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465" windowWidth="20730" windowHeight="11760" tabRatio="672"/>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 r:id="rId12"/>
    <externalReference r:id="rId13"/>
  </externalReferences>
  <definedNames>
    <definedName name="_xlnm._FilterDatabase" localSheetId="0" hidden="1">CONSOLIDADO!$A$4:$Q$66</definedName>
    <definedName name="_xlnm._FilterDatabase" localSheetId="3" hidden="1">'EXP ESPEC.'!$A$1:$AK$17</definedName>
    <definedName name="_xlnm._FilterDatabase" localSheetId="2" hidden="1">'EXP GEN.'!$A$1:$AV$23</definedName>
    <definedName name="CM004EEM1">PARAMETROS!$O$9</definedName>
    <definedName name="CM004EEM3">PARAMETROS!$O$10</definedName>
    <definedName name="CM004EMM1">PARAMETROS!$K$9</definedName>
    <definedName name="CM004EMM3">PARAMETROS!$K$10</definedName>
    <definedName name="CM004LM1">PARAMETROS!$I$9</definedName>
    <definedName name="CM004LM3">PARAMETROS!$I$10</definedName>
    <definedName name="CM004M1">PARAMETROS!$G$9</definedName>
    <definedName name="CM004M3">PARAMETROS!$G$10</definedName>
    <definedName name="CM007EE">PARAMETROS!$M$9</definedName>
    <definedName name="data" localSheetId="9">'PROM EUR MES'!$A$1:$K$217</definedName>
    <definedName name="Datos" localSheetId="8">'SH EURO'!$A$1:$K$6342</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AI39" i="33" l="1"/>
  <c r="AI35" i="33"/>
  <c r="AI23" i="33"/>
  <c r="AI19" i="33"/>
  <c r="AI11" i="33"/>
  <c r="AI7" i="33"/>
  <c r="G194" i="6"/>
  <c r="I27" i="6"/>
  <c r="AI91" i="33"/>
  <c r="AI111" i="33" l="1"/>
  <c r="AI95" i="33"/>
  <c r="AI87" i="33"/>
  <c r="Z22" i="11"/>
  <c r="AA22" i="11"/>
  <c r="I35" i="6" l="1"/>
  <c r="I17" i="6"/>
  <c r="AI51" i="33" l="1"/>
  <c r="AH115" i="33" l="1"/>
  <c r="AI115" i="33" s="1"/>
  <c r="I33" i="6"/>
  <c r="I7" i="6" l="1"/>
  <c r="I8" i="6"/>
  <c r="I9" i="6"/>
  <c r="I10" i="6"/>
  <c r="I11" i="6"/>
  <c r="I13" i="6"/>
  <c r="I14" i="6"/>
  <c r="I15" i="6"/>
  <c r="I16" i="6"/>
  <c r="I18" i="6"/>
  <c r="I19" i="6"/>
  <c r="I20" i="6"/>
  <c r="I21" i="6"/>
  <c r="I22" i="6"/>
  <c r="I23" i="6"/>
  <c r="I24" i="6"/>
  <c r="I25" i="6"/>
  <c r="I26" i="6"/>
  <c r="I28" i="6"/>
  <c r="I32" i="6"/>
  <c r="I34" i="6"/>
  <c r="I6" i="6"/>
  <c r="AA43" i="33" l="1"/>
  <c r="AB43" i="33" s="1"/>
  <c r="U43" i="33"/>
  <c r="V43" i="33"/>
  <c r="AA44" i="33"/>
  <c r="AB44" i="33" s="1"/>
  <c r="U44" i="33"/>
  <c r="V44" i="33"/>
  <c r="AC44" i="33"/>
  <c r="AD44" i="33" s="1"/>
  <c r="Y45" i="33"/>
  <c r="Z45" i="33" s="1"/>
  <c r="U45" i="33"/>
  <c r="V45" i="33"/>
  <c r="AA46" i="33"/>
  <c r="AB46" i="33" s="1"/>
  <c r="U46" i="33"/>
  <c r="V46" i="33"/>
  <c r="AC46" i="33" s="1"/>
  <c r="AD46" i="33" s="1"/>
  <c r="AN43" i="33"/>
  <c r="AN44" i="33"/>
  <c r="AO43" i="33" s="1"/>
  <c r="AH43" i="33" s="1"/>
  <c r="AN45" i="33"/>
  <c r="AN46" i="33"/>
  <c r="AJ107" i="33"/>
  <c r="AN107" i="33"/>
  <c r="AN108" i="33"/>
  <c r="AN109" i="33"/>
  <c r="AO107" i="33" s="1"/>
  <c r="AH107" i="33" s="1"/>
  <c r="AN110" i="33"/>
  <c r="AA107" i="33"/>
  <c r="AB107" i="33" s="1"/>
  <c r="U107" i="33"/>
  <c r="V107" i="33" s="1"/>
  <c r="AA108" i="33"/>
  <c r="AB108" i="33" s="1"/>
  <c r="AC108" i="33" s="1"/>
  <c r="AD108" i="33" s="1"/>
  <c r="U108" i="33"/>
  <c r="V108" i="33"/>
  <c r="AA109" i="33"/>
  <c r="AB109" i="33"/>
  <c r="AC109" i="33" s="1"/>
  <c r="AD109" i="33" s="1"/>
  <c r="U109" i="33"/>
  <c r="V109" i="33" s="1"/>
  <c r="AA110" i="33"/>
  <c r="AB110" i="33"/>
  <c r="AC110" i="33" s="1"/>
  <c r="U110" i="33"/>
  <c r="V110" i="33" s="1"/>
  <c r="AD110" i="33"/>
  <c r="AJ99" i="33"/>
  <c r="AN99" i="33"/>
  <c r="AN100" i="33"/>
  <c r="AN101" i="33"/>
  <c r="AN102" i="33"/>
  <c r="AD99" i="33"/>
  <c r="AF99" i="33" s="1"/>
  <c r="AA100" i="33"/>
  <c r="Z100" i="33"/>
  <c r="AB100" i="33" s="1"/>
  <c r="AC100" i="33" s="1"/>
  <c r="AD100" i="33" s="1"/>
  <c r="U100" i="33"/>
  <c r="V100" i="33"/>
  <c r="AA101" i="33"/>
  <c r="AB101" i="33"/>
  <c r="AC101" i="33" s="1"/>
  <c r="AD101" i="33" s="1"/>
  <c r="U101" i="33"/>
  <c r="V101" i="33" s="1"/>
  <c r="AA102" i="33"/>
  <c r="AB102" i="33"/>
  <c r="U102" i="33"/>
  <c r="V102" i="33"/>
  <c r="AN95" i="33"/>
  <c r="AN96" i="33"/>
  <c r="AN97" i="33"/>
  <c r="AN98" i="33"/>
  <c r="AO95" i="33" s="1"/>
  <c r="AH95" i="33" s="1"/>
  <c r="AA95" i="33"/>
  <c r="W95" i="33"/>
  <c r="AB95" i="33"/>
  <c r="AC95" i="33" s="1"/>
  <c r="AD95" i="33" s="1"/>
  <c r="U95" i="33"/>
  <c r="V95" i="33"/>
  <c r="AA96" i="33"/>
  <c r="AB96" i="33"/>
  <c r="U96" i="33"/>
  <c r="V96" i="33" s="1"/>
  <c r="AA97" i="33"/>
  <c r="AB97" i="33"/>
  <c r="U97" i="33"/>
  <c r="V97" i="33" s="1"/>
  <c r="AA98" i="33"/>
  <c r="AB98" i="33" s="1"/>
  <c r="AC98" i="33" s="1"/>
  <c r="AD98" i="33" s="1"/>
  <c r="U98" i="33"/>
  <c r="V98" i="33"/>
  <c r="AA124" i="33"/>
  <c r="AB124" i="33"/>
  <c r="AC124" i="33" s="1"/>
  <c r="U124" i="33"/>
  <c r="V124" i="33"/>
  <c r="AD124" i="33"/>
  <c r="AA120" i="33"/>
  <c r="AB120" i="33"/>
  <c r="U120" i="33"/>
  <c r="V120" i="33" s="1"/>
  <c r="U115" i="33"/>
  <c r="V115" i="33"/>
  <c r="AA115" i="33"/>
  <c r="AB115" i="33" s="1"/>
  <c r="AC115" i="33" s="1"/>
  <c r="AD115" i="33" s="1"/>
  <c r="U114" i="33"/>
  <c r="V114" i="33" s="1"/>
  <c r="AA114" i="33"/>
  <c r="AB114" i="33"/>
  <c r="AC114" i="33" s="1"/>
  <c r="AD114" i="33" s="1"/>
  <c r="AA104" i="33"/>
  <c r="AB104" i="33"/>
  <c r="AC104" i="33" s="1"/>
  <c r="AD104" i="33" s="1"/>
  <c r="U104" i="33"/>
  <c r="V104" i="33"/>
  <c r="AA92" i="33"/>
  <c r="Z92" i="33"/>
  <c r="AB92" i="33"/>
  <c r="AC92" i="33" s="1"/>
  <c r="AD92" i="33" s="1"/>
  <c r="U92" i="33"/>
  <c r="V92" i="33"/>
  <c r="AA88" i="33"/>
  <c r="AB88" i="33" s="1"/>
  <c r="AC88" i="33" s="1"/>
  <c r="AD88" i="33" s="1"/>
  <c r="U88" i="33"/>
  <c r="V88" i="33" s="1"/>
  <c r="AA84" i="33"/>
  <c r="AB84" i="33"/>
  <c r="U84" i="33"/>
  <c r="V84" i="33" s="1"/>
  <c r="AA126" i="33"/>
  <c r="AB126" i="33" s="1"/>
  <c r="U126" i="33"/>
  <c r="V126" i="33" s="1"/>
  <c r="AA125" i="33"/>
  <c r="AB125" i="33" s="1"/>
  <c r="U125" i="33"/>
  <c r="V125" i="33"/>
  <c r="AA123" i="33"/>
  <c r="AB123" i="33"/>
  <c r="AC123" i="33" s="1"/>
  <c r="AD123" i="33" s="1"/>
  <c r="U123" i="33"/>
  <c r="V123" i="33" s="1"/>
  <c r="U122" i="33"/>
  <c r="V122" i="33"/>
  <c r="AA122" i="33"/>
  <c r="Z122" i="33"/>
  <c r="U121" i="33"/>
  <c r="V121" i="33"/>
  <c r="AA121" i="33"/>
  <c r="AB121" i="33"/>
  <c r="AC121" i="33" s="1"/>
  <c r="AD121" i="33"/>
  <c r="U119" i="33"/>
  <c r="V119" i="33" s="1"/>
  <c r="AA119" i="33"/>
  <c r="AB119" i="33"/>
  <c r="AC119" i="33" s="1"/>
  <c r="AD119" i="33" s="1"/>
  <c r="U118" i="33"/>
  <c r="V118" i="33"/>
  <c r="AA118" i="33"/>
  <c r="Z118" i="33"/>
  <c r="AB118" i="33"/>
  <c r="AC118" i="33"/>
  <c r="AD118" i="33" s="1"/>
  <c r="AA117" i="33"/>
  <c r="Z117" i="33"/>
  <c r="U117" i="33"/>
  <c r="V117" i="33" s="1"/>
  <c r="U116" i="33"/>
  <c r="V116" i="33" s="1"/>
  <c r="AC116" i="33" s="1"/>
  <c r="AD116" i="33" s="1"/>
  <c r="AA116" i="33"/>
  <c r="AB116" i="33"/>
  <c r="U113" i="33"/>
  <c r="V113" i="33"/>
  <c r="AA113" i="33"/>
  <c r="AB113" i="33" s="1"/>
  <c r="AC113" i="33" s="1"/>
  <c r="AD113" i="33" s="1"/>
  <c r="U112" i="33"/>
  <c r="V112" i="33"/>
  <c r="AA112" i="33"/>
  <c r="AB112" i="33"/>
  <c r="AC112" i="33" s="1"/>
  <c r="AD112" i="33"/>
  <c r="U111" i="33"/>
  <c r="V111" i="33" s="1"/>
  <c r="Y111" i="33"/>
  <c r="Z111" i="33" s="1"/>
  <c r="AA111" i="33"/>
  <c r="AB111" i="33" s="1"/>
  <c r="AC111" i="33" s="1"/>
  <c r="AD111" i="33" s="1"/>
  <c r="AA106" i="33"/>
  <c r="AB106" i="33"/>
  <c r="U106" i="33"/>
  <c r="V106" i="33"/>
  <c r="AA105" i="33"/>
  <c r="AB105" i="33" s="1"/>
  <c r="AC105" i="33" s="1"/>
  <c r="AD105" i="33" s="1"/>
  <c r="U105" i="33"/>
  <c r="V105" i="33" s="1"/>
  <c r="Y103" i="33"/>
  <c r="U103" i="33"/>
  <c r="V103" i="33"/>
  <c r="AA94" i="33"/>
  <c r="AB94" i="33" s="1"/>
  <c r="AC94" i="33" s="1"/>
  <c r="Z94" i="33"/>
  <c r="U94" i="33"/>
  <c r="V94" i="33"/>
  <c r="AD94" i="33"/>
  <c r="AA93" i="33"/>
  <c r="AB93" i="33" s="1"/>
  <c r="AC93" i="33" s="1"/>
  <c r="AD93" i="33" s="1"/>
  <c r="U93" i="33"/>
  <c r="V93" i="33"/>
  <c r="AA91" i="33"/>
  <c r="Z91" i="33"/>
  <c r="U91" i="33"/>
  <c r="V91" i="33"/>
  <c r="AA90" i="33"/>
  <c r="AB90" i="33"/>
  <c r="AC90" i="33" s="1"/>
  <c r="AD90" i="33" s="1"/>
  <c r="U90" i="33"/>
  <c r="V90" i="33"/>
  <c r="AA89" i="33"/>
  <c r="AB89" i="33"/>
  <c r="AC89" i="33" s="1"/>
  <c r="AD89" i="33" s="1"/>
  <c r="U89" i="33"/>
  <c r="V89" i="33" s="1"/>
  <c r="AA87" i="33"/>
  <c r="AB87" i="33"/>
  <c r="U87" i="33"/>
  <c r="V87" i="33"/>
  <c r="Y86" i="33"/>
  <c r="AA86" i="33" s="1"/>
  <c r="AB86" i="33" s="1"/>
  <c r="AC86" i="33" s="1"/>
  <c r="Z86" i="33"/>
  <c r="U86" i="33"/>
  <c r="V86" i="33" s="1"/>
  <c r="AD86" i="33"/>
  <c r="AA85" i="33"/>
  <c r="AB85" i="33"/>
  <c r="AC85" i="33" s="1"/>
  <c r="AD85" i="33" s="1"/>
  <c r="U85" i="33"/>
  <c r="V85" i="33" s="1"/>
  <c r="Y83" i="33"/>
  <c r="U83" i="33"/>
  <c r="V83" i="33" s="1"/>
  <c r="AA82" i="33"/>
  <c r="AB82" i="33"/>
  <c r="AC82" i="33" s="1"/>
  <c r="U82" i="33"/>
  <c r="V82" i="33"/>
  <c r="AD82" i="33"/>
  <c r="AA81" i="33"/>
  <c r="Z81" i="33"/>
  <c r="AB81" i="33"/>
  <c r="AC81" i="33" s="1"/>
  <c r="AD81" i="33" s="1"/>
  <c r="U81" i="33"/>
  <c r="V81" i="33" s="1"/>
  <c r="AA80" i="33"/>
  <c r="AB80" i="33" s="1"/>
  <c r="AC80" i="33" s="1"/>
  <c r="AD80" i="33" s="1"/>
  <c r="W80" i="33"/>
  <c r="Z80" i="33"/>
  <c r="U80" i="33"/>
  <c r="V80" i="33" s="1"/>
  <c r="AA79" i="33"/>
  <c r="AB79" i="33"/>
  <c r="U79" i="33"/>
  <c r="V79" i="33"/>
  <c r="AA76" i="33"/>
  <c r="AB76" i="33" s="1"/>
  <c r="U76" i="33"/>
  <c r="V76" i="33"/>
  <c r="AC76" i="33" s="1"/>
  <c r="AD76" i="33" s="1"/>
  <c r="AA74" i="33"/>
  <c r="AB74" i="33" s="1"/>
  <c r="AC74" i="33" s="1"/>
  <c r="AD74" i="33" s="1"/>
  <c r="U74" i="33"/>
  <c r="V74" i="33"/>
  <c r="AA29" i="33"/>
  <c r="AB29" i="33" s="1"/>
  <c r="U29" i="33"/>
  <c r="V29" i="33" s="1"/>
  <c r="AA26" i="33"/>
  <c r="AB26" i="33" s="1"/>
  <c r="Z26" i="33"/>
  <c r="U26" i="33"/>
  <c r="V26" i="33"/>
  <c r="AC26" i="33"/>
  <c r="AD26" i="33" s="1"/>
  <c r="AA25" i="33"/>
  <c r="Z25" i="33"/>
  <c r="U25" i="33"/>
  <c r="V25" i="33" s="1"/>
  <c r="Y24" i="33"/>
  <c r="U24" i="33"/>
  <c r="V24" i="33" s="1"/>
  <c r="AA23" i="33"/>
  <c r="AB23" i="33" s="1"/>
  <c r="U23" i="33"/>
  <c r="V23" i="33" s="1"/>
  <c r="AA20" i="33"/>
  <c r="AB20" i="33" s="1"/>
  <c r="U20" i="33"/>
  <c r="V20" i="33"/>
  <c r="AC20" i="33"/>
  <c r="AD20" i="33" s="1"/>
  <c r="Y19" i="33"/>
  <c r="AA19" i="33"/>
  <c r="AB19" i="33" s="1"/>
  <c r="Z19" i="33"/>
  <c r="U19" i="33"/>
  <c r="V19" i="33"/>
  <c r="AC19" i="33"/>
  <c r="AD19" i="33" s="1"/>
  <c r="AA64" i="33"/>
  <c r="AB64" i="33"/>
  <c r="U64" i="33"/>
  <c r="V64" i="33" s="1"/>
  <c r="Y75" i="33"/>
  <c r="AA75" i="33"/>
  <c r="Z75" i="33"/>
  <c r="AB75" i="33"/>
  <c r="AC75" i="33" s="1"/>
  <c r="AD75" i="33" s="1"/>
  <c r="U75" i="33"/>
  <c r="V75" i="33"/>
  <c r="Y73" i="33"/>
  <c r="AA73" i="33"/>
  <c r="AB73" i="33" s="1"/>
  <c r="Z73" i="33"/>
  <c r="U73" i="33"/>
  <c r="V73" i="33"/>
  <c r="AC73" i="33"/>
  <c r="AD73" i="33" s="1"/>
  <c r="AA72" i="33"/>
  <c r="AB72" i="33"/>
  <c r="AC72" i="33" s="1"/>
  <c r="AD72" i="33" s="1"/>
  <c r="U72" i="33"/>
  <c r="V72" i="33"/>
  <c r="AA71" i="33"/>
  <c r="AB71" i="33"/>
  <c r="AC71" i="33" s="1"/>
  <c r="U71" i="33"/>
  <c r="V71" i="33" s="1"/>
  <c r="AD71" i="33"/>
  <c r="AA69" i="33"/>
  <c r="AB69" i="33"/>
  <c r="U69" i="33"/>
  <c r="V69" i="33" s="1"/>
  <c r="AA68" i="33"/>
  <c r="AB68" i="33" s="1"/>
  <c r="U68" i="33"/>
  <c r="V68" i="33"/>
  <c r="AC68" i="33"/>
  <c r="AD68" i="33" s="1"/>
  <c r="Y67" i="33"/>
  <c r="Z67" i="33" s="1"/>
  <c r="AA67" i="33"/>
  <c r="AB67" i="33" s="1"/>
  <c r="AC67" i="33" s="1"/>
  <c r="AD67" i="33" s="1"/>
  <c r="U67" i="33"/>
  <c r="V67" i="33"/>
  <c r="Y66" i="33"/>
  <c r="U66" i="33"/>
  <c r="V66" i="33" s="1"/>
  <c r="AA65" i="33"/>
  <c r="AB65" i="33"/>
  <c r="U65" i="33"/>
  <c r="V65" i="33"/>
  <c r="Y63" i="33"/>
  <c r="U63" i="33"/>
  <c r="V63" i="33" s="1"/>
  <c r="Y61" i="33"/>
  <c r="AA61" i="33"/>
  <c r="Z61" i="33"/>
  <c r="AB61" i="33"/>
  <c r="AC61" i="33" s="1"/>
  <c r="AD61" i="33" s="1"/>
  <c r="U61" i="33"/>
  <c r="V61" i="33"/>
  <c r="Y60" i="33"/>
  <c r="AA60" i="33"/>
  <c r="AB60" i="33" s="1"/>
  <c r="Z60" i="33"/>
  <c r="U60" i="33"/>
  <c r="V60" i="33" s="1"/>
  <c r="AC60" i="33"/>
  <c r="AD60" i="33" s="1"/>
  <c r="AA59" i="33"/>
  <c r="AB59" i="33" s="1"/>
  <c r="U59" i="33"/>
  <c r="V59" i="33"/>
  <c r="AC59" i="33"/>
  <c r="AD59" i="33" s="1"/>
  <c r="AA57" i="33"/>
  <c r="AB57" i="33" s="1"/>
  <c r="U57" i="33"/>
  <c r="V57" i="33" s="1"/>
  <c r="AA56" i="33"/>
  <c r="AB56" i="33"/>
  <c r="U56" i="33"/>
  <c r="V56" i="33" s="1"/>
  <c r="Y55" i="33"/>
  <c r="U55" i="33"/>
  <c r="V55" i="33" s="1"/>
  <c r="AA53" i="33"/>
  <c r="AB53" i="33" s="1"/>
  <c r="AC53" i="33" s="1"/>
  <c r="AD53" i="33" s="1"/>
  <c r="U53" i="33"/>
  <c r="V53" i="33"/>
  <c r="AA52" i="33"/>
  <c r="AB52" i="33" s="1"/>
  <c r="AC52" i="33" s="1"/>
  <c r="AD52" i="33" s="1"/>
  <c r="U52" i="33"/>
  <c r="V52" i="33" s="1"/>
  <c r="Y51" i="33"/>
  <c r="U51" i="33"/>
  <c r="V51" i="33" s="1"/>
  <c r="AA49" i="33"/>
  <c r="AB49" i="33" s="1"/>
  <c r="U49" i="33"/>
  <c r="V49" i="33" s="1"/>
  <c r="AC49" i="33"/>
  <c r="AD49" i="33" s="1"/>
  <c r="AA48" i="33"/>
  <c r="AB48" i="33" s="1"/>
  <c r="U48" i="33"/>
  <c r="V48" i="33"/>
  <c r="AC48" i="33"/>
  <c r="AD48" i="33" s="1"/>
  <c r="AA47" i="33"/>
  <c r="AB47" i="33" s="1"/>
  <c r="U47" i="33"/>
  <c r="V47" i="33" s="1"/>
  <c r="Y42" i="33"/>
  <c r="AA42" i="33"/>
  <c r="Z42" i="33"/>
  <c r="U42" i="33"/>
  <c r="V42" i="33"/>
  <c r="AA40" i="33"/>
  <c r="AB40" i="33" s="1"/>
  <c r="AC40" i="33" s="1"/>
  <c r="AD40" i="33" s="1"/>
  <c r="U40" i="33"/>
  <c r="V40" i="33" s="1"/>
  <c r="AA39" i="33"/>
  <c r="AB39" i="33"/>
  <c r="U39" i="33"/>
  <c r="V39" i="33" s="1"/>
  <c r="AA37" i="33"/>
  <c r="AB37" i="33" s="1"/>
  <c r="AC37" i="33" s="1"/>
  <c r="AD37" i="33" s="1"/>
  <c r="U37" i="33"/>
  <c r="V37" i="33"/>
  <c r="Y36" i="33"/>
  <c r="Z36" i="33" s="1"/>
  <c r="AA36" i="33"/>
  <c r="AB36" i="33" s="1"/>
  <c r="AC36" i="33" s="1"/>
  <c r="AD36" i="33" s="1"/>
  <c r="U36" i="33"/>
  <c r="V36" i="33" s="1"/>
  <c r="Y35" i="33"/>
  <c r="U35" i="33"/>
  <c r="V35" i="33" s="1"/>
  <c r="AA34" i="33"/>
  <c r="AB34" i="33"/>
  <c r="U34" i="33"/>
  <c r="V34" i="33"/>
  <c r="AA32" i="33"/>
  <c r="AB32" i="33" s="1"/>
  <c r="U32" i="33"/>
  <c r="V32" i="33" s="1"/>
  <c r="AC32" i="33"/>
  <c r="AD32" i="33" s="1"/>
  <c r="AA31" i="33"/>
  <c r="AB31" i="33" s="1"/>
  <c r="AC31" i="33" s="1"/>
  <c r="AD31" i="33" s="1"/>
  <c r="U31" i="33"/>
  <c r="V31" i="33"/>
  <c r="AA30" i="33"/>
  <c r="AB30" i="33" s="1"/>
  <c r="AC30" i="33" s="1"/>
  <c r="AD30" i="33" s="1"/>
  <c r="U30" i="33"/>
  <c r="V30" i="33" s="1"/>
  <c r="AA28" i="33"/>
  <c r="AB28" i="33"/>
  <c r="U28" i="33"/>
  <c r="V28" i="33" s="1"/>
  <c r="AA27" i="33"/>
  <c r="AB27" i="33" s="1"/>
  <c r="AC27" i="33" s="1"/>
  <c r="AD27" i="33" s="1"/>
  <c r="U27" i="33"/>
  <c r="V27" i="33"/>
  <c r="AA22" i="33"/>
  <c r="AB22" i="33"/>
  <c r="AC22" i="33" s="1"/>
  <c r="AD22" i="33" s="1"/>
  <c r="U22" i="33"/>
  <c r="V22" i="33"/>
  <c r="AA21" i="33"/>
  <c r="AB21" i="33"/>
  <c r="U21" i="33"/>
  <c r="V21" i="33" s="1"/>
  <c r="AC21" i="33"/>
  <c r="AD21" i="33" s="1"/>
  <c r="Y17" i="33"/>
  <c r="AA17" i="33"/>
  <c r="Z17" i="33"/>
  <c r="AB17" i="33"/>
  <c r="AC17" i="33" s="1"/>
  <c r="AD17" i="33" s="1"/>
  <c r="U17" i="33"/>
  <c r="V17" i="33"/>
  <c r="AA16" i="33"/>
  <c r="AB16" i="33"/>
  <c r="U16" i="33"/>
  <c r="V16" i="33" s="1"/>
  <c r="AC16" i="33"/>
  <c r="AD16" i="33" s="1"/>
  <c r="AA15" i="33"/>
  <c r="AB15" i="33"/>
  <c r="U15" i="33"/>
  <c r="V15" i="33"/>
  <c r="AA14" i="33"/>
  <c r="AB14" i="33" s="1"/>
  <c r="W14" i="33"/>
  <c r="U14" i="33"/>
  <c r="V14" i="33" s="1"/>
  <c r="AA13" i="33"/>
  <c r="AB13" i="33" s="1"/>
  <c r="U13" i="33"/>
  <c r="V13" i="33"/>
  <c r="AA11" i="33"/>
  <c r="AB11" i="33"/>
  <c r="AC11" i="33" s="1"/>
  <c r="U11" i="33"/>
  <c r="V11" i="33"/>
  <c r="AD11" i="33"/>
  <c r="Y10" i="33"/>
  <c r="AA10" i="33"/>
  <c r="AB10" i="33" s="1"/>
  <c r="AC10" i="33" s="1"/>
  <c r="AD10" i="33" s="1"/>
  <c r="Z10" i="33"/>
  <c r="U10" i="33"/>
  <c r="V10" i="33" s="1"/>
  <c r="AA9" i="33"/>
  <c r="AB9" i="33" s="1"/>
  <c r="AC9" i="33" s="1"/>
  <c r="AD9" i="33" s="1"/>
  <c r="U9" i="33"/>
  <c r="V9" i="33"/>
  <c r="AA8" i="33"/>
  <c r="AB8" i="33" s="1"/>
  <c r="AC8" i="33" s="1"/>
  <c r="AD8" i="33" s="1"/>
  <c r="Z8" i="33"/>
  <c r="U8" i="33"/>
  <c r="V8" i="33"/>
  <c r="AA6" i="33"/>
  <c r="AB6" i="33"/>
  <c r="AC6" i="33" s="1"/>
  <c r="AD6" i="33" s="1"/>
  <c r="U6" i="33"/>
  <c r="V6" i="33" s="1"/>
  <c r="Y5" i="33"/>
  <c r="AA5" i="33"/>
  <c r="AB5" i="33" s="1"/>
  <c r="W5" i="33"/>
  <c r="Z5" i="33"/>
  <c r="U5" i="33"/>
  <c r="V5" i="33"/>
  <c r="AA3" i="33"/>
  <c r="AB3" i="33"/>
  <c r="AC3" i="33" s="1"/>
  <c r="U3" i="33"/>
  <c r="V3" i="33"/>
  <c r="AD3" i="33"/>
  <c r="S113" i="11"/>
  <c r="S102" i="11"/>
  <c r="E190" i="11"/>
  <c r="E182" i="11"/>
  <c r="E174" i="11"/>
  <c r="E169" i="11"/>
  <c r="E158" i="11"/>
  <c r="E150" i="11"/>
  <c r="E142" i="11"/>
  <c r="E137" i="11"/>
  <c r="E129" i="11"/>
  <c r="E126" i="11"/>
  <c r="E122" i="11"/>
  <c r="E118" i="11"/>
  <c r="E112" i="11"/>
  <c r="E109" i="11"/>
  <c r="E108" i="11"/>
  <c r="E104" i="11"/>
  <c r="E100" i="11"/>
  <c r="E96" i="11"/>
  <c r="E93" i="11"/>
  <c r="D194" i="11"/>
  <c r="E194" i="11" s="1"/>
  <c r="D193" i="11"/>
  <c r="E193" i="11" s="1"/>
  <c r="D192" i="11"/>
  <c r="E192" i="11" s="1"/>
  <c r="D191" i="11"/>
  <c r="E191" i="11" s="1"/>
  <c r="D190" i="11"/>
  <c r="D189" i="11"/>
  <c r="E189" i="11" s="1"/>
  <c r="D188" i="11"/>
  <c r="E188" i="11" s="1"/>
  <c r="D187" i="11"/>
  <c r="E187" i="11" s="1"/>
  <c r="D186" i="11"/>
  <c r="E186" i="11" s="1"/>
  <c r="D185" i="11"/>
  <c r="E185" i="11" s="1"/>
  <c r="D184" i="11"/>
  <c r="E184" i="11" s="1"/>
  <c r="D183" i="11"/>
  <c r="E183" i="11" s="1"/>
  <c r="D182" i="11"/>
  <c r="D181" i="11"/>
  <c r="E181" i="11" s="1"/>
  <c r="D180" i="11"/>
  <c r="E180" i="11" s="1"/>
  <c r="D179" i="11"/>
  <c r="E179" i="11" s="1"/>
  <c r="D178" i="11"/>
  <c r="E178" i="11" s="1"/>
  <c r="D177" i="11"/>
  <c r="E177" i="11" s="1"/>
  <c r="D176" i="11"/>
  <c r="E176" i="11" s="1"/>
  <c r="D175" i="11"/>
  <c r="E175" i="11" s="1"/>
  <c r="D174" i="11"/>
  <c r="D173" i="11"/>
  <c r="E173" i="11" s="1"/>
  <c r="D172" i="11"/>
  <c r="E172" i="11" s="1"/>
  <c r="D171" i="11"/>
  <c r="E171" i="11" s="1"/>
  <c r="D170" i="11"/>
  <c r="E170" i="11" s="1"/>
  <c r="D169" i="11"/>
  <c r="D168" i="11"/>
  <c r="E168" i="11" s="1"/>
  <c r="D167" i="11"/>
  <c r="E167" i="11" s="1"/>
  <c r="D166" i="11"/>
  <c r="E166" i="11" s="1"/>
  <c r="D165" i="11"/>
  <c r="E165" i="11" s="1"/>
  <c r="D164" i="11"/>
  <c r="E164" i="11" s="1"/>
  <c r="D163" i="11"/>
  <c r="E163" i="11" s="1"/>
  <c r="D162" i="11"/>
  <c r="E162" i="11" s="1"/>
  <c r="D161" i="11"/>
  <c r="E161" i="11" s="1"/>
  <c r="D160" i="11"/>
  <c r="E160" i="11" s="1"/>
  <c r="D159" i="11"/>
  <c r="E159" i="11" s="1"/>
  <c r="D158" i="11"/>
  <c r="D157" i="11"/>
  <c r="E157" i="11" s="1"/>
  <c r="D156" i="11"/>
  <c r="E156" i="11" s="1"/>
  <c r="D155" i="11"/>
  <c r="E155" i="11" s="1"/>
  <c r="D154" i="11"/>
  <c r="E154" i="11" s="1"/>
  <c r="D153" i="11"/>
  <c r="E153" i="11" s="1"/>
  <c r="D152" i="11"/>
  <c r="E152" i="11" s="1"/>
  <c r="D151" i="11"/>
  <c r="E151" i="11" s="1"/>
  <c r="D150" i="11"/>
  <c r="D149" i="11"/>
  <c r="E149" i="11" s="1"/>
  <c r="D148" i="11"/>
  <c r="E148" i="11" s="1"/>
  <c r="D147" i="11"/>
  <c r="E147" i="11" s="1"/>
  <c r="D146" i="11"/>
  <c r="E146" i="11" s="1"/>
  <c r="D145" i="11"/>
  <c r="E145" i="11" s="1"/>
  <c r="D144" i="11"/>
  <c r="E144" i="11" s="1"/>
  <c r="D143" i="11"/>
  <c r="E143" i="11" s="1"/>
  <c r="D142" i="11"/>
  <c r="D141" i="11"/>
  <c r="E141" i="11" s="1"/>
  <c r="D140" i="11"/>
  <c r="E140" i="11" s="1"/>
  <c r="D139" i="11"/>
  <c r="E139" i="11" s="1"/>
  <c r="D138" i="11"/>
  <c r="E138" i="11" s="1"/>
  <c r="D137" i="11"/>
  <c r="D136" i="11"/>
  <c r="E136" i="11" s="1"/>
  <c r="D135" i="11"/>
  <c r="E135" i="11" s="1"/>
  <c r="D134" i="11"/>
  <c r="E134" i="11" s="1"/>
  <c r="D133" i="11"/>
  <c r="E133" i="11" s="1"/>
  <c r="D132" i="11"/>
  <c r="E132" i="11" s="1"/>
  <c r="D131" i="11"/>
  <c r="E131" i="11" s="1"/>
  <c r="D130" i="11"/>
  <c r="E130" i="11" s="1"/>
  <c r="D129" i="11"/>
  <c r="D128" i="11"/>
  <c r="E128" i="11" s="1"/>
  <c r="D127" i="11"/>
  <c r="E127" i="11" s="1"/>
  <c r="D126" i="11"/>
  <c r="D125" i="11"/>
  <c r="E125" i="11" s="1"/>
  <c r="D124" i="11"/>
  <c r="E124" i="11" s="1"/>
  <c r="D123" i="11"/>
  <c r="E123" i="11" s="1"/>
  <c r="D122" i="11"/>
  <c r="D121" i="11"/>
  <c r="E121" i="11" s="1"/>
  <c r="D120" i="11"/>
  <c r="E120" i="11" s="1"/>
  <c r="D119" i="11"/>
  <c r="E119" i="11" s="1"/>
  <c r="D118" i="11"/>
  <c r="D117" i="11"/>
  <c r="E117" i="11" s="1"/>
  <c r="D116" i="11"/>
  <c r="E116" i="11" s="1"/>
  <c r="D115" i="11"/>
  <c r="E115" i="11" s="1"/>
  <c r="D114" i="11"/>
  <c r="E114" i="11" s="1"/>
  <c r="D113" i="11"/>
  <c r="E113" i="11" s="1"/>
  <c r="D112" i="11"/>
  <c r="D111" i="11"/>
  <c r="E111" i="11" s="1"/>
  <c r="D110" i="11"/>
  <c r="E110" i="11" s="1"/>
  <c r="D109" i="11"/>
  <c r="D108" i="11"/>
  <c r="D107" i="11"/>
  <c r="E107" i="11" s="1"/>
  <c r="D106" i="11"/>
  <c r="E106" i="11" s="1"/>
  <c r="D105" i="11"/>
  <c r="E105" i="11" s="1"/>
  <c r="D104" i="11"/>
  <c r="D103" i="11"/>
  <c r="E103" i="11" s="1"/>
  <c r="D102" i="11"/>
  <c r="E102" i="11" s="1"/>
  <c r="D101" i="11"/>
  <c r="E101" i="11" s="1"/>
  <c r="D100" i="11"/>
  <c r="D99" i="11"/>
  <c r="E99" i="11" s="1"/>
  <c r="D98" i="11"/>
  <c r="E98" i="11" s="1"/>
  <c r="D97" i="11"/>
  <c r="E97" i="11" s="1"/>
  <c r="D96" i="11"/>
  <c r="D95" i="11"/>
  <c r="E95" i="11" s="1"/>
  <c r="D94" i="11"/>
  <c r="E94" i="11" s="1"/>
  <c r="D93" i="11"/>
  <c r="R116" i="11"/>
  <c r="S116" i="11" s="1"/>
  <c r="N116" i="11"/>
  <c r="R115" i="11"/>
  <c r="S115" i="11" s="1"/>
  <c r="N115" i="11"/>
  <c r="R114" i="11"/>
  <c r="S114" i="11" s="1"/>
  <c r="N114" i="11"/>
  <c r="R113" i="11"/>
  <c r="N113" i="11"/>
  <c r="R112" i="11"/>
  <c r="S112" i="11" s="1"/>
  <c r="N112" i="11"/>
  <c r="R111" i="11"/>
  <c r="S111" i="11" s="1"/>
  <c r="N111" i="11"/>
  <c r="R110" i="11"/>
  <c r="S110" i="11" s="1"/>
  <c r="N110" i="11"/>
  <c r="R109" i="11"/>
  <c r="S109" i="11" s="1"/>
  <c r="N109" i="11"/>
  <c r="R108" i="11"/>
  <c r="S108" i="11" s="1"/>
  <c r="N108" i="11"/>
  <c r="R107" i="11"/>
  <c r="S107" i="11" s="1"/>
  <c r="N107" i="11"/>
  <c r="R106" i="11"/>
  <c r="S106" i="11" s="1"/>
  <c r="N106" i="11"/>
  <c r="R105" i="11"/>
  <c r="S105" i="11" s="1"/>
  <c r="N105" i="11"/>
  <c r="R104" i="11"/>
  <c r="S104" i="11" s="1"/>
  <c r="N104" i="11"/>
  <c r="R103" i="11"/>
  <c r="S103" i="11" s="1"/>
  <c r="N103" i="11"/>
  <c r="R102" i="11"/>
  <c r="N102" i="11"/>
  <c r="R101" i="11"/>
  <c r="S101" i="11" s="1"/>
  <c r="N101" i="11"/>
  <c r="R100" i="11"/>
  <c r="S100" i="11" s="1"/>
  <c r="N100" i="11"/>
  <c r="R99" i="11"/>
  <c r="S99" i="11" s="1"/>
  <c r="N99" i="11"/>
  <c r="R98" i="11"/>
  <c r="S98" i="11" s="1"/>
  <c r="N98" i="11"/>
  <c r="R97" i="11"/>
  <c r="S97" i="11" s="1"/>
  <c r="N97" i="11"/>
  <c r="R96" i="11"/>
  <c r="S96" i="11" s="1"/>
  <c r="N96" i="11"/>
  <c r="R95" i="11"/>
  <c r="S95" i="11" s="1"/>
  <c r="N95" i="11"/>
  <c r="R94" i="11"/>
  <c r="S94" i="11" s="1"/>
  <c r="N94" i="11"/>
  <c r="R93" i="11"/>
  <c r="S93" i="11" s="1"/>
  <c r="N93" i="11"/>
  <c r="U78" i="33"/>
  <c r="V78" i="33"/>
  <c r="U77" i="33"/>
  <c r="V77" i="33"/>
  <c r="U70" i="33"/>
  <c r="V70" i="33"/>
  <c r="D83" i="33"/>
  <c r="D82" i="33"/>
  <c r="D81" i="33"/>
  <c r="D80" i="33"/>
  <c r="D79" i="33"/>
  <c r="D78" i="33"/>
  <c r="D77" i="33"/>
  <c r="D76" i="33"/>
  <c r="D75" i="33"/>
  <c r="D74" i="33"/>
  <c r="D73" i="33"/>
  <c r="D72" i="33"/>
  <c r="D71" i="33"/>
  <c r="D70" i="33"/>
  <c r="D69" i="33"/>
  <c r="D68" i="33"/>
  <c r="D67" i="33"/>
  <c r="D66" i="33"/>
  <c r="D65" i="33"/>
  <c r="D64" i="33"/>
  <c r="D63" i="33"/>
  <c r="P78" i="33"/>
  <c r="P77" i="33"/>
  <c r="P76" i="33"/>
  <c r="P75" i="33"/>
  <c r="P74" i="33"/>
  <c r="P73" i="33"/>
  <c r="P72" i="33"/>
  <c r="P71" i="33"/>
  <c r="P70" i="33"/>
  <c r="P69" i="33"/>
  <c r="P68" i="33"/>
  <c r="P67" i="33"/>
  <c r="P66" i="33"/>
  <c r="P65" i="33"/>
  <c r="P64" i="33"/>
  <c r="P63" i="33"/>
  <c r="D126" i="33"/>
  <c r="D125" i="33"/>
  <c r="D124" i="33"/>
  <c r="D123" i="33"/>
  <c r="D122" i="33"/>
  <c r="D121" i="33"/>
  <c r="D119" i="33"/>
  <c r="D118" i="33"/>
  <c r="D117" i="33"/>
  <c r="D116" i="33"/>
  <c r="D115" i="33"/>
  <c r="D114" i="33"/>
  <c r="D113" i="33"/>
  <c r="D112" i="33"/>
  <c r="P126" i="33"/>
  <c r="P125" i="33"/>
  <c r="P124" i="33"/>
  <c r="P123" i="33"/>
  <c r="P122" i="33"/>
  <c r="P121" i="33"/>
  <c r="P120" i="33"/>
  <c r="P119" i="33"/>
  <c r="P118" i="33"/>
  <c r="P117" i="33"/>
  <c r="P116" i="33"/>
  <c r="P115" i="33"/>
  <c r="P114" i="33"/>
  <c r="P113" i="33"/>
  <c r="P112" i="33"/>
  <c r="P111" i="33"/>
  <c r="S263" i="11"/>
  <c r="S262" i="11"/>
  <c r="S261" i="11"/>
  <c r="S255" i="11"/>
  <c r="S251" i="11"/>
  <c r="S247" i="11"/>
  <c r="S243" i="11"/>
  <c r="S239" i="11"/>
  <c r="E265" i="11"/>
  <c r="E264" i="11"/>
  <c r="E263" i="11"/>
  <c r="E262" i="11"/>
  <c r="E261" i="11"/>
  <c r="E260" i="11"/>
  <c r="E259" i="11"/>
  <c r="E256" i="11"/>
  <c r="E255" i="11"/>
  <c r="E252" i="11"/>
  <c r="E251" i="11"/>
  <c r="E248" i="11"/>
  <c r="D247" i="11"/>
  <c r="E247" i="11"/>
  <c r="D241" i="11"/>
  <c r="E241" i="11" s="1"/>
  <c r="E238" i="11"/>
  <c r="E237" i="11"/>
  <c r="D260" i="11"/>
  <c r="D259" i="11"/>
  <c r="D258" i="11"/>
  <c r="E258" i="11" s="1"/>
  <c r="D257" i="11"/>
  <c r="E257" i="11" s="1"/>
  <c r="D256" i="11"/>
  <c r="D255" i="11"/>
  <c r="D254" i="11"/>
  <c r="E254" i="11" s="1"/>
  <c r="D253" i="11"/>
  <c r="E253" i="11" s="1"/>
  <c r="D252" i="11"/>
  <c r="D251" i="11"/>
  <c r="D250" i="11"/>
  <c r="E250" i="11" s="1"/>
  <c r="D249" i="11"/>
  <c r="E249" i="11" s="1"/>
  <c r="D248" i="11"/>
  <c r="D246" i="11"/>
  <c r="E246" i="11" s="1"/>
  <c r="D245" i="11"/>
  <c r="E245" i="11" s="1"/>
  <c r="D244" i="11"/>
  <c r="E244" i="11" s="1"/>
  <c r="D243" i="11"/>
  <c r="E243" i="11" s="1"/>
  <c r="D242" i="11"/>
  <c r="E242" i="11" s="1"/>
  <c r="D240" i="11"/>
  <c r="E240" i="11" s="1"/>
  <c r="D239" i="11"/>
  <c r="E239" i="11" s="1"/>
  <c r="D238" i="11"/>
  <c r="D237" i="11"/>
  <c r="R258" i="11"/>
  <c r="S258" i="11" s="1"/>
  <c r="N258" i="11"/>
  <c r="R257" i="11"/>
  <c r="S257" i="11" s="1"/>
  <c r="N257" i="11"/>
  <c r="R256" i="11"/>
  <c r="S256" i="11" s="1"/>
  <c r="N256" i="11"/>
  <c r="R255" i="11"/>
  <c r="N255" i="11"/>
  <c r="R254" i="11"/>
  <c r="S254" i="11" s="1"/>
  <c r="N254" i="11"/>
  <c r="R253" i="11"/>
  <c r="S253" i="11" s="1"/>
  <c r="N253" i="11"/>
  <c r="R252" i="11"/>
  <c r="S252" i="11" s="1"/>
  <c r="N252" i="11"/>
  <c r="R251" i="11"/>
  <c r="N251" i="11"/>
  <c r="R250" i="11"/>
  <c r="S250" i="11" s="1"/>
  <c r="N250" i="11"/>
  <c r="R249" i="11"/>
  <c r="S249" i="11" s="1"/>
  <c r="N249" i="11"/>
  <c r="R248" i="11"/>
  <c r="S248" i="11" s="1"/>
  <c r="N248" i="11"/>
  <c r="R247" i="11"/>
  <c r="N247" i="11"/>
  <c r="R246" i="11"/>
  <c r="S246" i="11" s="1"/>
  <c r="N246" i="11"/>
  <c r="R245" i="11"/>
  <c r="S245" i="11" s="1"/>
  <c r="N245" i="11"/>
  <c r="R244" i="11"/>
  <c r="S244" i="11" s="1"/>
  <c r="N244" i="11"/>
  <c r="R243" i="11"/>
  <c r="N243" i="11"/>
  <c r="R242" i="11"/>
  <c r="S242" i="11" s="1"/>
  <c r="N242" i="11"/>
  <c r="R241" i="11"/>
  <c r="S241" i="11" s="1"/>
  <c r="N241" i="11"/>
  <c r="R240" i="11"/>
  <c r="S240" i="11" s="1"/>
  <c r="N240" i="11"/>
  <c r="R239" i="11"/>
  <c r="N239" i="11"/>
  <c r="R238" i="11"/>
  <c r="S238" i="11" s="1"/>
  <c r="N238" i="11"/>
  <c r="R237" i="11"/>
  <c r="S237" i="11" s="1"/>
  <c r="N237" i="11"/>
  <c r="D3"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5" i="33"/>
  <c r="D56" i="33"/>
  <c r="D57" i="33"/>
  <c r="D58" i="33"/>
  <c r="D59" i="33"/>
  <c r="D60" i="33"/>
  <c r="D61" i="33"/>
  <c r="D62" i="33"/>
  <c r="D84" i="33"/>
  <c r="D85" i="33"/>
  <c r="D86" i="33"/>
  <c r="D87" i="33"/>
  <c r="D88" i="33"/>
  <c r="D89" i="33"/>
  <c r="D90" i="33"/>
  <c r="D91" i="33"/>
  <c r="D92" i="33"/>
  <c r="D93" i="33"/>
  <c r="D94" i="33"/>
  <c r="D95" i="33"/>
  <c r="D97" i="33"/>
  <c r="D98" i="33"/>
  <c r="D99" i="33"/>
  <c r="D100" i="33"/>
  <c r="D101" i="33"/>
  <c r="D102" i="33"/>
  <c r="D104" i="33"/>
  <c r="D105" i="33"/>
  <c r="D106" i="33"/>
  <c r="D107" i="33"/>
  <c r="D108" i="33"/>
  <c r="D109" i="33"/>
  <c r="D110" i="33"/>
  <c r="AA4" i="33"/>
  <c r="AB4" i="33"/>
  <c r="AC4" i="33" s="1"/>
  <c r="AD4" i="33" s="1"/>
  <c r="U4" i="33"/>
  <c r="V4" i="33" s="1"/>
  <c r="AA7" i="33"/>
  <c r="AB7" i="33" s="1"/>
  <c r="Z7" i="33"/>
  <c r="U7" i="33"/>
  <c r="V7" i="33" s="1"/>
  <c r="AA12" i="33"/>
  <c r="AB12" i="33" s="1"/>
  <c r="AC12" i="33" s="1"/>
  <c r="AD12" i="33" s="1"/>
  <c r="U12" i="33"/>
  <c r="V12" i="33" s="1"/>
  <c r="AA18" i="33"/>
  <c r="AB18" i="33" s="1"/>
  <c r="U18" i="33"/>
  <c r="V18" i="33" s="1"/>
  <c r="AA33" i="33"/>
  <c r="AB33" i="33" s="1"/>
  <c r="Z33" i="33"/>
  <c r="U33" i="33"/>
  <c r="V33" i="33"/>
  <c r="AC33" i="33"/>
  <c r="AD33" i="33"/>
  <c r="AA38" i="33"/>
  <c r="AB38" i="33"/>
  <c r="U38" i="33"/>
  <c r="V38" i="33" s="1"/>
  <c r="AA41" i="33"/>
  <c r="AB41" i="33" s="1"/>
  <c r="U41" i="33"/>
  <c r="V41" i="33"/>
  <c r="AC41" i="33" s="1"/>
  <c r="AD41" i="33" s="1"/>
  <c r="AA50" i="33"/>
  <c r="AB50" i="33"/>
  <c r="U50" i="33"/>
  <c r="V50" i="33" s="1"/>
  <c r="AA58" i="33"/>
  <c r="AB58" i="33" s="1"/>
  <c r="U58" i="33"/>
  <c r="V58" i="33" s="1"/>
  <c r="Y62" i="33"/>
  <c r="Z62" i="33" s="1"/>
  <c r="U62" i="33"/>
  <c r="V62" i="33" s="1"/>
  <c r="AA77" i="33"/>
  <c r="AB77" i="33" s="1"/>
  <c r="AC77" i="33" s="1"/>
  <c r="AD77" i="33" s="1"/>
  <c r="AA78" i="33"/>
  <c r="AB78" i="33" s="1"/>
  <c r="AC78" i="33" s="1"/>
  <c r="AD78" i="33" s="1"/>
  <c r="K95" i="30"/>
  <c r="K87" i="30"/>
  <c r="K79" i="30"/>
  <c r="K55" i="30"/>
  <c r="K47" i="30"/>
  <c r="K13" i="30"/>
  <c r="K7" i="30"/>
  <c r="D3" i="11"/>
  <c r="D4" i="11"/>
  <c r="D5" i="11"/>
  <c r="D6" i="11"/>
  <c r="D8" i="11"/>
  <c r="D9" i="11"/>
  <c r="D10" i="11"/>
  <c r="D11" i="11"/>
  <c r="D12" i="11"/>
  <c r="D14" i="11"/>
  <c r="D15" i="11"/>
  <c r="D16" i="11"/>
  <c r="D17" i="11"/>
  <c r="D18" i="11"/>
  <c r="D19" i="11"/>
  <c r="D20" i="11"/>
  <c r="D21" i="11"/>
  <c r="D22" i="11"/>
  <c r="D23" i="11"/>
  <c r="D24" i="11"/>
  <c r="D25"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195" i="11"/>
  <c r="E195" i="11" s="1"/>
  <c r="D196" i="11"/>
  <c r="E196" i="11" s="1"/>
  <c r="D197" i="11"/>
  <c r="E197" i="11" s="1"/>
  <c r="D198" i="11"/>
  <c r="E198" i="11" s="1"/>
  <c r="D199" i="11"/>
  <c r="E199" i="11" s="1"/>
  <c r="D200" i="11"/>
  <c r="E200" i="11" s="1"/>
  <c r="D201" i="11"/>
  <c r="E201" i="11" s="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X3" i="11"/>
  <c r="Y3" i="11" s="1"/>
  <c r="Z3" i="11" s="1"/>
  <c r="AA3" i="11" s="1"/>
  <c r="R3" i="11"/>
  <c r="S3" i="11"/>
  <c r="V4" i="11"/>
  <c r="X4" i="11"/>
  <c r="Y4" i="11" s="1"/>
  <c r="Z4" i="11" s="1"/>
  <c r="AA4" i="11" s="1"/>
  <c r="T4" i="11"/>
  <c r="W4" i="11" s="1"/>
  <c r="R4" i="11"/>
  <c r="S4" i="11" s="1"/>
  <c r="X5" i="11"/>
  <c r="Y5" i="11" s="1"/>
  <c r="Z5" i="11" s="1"/>
  <c r="AA5" i="11" s="1"/>
  <c r="R5" i="11"/>
  <c r="S5" i="11" s="1"/>
  <c r="X6" i="11"/>
  <c r="Y6" i="11" s="1"/>
  <c r="R6" i="11"/>
  <c r="S6" i="11" s="1"/>
  <c r="AA7" i="11"/>
  <c r="AA8" i="11"/>
  <c r="X9" i="11"/>
  <c r="W9" i="11"/>
  <c r="Y9" i="11"/>
  <c r="Z9" i="11" s="1"/>
  <c r="AA9" i="11" s="1"/>
  <c r="R9" i="11"/>
  <c r="S9" i="11" s="1"/>
  <c r="X10" i="11"/>
  <c r="Y10" i="11" s="1"/>
  <c r="Z10" i="11" s="1"/>
  <c r="AA10" i="11" s="1"/>
  <c r="W10" i="11"/>
  <c r="R10" i="11"/>
  <c r="S10" i="11" s="1"/>
  <c r="X11" i="11"/>
  <c r="Y11" i="11" s="1"/>
  <c r="R11" i="11"/>
  <c r="S11" i="11" s="1"/>
  <c r="Z11" i="11" s="1"/>
  <c r="AA11" i="11" s="1"/>
  <c r="V12" i="11"/>
  <c r="X12" i="11" s="1"/>
  <c r="Y12" i="11" s="1"/>
  <c r="W12" i="11"/>
  <c r="R12" i="11"/>
  <c r="S12" i="11" s="1"/>
  <c r="Z12" i="11" s="1"/>
  <c r="AA12" i="11" s="1"/>
  <c r="X13" i="11"/>
  <c r="Y13" i="11" s="1"/>
  <c r="Z13" i="11" s="1"/>
  <c r="AA13" i="11" s="1"/>
  <c r="R13" i="11"/>
  <c r="S13" i="11" s="1"/>
  <c r="AA14" i="11"/>
  <c r="X15" i="11"/>
  <c r="Y15" i="11" s="1"/>
  <c r="Z15" i="11" s="1"/>
  <c r="AA15" i="11" s="1"/>
  <c r="R15" i="11"/>
  <c r="S15" i="11"/>
  <c r="X16" i="11"/>
  <c r="Y16" i="11"/>
  <c r="Z16" i="11" s="1"/>
  <c r="AA16" i="11" s="1"/>
  <c r="R16" i="11"/>
  <c r="S16" i="11" s="1"/>
  <c r="X17" i="11"/>
  <c r="Y17" i="11" s="1"/>
  <c r="Z17" i="11" s="1"/>
  <c r="AA17" i="11" s="1"/>
  <c r="T17" i="11"/>
  <c r="R17" i="11"/>
  <c r="S17" i="11" s="1"/>
  <c r="X18" i="11"/>
  <c r="Y18" i="11" s="1"/>
  <c r="R18" i="11"/>
  <c r="S18" i="11" s="1"/>
  <c r="Z18" i="11" s="1"/>
  <c r="AA18" i="11" s="1"/>
  <c r="J10" i="30" s="1"/>
  <c r="AA19" i="11"/>
  <c r="AA20" i="11"/>
  <c r="V21" i="11"/>
  <c r="R21" i="11"/>
  <c r="S21" i="11" s="1"/>
  <c r="X22" i="11"/>
  <c r="Y22" i="11" s="1"/>
  <c r="R22" i="11"/>
  <c r="S22" i="11" s="1"/>
  <c r="X23" i="11"/>
  <c r="Y23" i="11" s="1"/>
  <c r="R23" i="11"/>
  <c r="S23" i="11" s="1"/>
  <c r="AA24" i="11"/>
  <c r="AA25" i="11"/>
  <c r="AA26" i="11"/>
  <c r="X27" i="11"/>
  <c r="Y27" i="11"/>
  <c r="R27" i="11"/>
  <c r="S27" i="11" s="1"/>
  <c r="X28" i="11"/>
  <c r="Y28" i="11" s="1"/>
  <c r="R28" i="11"/>
  <c r="S28" i="11"/>
  <c r="X29" i="11"/>
  <c r="Y29" i="11"/>
  <c r="Z29" i="11" s="1"/>
  <c r="R29" i="11"/>
  <c r="S29" i="11" s="1"/>
  <c r="AA29" i="11"/>
  <c r="X30" i="11"/>
  <c r="Y30" i="11" s="1"/>
  <c r="Z30" i="11" s="1"/>
  <c r="AA30" i="11" s="1"/>
  <c r="R30" i="11"/>
  <c r="S30" i="11"/>
  <c r="AA31" i="11"/>
  <c r="AA32" i="11"/>
  <c r="X33" i="11"/>
  <c r="Y33" i="11" s="1"/>
  <c r="R33" i="11"/>
  <c r="S33" i="11"/>
  <c r="V34" i="11"/>
  <c r="X34" i="11"/>
  <c r="Y34" i="11" s="1"/>
  <c r="W34" i="11"/>
  <c r="R34" i="11"/>
  <c r="S34" i="11"/>
  <c r="X35" i="11"/>
  <c r="W35" i="11"/>
  <c r="Y35" i="11" s="1"/>
  <c r="R35" i="11"/>
  <c r="S35" i="11" s="1"/>
  <c r="Z35" i="11" s="1"/>
  <c r="AA35" i="11" s="1"/>
  <c r="AA36" i="11"/>
  <c r="AA37" i="11"/>
  <c r="AA38" i="11"/>
  <c r="X39" i="11"/>
  <c r="Y39" i="11" s="1"/>
  <c r="Z39" i="11" s="1"/>
  <c r="AA39" i="11" s="1"/>
  <c r="R39" i="11"/>
  <c r="S39" i="11"/>
  <c r="X40" i="11"/>
  <c r="Y40" i="11"/>
  <c r="Z40" i="11" s="1"/>
  <c r="AA40" i="11" s="1"/>
  <c r="R40" i="11"/>
  <c r="S40" i="11" s="1"/>
  <c r="X41" i="11"/>
  <c r="Y41" i="11" s="1"/>
  <c r="Z41" i="11" s="1"/>
  <c r="AA41" i="11" s="1"/>
  <c r="R41" i="11"/>
  <c r="S41" i="11"/>
  <c r="X42" i="11"/>
  <c r="Y42" i="11"/>
  <c r="Z42" i="11" s="1"/>
  <c r="AA42" i="11" s="1"/>
  <c r="R42" i="11"/>
  <c r="S42" i="11" s="1"/>
  <c r="X43" i="11"/>
  <c r="Y43" i="11" s="1"/>
  <c r="R43" i="11"/>
  <c r="S43" i="11"/>
  <c r="AA44" i="11"/>
  <c r="X45" i="11"/>
  <c r="Y45" i="11" s="1"/>
  <c r="R45" i="11"/>
  <c r="S45" i="11" s="1"/>
  <c r="Z45" i="11" s="1"/>
  <c r="AA45" i="11" s="1"/>
  <c r="J20" i="30" s="1"/>
  <c r="X46" i="11"/>
  <c r="Y46" i="11" s="1"/>
  <c r="Z46" i="11" s="1"/>
  <c r="AA46" i="11" s="1"/>
  <c r="R46" i="11"/>
  <c r="S46" i="11" s="1"/>
  <c r="X47" i="11"/>
  <c r="Y47" i="11" s="1"/>
  <c r="Z47" i="11" s="1"/>
  <c r="AA47" i="11" s="1"/>
  <c r="R47" i="11"/>
  <c r="S47" i="11" s="1"/>
  <c r="V48" i="11"/>
  <c r="X48" i="11" s="1"/>
  <c r="W48" i="11"/>
  <c r="R48" i="11"/>
  <c r="S48" i="11" s="1"/>
  <c r="AA49" i="11"/>
  <c r="AA50" i="11"/>
  <c r="V51" i="11"/>
  <c r="R51" i="11"/>
  <c r="S51" i="11" s="1"/>
  <c r="V52" i="11"/>
  <c r="R52" i="11"/>
  <c r="S52" i="11" s="1"/>
  <c r="X53" i="11"/>
  <c r="Y53" i="11" s="1"/>
  <c r="Z53" i="11" s="1"/>
  <c r="AA53" i="11" s="1"/>
  <c r="R53" i="11"/>
  <c r="S53" i="11" s="1"/>
  <c r="X54" i="11"/>
  <c r="Y54" i="11" s="1"/>
  <c r="Z54" i="11" s="1"/>
  <c r="AA54" i="11" s="1"/>
  <c r="R54" i="11"/>
  <c r="S54" i="11" s="1"/>
  <c r="AA55" i="11"/>
  <c r="AA56" i="11"/>
  <c r="X57" i="11"/>
  <c r="Y57" i="11" s="1"/>
  <c r="Z57" i="11" s="1"/>
  <c r="AA57" i="11" s="1"/>
  <c r="R57" i="11"/>
  <c r="S57" i="11" s="1"/>
  <c r="X58" i="11"/>
  <c r="Y58" i="11" s="1"/>
  <c r="R58" i="11"/>
  <c r="S58" i="11" s="1"/>
  <c r="Z58" i="11"/>
  <c r="AA58" i="11" s="1"/>
  <c r="V59" i="11"/>
  <c r="X59" i="11" s="1"/>
  <c r="Y59" i="11" s="1"/>
  <c r="W59" i="11"/>
  <c r="R59" i="11"/>
  <c r="S59" i="11" s="1"/>
  <c r="Z59" i="11"/>
  <c r="AA59" i="11" s="1"/>
  <c r="AA60" i="11"/>
  <c r="AA61" i="11"/>
  <c r="AA62" i="11"/>
  <c r="V63" i="11"/>
  <c r="X63" i="11" s="1"/>
  <c r="R63" i="11"/>
  <c r="S63" i="11" s="1"/>
  <c r="X64" i="11"/>
  <c r="Y64" i="11" s="1"/>
  <c r="Z64" i="11" s="1"/>
  <c r="AA64" i="11" s="1"/>
  <c r="R64" i="11"/>
  <c r="S64" i="11"/>
  <c r="X65" i="11"/>
  <c r="Y65" i="11"/>
  <c r="Z65" i="11" s="1"/>
  <c r="AA65" i="11" s="1"/>
  <c r="R65" i="11"/>
  <c r="S65" i="11" s="1"/>
  <c r="V66" i="11"/>
  <c r="X66" i="11" s="1"/>
  <c r="R66" i="11"/>
  <c r="S66" i="11" s="1"/>
  <c r="AA67" i="11"/>
  <c r="AA68" i="11"/>
  <c r="X69" i="11"/>
  <c r="Y69" i="11"/>
  <c r="R69" i="11"/>
  <c r="S69" i="11" s="1"/>
  <c r="X70" i="11"/>
  <c r="Y70" i="11" s="1"/>
  <c r="Z70" i="11" s="1"/>
  <c r="AA70" i="11" s="1"/>
  <c r="R70" i="11"/>
  <c r="S70" i="11"/>
  <c r="X71" i="11"/>
  <c r="Y71" i="11"/>
  <c r="Z71" i="11" s="1"/>
  <c r="AA71" i="11" s="1"/>
  <c r="R71" i="11"/>
  <c r="S71" i="11" s="1"/>
  <c r="X72" i="11"/>
  <c r="Y72" i="11" s="1"/>
  <c r="Z72" i="11" s="1"/>
  <c r="AA72" i="11" s="1"/>
  <c r="R72" i="11"/>
  <c r="S72" i="11"/>
  <c r="AA73" i="11"/>
  <c r="AA74" i="11"/>
  <c r="V75" i="11"/>
  <c r="X75" i="11" s="1"/>
  <c r="R75" i="11"/>
  <c r="S75" i="11" s="1"/>
  <c r="V76" i="11"/>
  <c r="X76" i="11" s="1"/>
  <c r="R76" i="11"/>
  <c r="S76" i="11" s="1"/>
  <c r="X77" i="11"/>
  <c r="Y77" i="11" s="1"/>
  <c r="Z77" i="11" s="1"/>
  <c r="AA77" i="11" s="1"/>
  <c r="R77" i="11"/>
  <c r="S77" i="11"/>
  <c r="X78" i="11"/>
  <c r="Y78" i="11"/>
  <c r="Z78" i="11" s="1"/>
  <c r="AA78" i="11" s="1"/>
  <c r="R78" i="11"/>
  <c r="S78" i="11" s="1"/>
  <c r="AA79" i="11"/>
  <c r="AA80" i="11"/>
  <c r="V81" i="11"/>
  <c r="X81" i="11"/>
  <c r="Y81" i="11" s="1"/>
  <c r="Z81" i="11" s="1"/>
  <c r="AA81" i="11" s="1"/>
  <c r="W81" i="11"/>
  <c r="R81" i="11"/>
  <c r="S81" i="11"/>
  <c r="V82" i="11"/>
  <c r="X82" i="11"/>
  <c r="Y82" i="11" s="1"/>
  <c r="Z82" i="11" s="1"/>
  <c r="AA82" i="11" s="1"/>
  <c r="W82" i="11"/>
  <c r="R82" i="11"/>
  <c r="S82" i="11"/>
  <c r="X83" i="11"/>
  <c r="Y83" i="11"/>
  <c r="Z83" i="11" s="1"/>
  <c r="AA83" i="11" s="1"/>
  <c r="J36" i="30" s="1"/>
  <c r="R83" i="11"/>
  <c r="S83" i="11" s="1"/>
  <c r="X84" i="11"/>
  <c r="Y84" i="11" s="1"/>
  <c r="Z84" i="11" s="1"/>
  <c r="AA84" i="11" s="1"/>
  <c r="R84" i="11"/>
  <c r="S84" i="11"/>
  <c r="AA85" i="11"/>
  <c r="AA86" i="11"/>
  <c r="V87" i="11"/>
  <c r="X87" i="11" s="1"/>
  <c r="R87" i="11"/>
  <c r="S87" i="11" s="1"/>
  <c r="V88" i="11"/>
  <c r="X88" i="11" s="1"/>
  <c r="R88" i="11"/>
  <c r="S88" i="11" s="1"/>
  <c r="V89" i="11"/>
  <c r="X89" i="11" s="1"/>
  <c r="R89" i="11"/>
  <c r="S89" i="11" s="1"/>
  <c r="V90" i="11"/>
  <c r="X90" i="11" s="1"/>
  <c r="R90" i="11"/>
  <c r="S90" i="11" s="1"/>
  <c r="AA91" i="11"/>
  <c r="AA92" i="11"/>
  <c r="V93" i="11"/>
  <c r="X93" i="11"/>
  <c r="Y93" i="11" s="1"/>
  <c r="Z93" i="11" s="1"/>
  <c r="AA93" i="11" s="1"/>
  <c r="W93" i="11"/>
  <c r="V94" i="11"/>
  <c r="X94" i="11" s="1"/>
  <c r="X95" i="11"/>
  <c r="Y95" i="11"/>
  <c r="Z95" i="11" s="1"/>
  <c r="AA95" i="11" s="1"/>
  <c r="X96" i="11"/>
  <c r="Y96" i="11"/>
  <c r="Z96" i="11" s="1"/>
  <c r="AA96" i="11" s="1"/>
  <c r="AA97" i="11"/>
  <c r="AA98" i="11"/>
  <c r="V99" i="11"/>
  <c r="X99" i="11" s="1"/>
  <c r="X100" i="11"/>
  <c r="Y100" i="11"/>
  <c r="Z100" i="11" s="1"/>
  <c r="AA100" i="11" s="1"/>
  <c r="X101" i="11"/>
  <c r="Y101" i="11"/>
  <c r="Z101" i="11" s="1"/>
  <c r="AA101" i="11" s="1"/>
  <c r="X102" i="11"/>
  <c r="Y102" i="11"/>
  <c r="Z102" i="11" s="1"/>
  <c r="AA102" i="11" s="1"/>
  <c r="AA103" i="11"/>
  <c r="AA104" i="11"/>
  <c r="X105" i="11"/>
  <c r="Y105" i="11" s="1"/>
  <c r="Z105" i="11" s="1"/>
  <c r="AA105" i="11" s="1"/>
  <c r="X106" i="11"/>
  <c r="Y106" i="11" s="1"/>
  <c r="Z106" i="11" s="1"/>
  <c r="AA106" i="11"/>
  <c r="V107" i="11"/>
  <c r="X108" i="11"/>
  <c r="Y108" i="11"/>
  <c r="Z108" i="11" s="1"/>
  <c r="AA108" i="11" s="1"/>
  <c r="AA109" i="11"/>
  <c r="AA110" i="11"/>
  <c r="V111" i="11"/>
  <c r="X112" i="11"/>
  <c r="Y112" i="11"/>
  <c r="Z112" i="11" s="1"/>
  <c r="AA112" i="11" s="1"/>
  <c r="J47" i="30" s="1"/>
  <c r="X113" i="11"/>
  <c r="Y113" i="11"/>
  <c r="Z113" i="11"/>
  <c r="AA113" i="11" s="1"/>
  <c r="X114" i="11"/>
  <c r="Y114" i="11"/>
  <c r="Z114" i="11"/>
  <c r="AA114" i="11" s="1"/>
  <c r="AA115" i="11"/>
  <c r="AA116" i="11"/>
  <c r="X117" i="11"/>
  <c r="Y117" i="11" s="1"/>
  <c r="R117" i="11"/>
  <c r="S117" i="11" s="1"/>
  <c r="Z117" i="11"/>
  <c r="AA117" i="11" s="1"/>
  <c r="V118" i="11"/>
  <c r="X118" i="11" s="1"/>
  <c r="Y118" i="11"/>
  <c r="R118" i="11"/>
  <c r="S118" i="11" s="1"/>
  <c r="V119" i="11"/>
  <c r="X119" i="11"/>
  <c r="Y119" i="11" s="1"/>
  <c r="R119" i="11"/>
  <c r="S119" i="11" s="1"/>
  <c r="Z119" i="11"/>
  <c r="AA119" i="11" s="1"/>
  <c r="X120" i="11"/>
  <c r="Y120" i="11" s="1"/>
  <c r="R120" i="11"/>
  <c r="S120" i="11" s="1"/>
  <c r="Z120" i="11"/>
  <c r="AA120" i="11" s="1"/>
  <c r="X121" i="11"/>
  <c r="Y121" i="11"/>
  <c r="R121" i="11"/>
  <c r="S121" i="11" s="1"/>
  <c r="AA122" i="11"/>
  <c r="X123" i="11"/>
  <c r="Y123" i="11" s="1"/>
  <c r="R123" i="11"/>
  <c r="S123" i="11" s="1"/>
  <c r="Z123" i="11"/>
  <c r="AA123" i="11"/>
  <c r="X124" i="11"/>
  <c r="Y124" i="11" s="1"/>
  <c r="R124" i="11"/>
  <c r="S124" i="11" s="1"/>
  <c r="Z124" i="11"/>
  <c r="AA124" i="11" s="1"/>
  <c r="X125" i="11"/>
  <c r="Y125" i="11"/>
  <c r="R125" i="11"/>
  <c r="S125" i="11" s="1"/>
  <c r="X126" i="11"/>
  <c r="Y126" i="11"/>
  <c r="Z126" i="11" s="1"/>
  <c r="AA126" i="11" s="1"/>
  <c r="R126" i="11"/>
  <c r="S126" i="11" s="1"/>
  <c r="X127" i="11"/>
  <c r="Y127" i="11" s="1"/>
  <c r="Z127" i="11" s="1"/>
  <c r="AA127" i="11" s="1"/>
  <c r="R127" i="11"/>
  <c r="S127" i="11" s="1"/>
  <c r="AA128" i="11"/>
  <c r="X129" i="11"/>
  <c r="Y129" i="11"/>
  <c r="R129" i="11"/>
  <c r="S129" i="11" s="1"/>
  <c r="X130" i="11"/>
  <c r="Y130" i="11"/>
  <c r="Z130" i="11" s="1"/>
  <c r="AA130" i="11" s="1"/>
  <c r="R130" i="11"/>
  <c r="S130" i="11" s="1"/>
  <c r="X131" i="11"/>
  <c r="Y131" i="11" s="1"/>
  <c r="Z131" i="11" s="1"/>
  <c r="AA131" i="11" s="1"/>
  <c r="R131" i="11"/>
  <c r="S131" i="11" s="1"/>
  <c r="X132" i="11"/>
  <c r="Y132" i="11" s="1"/>
  <c r="Z132" i="11" s="1"/>
  <c r="AA132" i="11" s="1"/>
  <c r="R132" i="11"/>
  <c r="S132" i="11" s="1"/>
  <c r="X133" i="11"/>
  <c r="Y133" i="11"/>
  <c r="R133" i="11"/>
  <c r="S133" i="11" s="1"/>
  <c r="AA134" i="11"/>
  <c r="X135" i="11"/>
  <c r="Y135" i="11" s="1"/>
  <c r="R135" i="11"/>
  <c r="S135" i="11" s="1"/>
  <c r="Z135" i="11"/>
  <c r="AA135" i="11" s="1"/>
  <c r="X136" i="11"/>
  <c r="Y136" i="11" s="1"/>
  <c r="R136" i="11"/>
  <c r="S136" i="11" s="1"/>
  <c r="Z136" i="11"/>
  <c r="AA136" i="11" s="1"/>
  <c r="X137" i="11"/>
  <c r="Y137" i="11"/>
  <c r="R137" i="11"/>
  <c r="S137" i="11" s="1"/>
  <c r="X138" i="11"/>
  <c r="Y138" i="11" s="1"/>
  <c r="Z138" i="11" s="1"/>
  <c r="AA138" i="11" s="1"/>
  <c r="R138" i="11"/>
  <c r="S138" i="11" s="1"/>
  <c r="AA139" i="11"/>
  <c r="X140" i="11"/>
  <c r="Y140" i="11" s="1"/>
  <c r="R140" i="11"/>
  <c r="S140" i="11" s="1"/>
  <c r="Z140" i="11"/>
  <c r="AA140" i="11" s="1"/>
  <c r="X141" i="11"/>
  <c r="Y141" i="11"/>
  <c r="R141" i="11"/>
  <c r="S141" i="11" s="1"/>
  <c r="X142" i="11"/>
  <c r="Y142" i="11"/>
  <c r="Z142" i="11" s="1"/>
  <c r="AA142" i="11" s="1"/>
  <c r="R142" i="11"/>
  <c r="S142" i="11" s="1"/>
  <c r="X143" i="11"/>
  <c r="Y143" i="11" s="1"/>
  <c r="Z143" i="11" s="1"/>
  <c r="AA143" i="11" s="1"/>
  <c r="R143" i="11"/>
  <c r="S143" i="11" s="1"/>
  <c r="X144" i="11"/>
  <c r="Y144" i="11" s="1"/>
  <c r="Z144" i="11" s="1"/>
  <c r="AA144" i="11" s="1"/>
  <c r="R144" i="11"/>
  <c r="S144" i="11" s="1"/>
  <c r="X145" i="11"/>
  <c r="Y145" i="11"/>
  <c r="R145" i="11"/>
  <c r="S145" i="11" s="1"/>
  <c r="X146" i="11"/>
  <c r="Y146" i="11"/>
  <c r="Z146" i="11" s="1"/>
  <c r="R146" i="11"/>
  <c r="S146" i="11" s="1"/>
  <c r="AA146" i="11"/>
  <c r="V147" i="11"/>
  <c r="X147" i="11" s="1"/>
  <c r="Y147" i="11" s="1"/>
  <c r="R147" i="11"/>
  <c r="S147" i="11" s="1"/>
  <c r="Z147" i="11"/>
  <c r="AA147" i="11" s="1"/>
  <c r="V148" i="11"/>
  <c r="X148" i="11"/>
  <c r="Y148" i="11"/>
  <c r="Z148" i="11" s="1"/>
  <c r="R148" i="11"/>
  <c r="S148" i="11" s="1"/>
  <c r="AA148" i="11"/>
  <c r="X149" i="11"/>
  <c r="Y149" i="11" s="1"/>
  <c r="R149" i="11"/>
  <c r="S149" i="11" s="1"/>
  <c r="Z149" i="11"/>
  <c r="AA149" i="11"/>
  <c r="AA150" i="11"/>
  <c r="AA151" i="11"/>
  <c r="AA152" i="11"/>
  <c r="X153" i="11"/>
  <c r="Y153" i="11" s="1"/>
  <c r="Z153" i="11" s="1"/>
  <c r="AA153" i="11" s="1"/>
  <c r="R153" i="11"/>
  <c r="S153" i="11" s="1"/>
  <c r="X154" i="11"/>
  <c r="Y154" i="11" s="1"/>
  <c r="Z154" i="11" s="1"/>
  <c r="AA154" i="11" s="1"/>
  <c r="R154" i="11"/>
  <c r="S154" i="11" s="1"/>
  <c r="X155" i="11"/>
  <c r="Y155" i="11"/>
  <c r="Z155" i="11" s="1"/>
  <c r="AA155" i="11" s="1"/>
  <c r="R155" i="11"/>
  <c r="S155" i="11" s="1"/>
  <c r="X156" i="11"/>
  <c r="Y156" i="11"/>
  <c r="Z156" i="11" s="1"/>
  <c r="AA156" i="11" s="1"/>
  <c r="R156" i="11"/>
  <c r="S156" i="11" s="1"/>
  <c r="V157" i="11"/>
  <c r="X157" i="11" s="1"/>
  <c r="Y157" i="11" s="1"/>
  <c r="R157" i="11"/>
  <c r="S157" i="11" s="1"/>
  <c r="Z157" i="11"/>
  <c r="AA157" i="11" s="1"/>
  <c r="AA158" i="11"/>
  <c r="X159" i="11"/>
  <c r="Y159" i="11" s="1"/>
  <c r="Z159" i="11" s="1"/>
  <c r="AA159" i="11" s="1"/>
  <c r="R159" i="11"/>
  <c r="S159" i="11" s="1"/>
  <c r="V160" i="11"/>
  <c r="X160" i="11" s="1"/>
  <c r="Y160" i="11" s="1"/>
  <c r="Z160" i="11" s="1"/>
  <c r="AA160" i="11" s="1"/>
  <c r="R160" i="11"/>
  <c r="S160" i="11" s="1"/>
  <c r="X161" i="11"/>
  <c r="Y161" i="11"/>
  <c r="Z161" i="11" s="1"/>
  <c r="AA161" i="11" s="1"/>
  <c r="R161" i="11"/>
  <c r="S161" i="11" s="1"/>
  <c r="X162" i="11"/>
  <c r="Y162" i="11" s="1"/>
  <c r="Z162" i="11" s="1"/>
  <c r="AA162" i="11" s="1"/>
  <c r="R162" i="11"/>
  <c r="S162" i="11" s="1"/>
  <c r="AA163" i="11"/>
  <c r="AA164" i="11"/>
  <c r="V165" i="11"/>
  <c r="X165" i="11"/>
  <c r="Y165" i="11"/>
  <c r="Z165" i="11" s="1"/>
  <c r="R165" i="11"/>
  <c r="S165" i="11" s="1"/>
  <c r="AA165" i="11"/>
  <c r="V166" i="11"/>
  <c r="X166" i="11" s="1"/>
  <c r="Y166" i="11" s="1"/>
  <c r="Z166" i="11" s="1"/>
  <c r="AA166" i="11" s="1"/>
  <c r="R166" i="11"/>
  <c r="S166" i="11" s="1"/>
  <c r="X167" i="11"/>
  <c r="Y167" i="11"/>
  <c r="Z167" i="11" s="1"/>
  <c r="AA167" i="11" s="1"/>
  <c r="R167" i="11"/>
  <c r="S167" i="11" s="1"/>
  <c r="X168" i="11"/>
  <c r="Y168" i="11"/>
  <c r="Z168" i="11" s="1"/>
  <c r="AA168" i="11" s="1"/>
  <c r="R168" i="11"/>
  <c r="S168" i="11" s="1"/>
  <c r="AA169" i="11"/>
  <c r="AA170" i="11"/>
  <c r="V171" i="11"/>
  <c r="X171" i="11"/>
  <c r="Y171" i="11" s="1"/>
  <c r="Z171" i="11" s="1"/>
  <c r="AA171" i="11" s="1"/>
  <c r="R171" i="11"/>
  <c r="S171" i="11" s="1"/>
  <c r="V172" i="11"/>
  <c r="X172" i="11" s="1"/>
  <c r="Y172" i="11" s="1"/>
  <c r="Z172" i="11" s="1"/>
  <c r="AA172" i="11" s="1"/>
  <c r="R172" i="11"/>
  <c r="S172" i="11" s="1"/>
  <c r="V173" i="11"/>
  <c r="X173" i="11"/>
  <c r="Y173" i="11" s="1"/>
  <c r="Z173" i="11" s="1"/>
  <c r="AA173" i="11" s="1"/>
  <c r="R173" i="11"/>
  <c r="S173" i="11" s="1"/>
  <c r="X174" i="11"/>
  <c r="Y174" i="11" s="1"/>
  <c r="Z174" i="11" s="1"/>
  <c r="AA174" i="11" s="1"/>
  <c r="R174" i="11"/>
  <c r="S174" i="11" s="1"/>
  <c r="X175" i="11"/>
  <c r="Y175" i="11"/>
  <c r="R175" i="11"/>
  <c r="S175" i="11" s="1"/>
  <c r="Z175" i="11" s="1"/>
  <c r="AA175" i="11" s="1"/>
  <c r="X176" i="11"/>
  <c r="Y176" i="11"/>
  <c r="R176" i="11"/>
  <c r="S176" i="11" s="1"/>
  <c r="X177" i="11"/>
  <c r="Y177" i="11"/>
  <c r="Z177" i="11" s="1"/>
  <c r="AA177" i="11" s="1"/>
  <c r="R177" i="11"/>
  <c r="S177" i="11" s="1"/>
  <c r="X178" i="11"/>
  <c r="Y178" i="11" s="1"/>
  <c r="Z178" i="11" s="1"/>
  <c r="AA178" i="11" s="1"/>
  <c r="R178" i="11"/>
  <c r="S178" i="11" s="1"/>
  <c r="X179" i="11"/>
  <c r="Y179" i="11"/>
  <c r="R179" i="11"/>
  <c r="S179" i="11" s="1"/>
  <c r="Z179" i="11"/>
  <c r="AA179" i="11" s="1"/>
  <c r="V180" i="11"/>
  <c r="X180" i="11"/>
  <c r="Y180" i="11" s="1"/>
  <c r="Z180" i="11" s="1"/>
  <c r="AA180" i="11" s="1"/>
  <c r="R180" i="11"/>
  <c r="S180" i="11" s="1"/>
  <c r="V181" i="11"/>
  <c r="X181" i="11" s="1"/>
  <c r="Y181" i="11" s="1"/>
  <c r="Z181" i="11" s="1"/>
  <c r="AA181" i="11" s="1"/>
  <c r="R181" i="11"/>
  <c r="S181" i="11" s="1"/>
  <c r="V182" i="11"/>
  <c r="X182" i="11"/>
  <c r="Y182" i="11" s="1"/>
  <c r="Z182" i="11" s="1"/>
  <c r="AA182" i="11" s="1"/>
  <c r="R182" i="11"/>
  <c r="S182" i="11" s="1"/>
  <c r="X183" i="11"/>
  <c r="Y183" i="11" s="1"/>
  <c r="R183" i="11"/>
  <c r="S183" i="11" s="1"/>
  <c r="Z183" i="11" s="1"/>
  <c r="AA183" i="11" s="1"/>
  <c r="X184" i="11"/>
  <c r="Y184" i="11"/>
  <c r="R184" i="11"/>
  <c r="S184" i="11" s="1"/>
  <c r="Z184" i="11"/>
  <c r="AA184" i="11" s="1"/>
  <c r="X185" i="11"/>
  <c r="Y185" i="11"/>
  <c r="Z185" i="11" s="1"/>
  <c r="R185" i="11"/>
  <c r="S185" i="11" s="1"/>
  <c r="AA185" i="11"/>
  <c r="AA186" i="11"/>
  <c r="AA187" i="11"/>
  <c r="AA188" i="11"/>
  <c r="X189" i="11"/>
  <c r="Y189" i="11" s="1"/>
  <c r="Z189" i="11" s="1"/>
  <c r="AA189" i="11" s="1"/>
  <c r="R189" i="11"/>
  <c r="S189" i="11" s="1"/>
  <c r="X190" i="11"/>
  <c r="Y190" i="11" s="1"/>
  <c r="Z190" i="11" s="1"/>
  <c r="AA190" i="11" s="1"/>
  <c r="T190" i="11"/>
  <c r="W190" i="11" s="1"/>
  <c r="R190" i="11"/>
  <c r="S190" i="11" s="1"/>
  <c r="X191" i="11"/>
  <c r="Y191" i="11"/>
  <c r="Z191" i="11" s="1"/>
  <c r="R191" i="11"/>
  <c r="S191" i="11" s="1"/>
  <c r="AA191" i="11"/>
  <c r="X192" i="11"/>
  <c r="Y192" i="11"/>
  <c r="R192" i="11"/>
  <c r="S192" i="11" s="1"/>
  <c r="Z192" i="11"/>
  <c r="AA192" i="11" s="1"/>
  <c r="AA193" i="11"/>
  <c r="AA194" i="11"/>
  <c r="X195" i="11"/>
  <c r="Y195" i="11" s="1"/>
  <c r="Z195" i="11" s="1"/>
  <c r="AA195" i="11" s="1"/>
  <c r="R195" i="11"/>
  <c r="S195" i="11" s="1"/>
  <c r="X196" i="11"/>
  <c r="Y196" i="11" s="1"/>
  <c r="Z196" i="11" s="1"/>
  <c r="AA196" i="11" s="1"/>
  <c r="R196" i="11"/>
  <c r="S196" i="11" s="1"/>
  <c r="V197" i="11"/>
  <c r="X197" i="11" s="1"/>
  <c r="W197" i="11"/>
  <c r="Y197" i="11" s="1"/>
  <c r="R197" i="11"/>
  <c r="S197" i="11" s="1"/>
  <c r="V198" i="11"/>
  <c r="W198" i="11" s="1"/>
  <c r="R198" i="11"/>
  <c r="S198" i="11" s="1"/>
  <c r="AA199" i="11"/>
  <c r="AA200" i="11"/>
  <c r="X201" i="11"/>
  <c r="Y201" i="11" s="1"/>
  <c r="R201" i="11"/>
  <c r="S201" i="11" s="1"/>
  <c r="Z201" i="11" s="1"/>
  <c r="AA201" i="11"/>
  <c r="X202" i="11"/>
  <c r="Y202" i="11"/>
  <c r="R202" i="11"/>
  <c r="S202" i="11" s="1"/>
  <c r="Z202" i="11"/>
  <c r="AA202" i="11" s="1"/>
  <c r="V203" i="11"/>
  <c r="X203" i="11"/>
  <c r="Y203" i="11" s="1"/>
  <c r="W203" i="11"/>
  <c r="R203" i="11"/>
  <c r="S203" i="11" s="1"/>
  <c r="Z203" i="11" s="1"/>
  <c r="AA203" i="11" s="1"/>
  <c r="V204" i="11"/>
  <c r="W204" i="11" s="1"/>
  <c r="X204" i="11"/>
  <c r="Y204" i="11" s="1"/>
  <c r="R204" i="11"/>
  <c r="S204" i="11" s="1"/>
  <c r="Z204" i="11"/>
  <c r="AA204" i="11" s="1"/>
  <c r="AA205" i="11"/>
  <c r="AA206" i="11"/>
  <c r="X207" i="11"/>
  <c r="Y207" i="11" s="1"/>
  <c r="Z207" i="11" s="1"/>
  <c r="W207" i="11"/>
  <c r="R207" i="11"/>
  <c r="S207" i="11" s="1"/>
  <c r="AA207" i="11"/>
  <c r="X208" i="11"/>
  <c r="W208" i="11"/>
  <c r="R208" i="11"/>
  <c r="S208" i="11"/>
  <c r="X209" i="11"/>
  <c r="Y209" i="11" s="1"/>
  <c r="R209" i="11"/>
  <c r="S209" i="11" s="1"/>
  <c r="X210" i="11"/>
  <c r="Y210" i="11" s="1"/>
  <c r="R210" i="11"/>
  <c r="S210" i="11" s="1"/>
  <c r="Z210" i="11" s="1"/>
  <c r="AA210" i="11" s="1"/>
  <c r="AA211" i="11"/>
  <c r="AA212" i="11"/>
  <c r="X213" i="11"/>
  <c r="Y213" i="11" s="1"/>
  <c r="R213" i="11"/>
  <c r="S213" i="11" s="1"/>
  <c r="Z213" i="11" s="1"/>
  <c r="AA213" i="11" s="1"/>
  <c r="X214" i="11"/>
  <c r="Y214" i="11"/>
  <c r="R214" i="11"/>
  <c r="S214" i="11" s="1"/>
  <c r="Z214" i="11"/>
  <c r="AA214" i="11" s="1"/>
  <c r="X215" i="11"/>
  <c r="Y215" i="11" s="1"/>
  <c r="Z215" i="11" s="1"/>
  <c r="AA215" i="11" s="1"/>
  <c r="R215" i="11"/>
  <c r="S215" i="11"/>
  <c r="X216" i="11"/>
  <c r="R216" i="11"/>
  <c r="S216" i="11" s="1"/>
  <c r="AA217" i="11"/>
  <c r="AA218" i="11"/>
  <c r="X219" i="11"/>
  <c r="Y219" i="11"/>
  <c r="R219" i="11"/>
  <c r="S219" i="11" s="1"/>
  <c r="Z219" i="11"/>
  <c r="AA219" i="11" s="1"/>
  <c r="V220" i="11"/>
  <c r="X220" i="11" s="1"/>
  <c r="R220" i="11"/>
  <c r="S220" i="11" s="1"/>
  <c r="X221" i="11"/>
  <c r="Y221" i="11" s="1"/>
  <c r="Z221" i="11" s="1"/>
  <c r="AA221" i="11" s="1"/>
  <c r="J60" i="30" s="1"/>
  <c r="R221" i="11"/>
  <c r="S221" i="11"/>
  <c r="X222" i="11"/>
  <c r="Y222" i="11" s="1"/>
  <c r="Z222" i="11" s="1"/>
  <c r="R222" i="11"/>
  <c r="S222" i="11" s="1"/>
  <c r="AA222" i="11"/>
  <c r="J87" i="30" s="1"/>
  <c r="AA223" i="11"/>
  <c r="AA224" i="11"/>
  <c r="X225" i="11"/>
  <c r="Y225" i="11"/>
  <c r="Z225" i="11" s="1"/>
  <c r="AA225" i="11" s="1"/>
  <c r="J63" i="30" s="1"/>
  <c r="R225" i="11"/>
  <c r="S225" i="11" s="1"/>
  <c r="X226" i="11"/>
  <c r="Y226" i="11" s="1"/>
  <c r="Z226" i="11" s="1"/>
  <c r="AA226" i="11" s="1"/>
  <c r="R226" i="11"/>
  <c r="S226" i="11"/>
  <c r="V227" i="11"/>
  <c r="R227" i="11"/>
  <c r="S227" i="11"/>
  <c r="AA228" i="11"/>
  <c r="AA229" i="11"/>
  <c r="AA230" i="11"/>
  <c r="X231" i="11"/>
  <c r="Y231" i="11"/>
  <c r="R231" i="11"/>
  <c r="S231" i="11"/>
  <c r="X232" i="11"/>
  <c r="Y232" i="11" s="1"/>
  <c r="Z232" i="11" s="1"/>
  <c r="AA232" i="11" s="1"/>
  <c r="R232" i="11"/>
  <c r="S232" i="11"/>
  <c r="X233" i="11"/>
  <c r="Y233" i="11"/>
  <c r="R233" i="11"/>
  <c r="S233" i="11" s="1"/>
  <c r="X234" i="11"/>
  <c r="Y234" i="11"/>
  <c r="R234" i="11"/>
  <c r="S234" i="11"/>
  <c r="AA235" i="11"/>
  <c r="AA236" i="11"/>
  <c r="AE236" i="11" s="1"/>
  <c r="V237" i="11"/>
  <c r="W237" i="11" s="1"/>
  <c r="X237" i="11"/>
  <c r="Y237" i="11" s="1"/>
  <c r="Z237" i="11" s="1"/>
  <c r="AA237" i="11" s="1"/>
  <c r="X238" i="11"/>
  <c r="Y238" i="11"/>
  <c r="Z238" i="11"/>
  <c r="AA238" i="11" s="1"/>
  <c r="J95" i="30" s="1"/>
  <c r="L95" i="30" s="1"/>
  <c r="M95" i="30" s="1"/>
  <c r="X239" i="11"/>
  <c r="Y239" i="11"/>
  <c r="Z239" i="11"/>
  <c r="AA239" i="11" s="1"/>
  <c r="AA240" i="11"/>
  <c r="AA241" i="11"/>
  <c r="AA242" i="11"/>
  <c r="X243" i="11"/>
  <c r="Y243" i="11" s="1"/>
  <c r="Z243" i="11"/>
  <c r="AA243" i="11" s="1"/>
  <c r="J96" i="30" s="1"/>
  <c r="X244" i="11"/>
  <c r="Y244" i="11" s="1"/>
  <c r="Z244" i="11" s="1"/>
  <c r="AA244" i="11" s="1"/>
  <c r="X245" i="11"/>
  <c r="Y245" i="11" s="1"/>
  <c r="Z245" i="11" s="1"/>
  <c r="AA245" i="11" s="1"/>
  <c r="W245" i="11"/>
  <c r="X246" i="11"/>
  <c r="W246" i="11"/>
  <c r="Y246" i="11"/>
  <c r="Z246" i="11" s="1"/>
  <c r="AA246" i="11" s="1"/>
  <c r="AA247" i="11"/>
  <c r="AE247" i="11" s="1"/>
  <c r="AA248" i="11"/>
  <c r="X249" i="11"/>
  <c r="Y249" i="11" s="1"/>
  <c r="Z249" i="11" s="1"/>
  <c r="AA249" i="11"/>
  <c r="X250" i="11"/>
  <c r="Y250" i="11" s="1"/>
  <c r="Z250" i="11"/>
  <c r="AA250" i="11" s="1"/>
  <c r="X251" i="11"/>
  <c r="Y251" i="11" s="1"/>
  <c r="Z251" i="11" s="1"/>
  <c r="W251" i="11"/>
  <c r="AA251" i="11"/>
  <c r="X252" i="11"/>
  <c r="W252" i="11"/>
  <c r="Y252" i="11" s="1"/>
  <c r="Z252" i="11"/>
  <c r="AA252" i="11" s="1"/>
  <c r="AA253" i="11"/>
  <c r="AA254" i="11"/>
  <c r="AA255" i="11"/>
  <c r="AA256" i="11"/>
  <c r="AA257" i="11"/>
  <c r="AA258" i="11"/>
  <c r="AA259" i="11"/>
  <c r="AA260" i="11"/>
  <c r="AA261" i="11"/>
  <c r="J99" i="30"/>
  <c r="J86" i="30"/>
  <c r="J83" i="30"/>
  <c r="J78" i="30"/>
  <c r="J75" i="30"/>
  <c r="J72" i="30"/>
  <c r="J70" i="30"/>
  <c r="J59" i="30"/>
  <c r="J43" i="30"/>
  <c r="J42" i="30"/>
  <c r="J40" i="30"/>
  <c r="J35" i="30"/>
  <c r="J34" i="30"/>
  <c r="J32" i="30"/>
  <c r="J30" i="30"/>
  <c r="J28" i="30"/>
  <c r="J24" i="30"/>
  <c r="J23" i="30"/>
  <c r="J19" i="30"/>
  <c r="J18" i="30"/>
  <c r="J14" i="30"/>
  <c r="J8" i="30"/>
  <c r="J7" i="30"/>
  <c r="L7" i="30" s="1"/>
  <c r="M7" i="30" s="1"/>
  <c r="J6" i="30"/>
  <c r="J3" i="30"/>
  <c r="E9" i="26"/>
  <c r="P9" i="26"/>
  <c r="Q9" i="26"/>
  <c r="O9" i="26"/>
  <c r="AJ103" i="33"/>
  <c r="AN103" i="33"/>
  <c r="AN104" i="33"/>
  <c r="AN105" i="33"/>
  <c r="AN106" i="33"/>
  <c r="AJ95" i="33"/>
  <c r="U99" i="33"/>
  <c r="V99" i="33" s="1"/>
  <c r="P110" i="33"/>
  <c r="P109" i="33"/>
  <c r="P108" i="33"/>
  <c r="P107" i="33"/>
  <c r="P106" i="33"/>
  <c r="P105" i="33"/>
  <c r="P104" i="33"/>
  <c r="P103" i="33"/>
  <c r="P102" i="33"/>
  <c r="P101" i="33"/>
  <c r="P100" i="33"/>
  <c r="P99" i="33"/>
  <c r="P98" i="33"/>
  <c r="P97" i="33"/>
  <c r="P96" i="33"/>
  <c r="P95" i="33"/>
  <c r="R236" i="11"/>
  <c r="S236" i="11" s="1"/>
  <c r="R235" i="11"/>
  <c r="S235" i="11" s="1"/>
  <c r="R230" i="11"/>
  <c r="S230" i="11"/>
  <c r="R229" i="11"/>
  <c r="S229" i="11" s="1"/>
  <c r="R228" i="11"/>
  <c r="S228" i="11"/>
  <c r="R224" i="11"/>
  <c r="S224" i="11" s="1"/>
  <c r="R223" i="11"/>
  <c r="S223" i="11" s="1"/>
  <c r="R218" i="11"/>
  <c r="S218" i="11" s="1"/>
  <c r="R217" i="11"/>
  <c r="S217" i="11"/>
  <c r="R212" i="11"/>
  <c r="S212" i="11" s="1"/>
  <c r="R211" i="11"/>
  <c r="S211" i="11" s="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N236" i="11"/>
  <c r="N235" i="11"/>
  <c r="N234" i="11"/>
  <c r="N233" i="11"/>
  <c r="N232" i="11"/>
  <c r="N231" i="11"/>
  <c r="N230" i="11"/>
  <c r="N229" i="11"/>
  <c r="N228" i="11"/>
  <c r="N227" i="11"/>
  <c r="N226" i="11"/>
  <c r="N225" i="11"/>
  <c r="N224" i="11"/>
  <c r="N223" i="11"/>
  <c r="N222" i="11"/>
  <c r="N221" i="11"/>
  <c r="N220" i="11"/>
  <c r="N219" i="11"/>
  <c r="N218" i="11"/>
  <c r="N217" i="11"/>
  <c r="T216" i="11"/>
  <c r="N96" i="30"/>
  <c r="N95" i="30"/>
  <c r="N93" i="30"/>
  <c r="N91" i="30"/>
  <c r="N90" i="30"/>
  <c r="N88" i="30"/>
  <c r="N87" i="30"/>
  <c r="N85" i="30"/>
  <c r="N84" i="30"/>
  <c r="N82" i="30"/>
  <c r="N81" i="30"/>
  <c r="N79" i="30"/>
  <c r="N76" i="30"/>
  <c r="N75" i="30"/>
  <c r="AA99" i="33"/>
  <c r="Z99" i="33"/>
  <c r="P99" i="30"/>
  <c r="Q99" i="30"/>
  <c r="R99" i="30"/>
  <c r="S99" i="30"/>
  <c r="T99" i="30" s="1"/>
  <c r="P98" i="30"/>
  <c r="Q98" i="30"/>
  <c r="R98" i="30"/>
  <c r="S98" i="30" s="1"/>
  <c r="T98" i="30" s="1"/>
  <c r="P97" i="30"/>
  <c r="R97" i="30" s="1"/>
  <c r="S97" i="30" s="1"/>
  <c r="T97" i="30" s="1"/>
  <c r="Q97" i="30"/>
  <c r="T96" i="30"/>
  <c r="P96" i="30"/>
  <c r="R96" i="30" s="1"/>
  <c r="S96" i="30" s="1"/>
  <c r="Q96" i="30"/>
  <c r="T95" i="30"/>
  <c r="P95" i="30"/>
  <c r="R95" i="30" s="1"/>
  <c r="S95" i="30" s="1"/>
  <c r="Q95" i="30"/>
  <c r="T93" i="30"/>
  <c r="P93" i="30"/>
  <c r="Q93" i="30"/>
  <c r="R93" i="30" s="1"/>
  <c r="S93" i="30" s="1"/>
  <c r="P92" i="30"/>
  <c r="Q92" i="30"/>
  <c r="R92" i="30" s="1"/>
  <c r="S92" i="30"/>
  <c r="T92" i="30" s="1"/>
  <c r="T91" i="30"/>
  <c r="P91" i="30"/>
  <c r="R91" i="30" s="1"/>
  <c r="Q91" i="30"/>
  <c r="S91" i="30"/>
  <c r="T90" i="30"/>
  <c r="P90" i="30"/>
  <c r="Q90" i="30"/>
  <c r="R90" i="30"/>
  <c r="S90" i="30" s="1"/>
  <c r="P89" i="30"/>
  <c r="Q89" i="30"/>
  <c r="R89" i="30"/>
  <c r="S89" i="30" s="1"/>
  <c r="T89" i="30" s="1"/>
  <c r="T88" i="30"/>
  <c r="P88" i="30"/>
  <c r="R88" i="30" s="1"/>
  <c r="S88" i="30" s="1"/>
  <c r="Q88" i="30"/>
  <c r="T85" i="30"/>
  <c r="P85" i="30"/>
  <c r="R85" i="30" s="1"/>
  <c r="S85" i="30" s="1"/>
  <c r="Q85" i="30"/>
  <c r="T84" i="30"/>
  <c r="P84" i="30"/>
  <c r="R84" i="30" s="1"/>
  <c r="S84" i="30" s="1"/>
  <c r="Q84" i="30"/>
  <c r="T82" i="30"/>
  <c r="P82" i="30"/>
  <c r="Q82" i="30"/>
  <c r="R82" i="30" s="1"/>
  <c r="S82" i="30"/>
  <c r="T81" i="30"/>
  <c r="P81" i="30"/>
  <c r="Q81" i="30"/>
  <c r="R81" i="30"/>
  <c r="S81" i="30" s="1"/>
  <c r="P80" i="30"/>
  <c r="R80" i="30" s="1"/>
  <c r="Q80" i="30"/>
  <c r="S80" i="30"/>
  <c r="T80" i="30" s="1"/>
  <c r="T79" i="30"/>
  <c r="P79" i="30"/>
  <c r="Q79" i="30"/>
  <c r="R79" i="30"/>
  <c r="S79" i="30" s="1"/>
  <c r="P78" i="30"/>
  <c r="Q78" i="30"/>
  <c r="R78" i="30" s="1"/>
  <c r="S78" i="30" s="1"/>
  <c r="T78" i="30" s="1"/>
  <c r="P77" i="30"/>
  <c r="Q77" i="30"/>
  <c r="R77" i="30" s="1"/>
  <c r="S77" i="30" s="1"/>
  <c r="T77" i="30" s="1"/>
  <c r="T76" i="30"/>
  <c r="P76" i="30"/>
  <c r="Q76" i="30"/>
  <c r="T75" i="30"/>
  <c r="P75" i="30"/>
  <c r="Q75" i="30"/>
  <c r="R75" i="30"/>
  <c r="S75" i="30"/>
  <c r="P74" i="30"/>
  <c r="Q74" i="30"/>
  <c r="R74" i="30"/>
  <c r="S74" i="30" s="1"/>
  <c r="T74" i="30" s="1"/>
  <c r="P94" i="33"/>
  <c r="P93" i="33"/>
  <c r="P92" i="33"/>
  <c r="P91" i="33"/>
  <c r="P90" i="33"/>
  <c r="P89" i="33"/>
  <c r="P88" i="33"/>
  <c r="P87" i="33"/>
  <c r="P86" i="33"/>
  <c r="P85" i="33"/>
  <c r="P84" i="33"/>
  <c r="P83" i="33"/>
  <c r="P82" i="33"/>
  <c r="P81" i="33"/>
  <c r="P80" i="33"/>
  <c r="P79" i="33"/>
  <c r="AS189" i="11"/>
  <c r="AS190" i="11"/>
  <c r="AS191" i="11"/>
  <c r="AS192" i="11"/>
  <c r="AS193" i="11"/>
  <c r="AS194" i="11"/>
  <c r="AS195" i="11"/>
  <c r="AS196" i="11"/>
  <c r="AS197" i="11"/>
  <c r="AS198" i="11"/>
  <c r="AS199" i="11"/>
  <c r="AS200" i="11"/>
  <c r="AS201" i="11"/>
  <c r="AS202" i="11"/>
  <c r="AS203" i="11"/>
  <c r="AS204" i="11"/>
  <c r="AS205" i="11"/>
  <c r="AS206" i="11"/>
  <c r="AS207" i="11"/>
  <c r="AS208" i="11"/>
  <c r="AS209" i="11"/>
  <c r="AS210" i="11"/>
  <c r="AS211" i="11"/>
  <c r="AS212" i="11"/>
  <c r="AS260" i="11"/>
  <c r="AB260" i="11"/>
  <c r="AH260" i="11"/>
  <c r="AE260" i="11"/>
  <c r="X260" i="11"/>
  <c r="Y260" i="11"/>
  <c r="Z260" i="11" s="1"/>
  <c r="R260" i="11"/>
  <c r="S260" i="11" s="1"/>
  <c r="W260" i="11"/>
  <c r="V260" i="11"/>
  <c r="N260" i="11"/>
  <c r="AS259" i="11"/>
  <c r="AB259" i="11"/>
  <c r="AH259" i="11"/>
  <c r="AE259" i="11"/>
  <c r="X259" i="11"/>
  <c r="Y259" i="11" s="1"/>
  <c r="R259" i="11"/>
  <c r="S259" i="11" s="1"/>
  <c r="Z259" i="11" s="1"/>
  <c r="W259" i="11"/>
  <c r="V259" i="11"/>
  <c r="N259" i="11"/>
  <c r="AS258" i="11"/>
  <c r="AB258" i="11"/>
  <c r="AH258" i="11" s="1"/>
  <c r="AE258" i="11"/>
  <c r="X258" i="11"/>
  <c r="Y258" i="11" s="1"/>
  <c r="Z258" i="11" s="1"/>
  <c r="W258" i="11"/>
  <c r="V258" i="11"/>
  <c r="AS257" i="11"/>
  <c r="AB257" i="11"/>
  <c r="AH257" i="11"/>
  <c r="AE257" i="11"/>
  <c r="X257" i="11"/>
  <c r="Y257" i="11" s="1"/>
  <c r="Z257" i="11" s="1"/>
  <c r="W257" i="11"/>
  <c r="V257" i="11"/>
  <c r="AS256" i="11"/>
  <c r="AB256" i="11"/>
  <c r="AH256" i="11"/>
  <c r="AE256" i="11"/>
  <c r="X256" i="11"/>
  <c r="Y256" i="11"/>
  <c r="Z256" i="11"/>
  <c r="W256" i="11"/>
  <c r="V256" i="11"/>
  <c r="AS255" i="11"/>
  <c r="AB255" i="11"/>
  <c r="AG255" i="11" s="1"/>
  <c r="AF255" i="11"/>
  <c r="AE255" i="11"/>
  <c r="AD255" i="11"/>
  <c r="AC255" i="11"/>
  <c r="X255" i="11"/>
  <c r="Y255" i="11" s="1"/>
  <c r="Z255" i="11" s="1"/>
  <c r="W255" i="11"/>
  <c r="V255" i="11"/>
  <c r="AS254" i="11"/>
  <c r="AB254" i="11"/>
  <c r="AH254" i="11" s="1"/>
  <c r="AE254" i="11"/>
  <c r="X254" i="11"/>
  <c r="Y254" i="11" s="1"/>
  <c r="Z254" i="11" s="1"/>
  <c r="W254" i="11"/>
  <c r="V254" i="11"/>
  <c r="AS253" i="11"/>
  <c r="AB253" i="11"/>
  <c r="AH253" i="11"/>
  <c r="AE253" i="11"/>
  <c r="X253" i="11"/>
  <c r="Y253" i="11" s="1"/>
  <c r="Z253" i="11" s="1"/>
  <c r="W253" i="11"/>
  <c r="V253" i="11"/>
  <c r="AS252" i="11"/>
  <c r="AB252" i="11"/>
  <c r="AH252" i="11"/>
  <c r="AS251" i="11"/>
  <c r="AB251" i="11"/>
  <c r="AH251" i="11"/>
  <c r="AS250" i="11"/>
  <c r="AB250" i="11"/>
  <c r="AH250" i="11"/>
  <c r="V250" i="11"/>
  <c r="W250" i="11"/>
  <c r="AS249" i="11"/>
  <c r="AB249" i="11"/>
  <c r="AH249" i="11" s="1"/>
  <c r="AG249" i="11"/>
  <c r="V249" i="11"/>
  <c r="W249" i="11" s="1"/>
  <c r="AS248" i="11"/>
  <c r="AB248" i="11"/>
  <c r="AH248" i="11"/>
  <c r="AE248" i="11"/>
  <c r="X248" i="11"/>
  <c r="Y248" i="11"/>
  <c r="Z248" i="11"/>
  <c r="W248" i="11"/>
  <c r="V248" i="11"/>
  <c r="AS247" i="11"/>
  <c r="AB247" i="11"/>
  <c r="AH247" i="11" s="1"/>
  <c r="X247" i="11"/>
  <c r="Y247" i="11" s="1"/>
  <c r="Z247" i="11" s="1"/>
  <c r="W247" i="11"/>
  <c r="V247" i="11"/>
  <c r="AS246" i="11"/>
  <c r="AB246" i="11"/>
  <c r="AH246" i="11" s="1"/>
  <c r="AS245" i="11"/>
  <c r="AB245" i="11"/>
  <c r="AH245" i="11" s="1"/>
  <c r="AE245" i="11"/>
  <c r="AS244" i="11"/>
  <c r="AB244" i="11"/>
  <c r="AH244" i="11" s="1"/>
  <c r="V244" i="11"/>
  <c r="W244" i="11" s="1"/>
  <c r="AS243" i="11"/>
  <c r="AB243" i="11"/>
  <c r="AH243" i="11"/>
  <c r="AC243" i="11"/>
  <c r="V243" i="11"/>
  <c r="W243" i="11"/>
  <c r="AS242" i="11"/>
  <c r="AB242" i="11"/>
  <c r="AH242" i="11" s="1"/>
  <c r="AE242" i="11"/>
  <c r="X242" i="11"/>
  <c r="Y242" i="11" s="1"/>
  <c r="Z242" i="11" s="1"/>
  <c r="W242" i="11"/>
  <c r="V242" i="11"/>
  <c r="AS241" i="11"/>
  <c r="AB241" i="11"/>
  <c r="AH241" i="11"/>
  <c r="AE241" i="11"/>
  <c r="X241" i="11"/>
  <c r="Y241" i="11" s="1"/>
  <c r="Z241" i="11" s="1"/>
  <c r="W241" i="11"/>
  <c r="V241" i="11"/>
  <c r="AS240" i="11"/>
  <c r="AB240" i="11"/>
  <c r="AH240" i="11"/>
  <c r="AE240" i="11"/>
  <c r="X240" i="11"/>
  <c r="Y240" i="11"/>
  <c r="Z240" i="11"/>
  <c r="W240" i="11"/>
  <c r="V240" i="11"/>
  <c r="AS239" i="11"/>
  <c r="AB239" i="11"/>
  <c r="AH239" i="11" s="1"/>
  <c r="V239" i="11"/>
  <c r="W239" i="11" s="1"/>
  <c r="AS238" i="11"/>
  <c r="AB238" i="11"/>
  <c r="AH238" i="11"/>
  <c r="V238" i="11"/>
  <c r="W238" i="11" s="1"/>
  <c r="AS237" i="11"/>
  <c r="AB237" i="11"/>
  <c r="AH237" i="11" s="1"/>
  <c r="AF237" i="11"/>
  <c r="AS236" i="11"/>
  <c r="AB236" i="11"/>
  <c r="AH236" i="11" s="1"/>
  <c r="X236" i="11"/>
  <c r="Y236" i="11" s="1"/>
  <c r="Z236" i="11" s="1"/>
  <c r="W236" i="11"/>
  <c r="V236" i="11"/>
  <c r="AS235" i="11"/>
  <c r="AB235" i="11"/>
  <c r="AH235" i="11" s="1"/>
  <c r="AE235" i="11"/>
  <c r="X235" i="11"/>
  <c r="Y235" i="11" s="1"/>
  <c r="Z235" i="11" s="1"/>
  <c r="W235" i="11"/>
  <c r="V235" i="11"/>
  <c r="AS234" i="11"/>
  <c r="AB234" i="11"/>
  <c r="AH234" i="11"/>
  <c r="G9" i="26"/>
  <c r="AC249" i="11" s="1"/>
  <c r="K9" i="26"/>
  <c r="AE246" i="11" s="1"/>
  <c r="V234" i="11"/>
  <c r="W234" i="11"/>
  <c r="AS233" i="11"/>
  <c r="AB233" i="11"/>
  <c r="AH233" i="11"/>
  <c r="V233" i="11"/>
  <c r="W233" i="11" s="1"/>
  <c r="AS232" i="11"/>
  <c r="AB232" i="11"/>
  <c r="AH232" i="11"/>
  <c r="V232" i="11"/>
  <c r="W232" i="11" s="1"/>
  <c r="AS231" i="11"/>
  <c r="AB231" i="11"/>
  <c r="AH231" i="11"/>
  <c r="AF231" i="11"/>
  <c r="I9" i="26"/>
  <c r="AD243" i="11" s="1"/>
  <c r="V231" i="11"/>
  <c r="W231" i="11"/>
  <c r="AS230" i="11"/>
  <c r="AB230" i="11"/>
  <c r="AH230" i="11" s="1"/>
  <c r="AE230" i="11"/>
  <c r="X230" i="11"/>
  <c r="Y230" i="11"/>
  <c r="Z230" i="11" s="1"/>
  <c r="W230" i="11"/>
  <c r="V230" i="11"/>
  <c r="AS229" i="11"/>
  <c r="AB229" i="11"/>
  <c r="AH229" i="11"/>
  <c r="AE229" i="11"/>
  <c r="X229" i="11"/>
  <c r="Y229" i="11" s="1"/>
  <c r="Z229" i="11" s="1"/>
  <c r="W229" i="11"/>
  <c r="V229" i="11"/>
  <c r="AS228" i="11"/>
  <c r="AB228" i="11"/>
  <c r="AH228" i="11" s="1"/>
  <c r="AE228" i="11"/>
  <c r="X228" i="11"/>
  <c r="Y228" i="11"/>
  <c r="Z228" i="11" s="1"/>
  <c r="W228" i="11"/>
  <c r="V228" i="11"/>
  <c r="AS227" i="11"/>
  <c r="AB227" i="11"/>
  <c r="AH227" i="11"/>
  <c r="AS226" i="11"/>
  <c r="AB226" i="11"/>
  <c r="AH226" i="11"/>
  <c r="V226" i="11"/>
  <c r="W226" i="11" s="1"/>
  <c r="AS225" i="11"/>
  <c r="AB225" i="11"/>
  <c r="AG225" i="11" s="1"/>
  <c r="AH225" i="11"/>
  <c r="AF225" i="11"/>
  <c r="V225" i="11"/>
  <c r="W225" i="11" s="1"/>
  <c r="AS224" i="11"/>
  <c r="AB224" i="11"/>
  <c r="AH224" i="11"/>
  <c r="AE224" i="11"/>
  <c r="X224" i="11"/>
  <c r="Y224" i="11" s="1"/>
  <c r="Z224" i="11"/>
  <c r="W224" i="11"/>
  <c r="V224" i="11"/>
  <c r="AS223" i="11"/>
  <c r="AB223" i="11"/>
  <c r="AH223" i="11" s="1"/>
  <c r="AE223" i="11"/>
  <c r="X223" i="11"/>
  <c r="Y223" i="11"/>
  <c r="Z223" i="11" s="1"/>
  <c r="W223" i="11"/>
  <c r="V223" i="11"/>
  <c r="AS222" i="11"/>
  <c r="AB222" i="11"/>
  <c r="AH222" i="11"/>
  <c r="V222" i="11"/>
  <c r="W222" i="11" s="1"/>
  <c r="AS221" i="11"/>
  <c r="AB221" i="11"/>
  <c r="AH221" i="11"/>
  <c r="V221" i="11"/>
  <c r="W221" i="11" s="1"/>
  <c r="AS220" i="11"/>
  <c r="AB220" i="11"/>
  <c r="AH220" i="11"/>
  <c r="AS219" i="11"/>
  <c r="AB219" i="11"/>
  <c r="AH219" i="11"/>
  <c r="AF219" i="11"/>
  <c r="V219" i="11"/>
  <c r="W219" i="11" s="1"/>
  <c r="AS218" i="11"/>
  <c r="AB218" i="11"/>
  <c r="AH218" i="11"/>
  <c r="AE218" i="11"/>
  <c r="X218" i="11"/>
  <c r="Y218" i="11" s="1"/>
  <c r="Z218" i="11" s="1"/>
  <c r="W218" i="11"/>
  <c r="V218" i="11"/>
  <c r="AS217" i="11"/>
  <c r="AB217" i="11"/>
  <c r="AE217" i="11"/>
  <c r="X217" i="11"/>
  <c r="Y217" i="11"/>
  <c r="Z217" i="11" s="1"/>
  <c r="W217" i="11"/>
  <c r="V217" i="11"/>
  <c r="AS216" i="11"/>
  <c r="AB216" i="11"/>
  <c r="AH216" i="11"/>
  <c r="V216" i="11"/>
  <c r="W216" i="11" s="1"/>
  <c r="AS215" i="11"/>
  <c r="AB215" i="11"/>
  <c r="AH215" i="11"/>
  <c r="V215" i="11"/>
  <c r="W215" i="11" s="1"/>
  <c r="AS214" i="11"/>
  <c r="AB214" i="11"/>
  <c r="AH214" i="11"/>
  <c r="V214" i="11"/>
  <c r="W214" i="11" s="1"/>
  <c r="AS213" i="11"/>
  <c r="AB213" i="11"/>
  <c r="AH213" i="11"/>
  <c r="V213" i="11"/>
  <c r="W213" i="11" s="1"/>
  <c r="AB212" i="11"/>
  <c r="AH212" i="11" s="1"/>
  <c r="AE212" i="11"/>
  <c r="X212" i="11"/>
  <c r="Y212" i="11"/>
  <c r="Z212" i="11" s="1"/>
  <c r="W212" i="11"/>
  <c r="V212" i="11"/>
  <c r="N212" i="11"/>
  <c r="E212" i="11"/>
  <c r="AB211" i="11"/>
  <c r="AH211" i="11" s="1"/>
  <c r="AE211" i="11"/>
  <c r="X211" i="11"/>
  <c r="Y211" i="11"/>
  <c r="Z211" i="11" s="1"/>
  <c r="W211" i="11"/>
  <c r="V211" i="11"/>
  <c r="N211" i="11"/>
  <c r="E211" i="11"/>
  <c r="AB210" i="11"/>
  <c r="AH210" i="11" s="1"/>
  <c r="AE210" i="11"/>
  <c r="V210" i="11"/>
  <c r="W210" i="11"/>
  <c r="N210" i="11"/>
  <c r="E210" i="11"/>
  <c r="AB209" i="11"/>
  <c r="AH209" i="11"/>
  <c r="V209" i="11"/>
  <c r="W209" i="11"/>
  <c r="N209" i="11"/>
  <c r="E209" i="11"/>
  <c r="AB208" i="11"/>
  <c r="AH208" i="11"/>
  <c r="N208" i="11"/>
  <c r="E208" i="11"/>
  <c r="AB207" i="11"/>
  <c r="AF207" i="11" s="1"/>
  <c r="AE207" i="11"/>
  <c r="E207" i="11"/>
  <c r="N207" i="11"/>
  <c r="AB206" i="11"/>
  <c r="AH206" i="11"/>
  <c r="AE206" i="11"/>
  <c r="X206" i="11"/>
  <c r="Y206" i="11" s="1"/>
  <c r="R206" i="11"/>
  <c r="S206" i="11" s="1"/>
  <c r="W206" i="11"/>
  <c r="V206" i="11"/>
  <c r="N206" i="11"/>
  <c r="E206" i="11"/>
  <c r="AB205" i="11"/>
  <c r="AH205" i="11"/>
  <c r="AE205" i="11"/>
  <c r="X205" i="11"/>
  <c r="Y205" i="11" s="1"/>
  <c r="Z205" i="11" s="1"/>
  <c r="R205" i="11"/>
  <c r="S205" i="11" s="1"/>
  <c r="W205" i="11"/>
  <c r="V205" i="11"/>
  <c r="N205" i="11"/>
  <c r="E205" i="11"/>
  <c r="AB204" i="11"/>
  <c r="AH204" i="11"/>
  <c r="AE204" i="11"/>
  <c r="N204" i="11"/>
  <c r="E204" i="11"/>
  <c r="AB203" i="11"/>
  <c r="AH203" i="11" s="1"/>
  <c r="AE203" i="11"/>
  <c r="N203" i="11"/>
  <c r="E203" i="11"/>
  <c r="AD201" i="11" s="1"/>
  <c r="AB202" i="11"/>
  <c r="AH202" i="11"/>
  <c r="V202" i="11"/>
  <c r="W202" i="11" s="1"/>
  <c r="N202" i="11"/>
  <c r="E202" i="11"/>
  <c r="AB201" i="11"/>
  <c r="AE201" i="11"/>
  <c r="AC201" i="11"/>
  <c r="V201" i="11"/>
  <c r="W201" i="11"/>
  <c r="N201" i="11"/>
  <c r="AB200" i="11"/>
  <c r="AH200" i="11" s="1"/>
  <c r="AE200" i="11"/>
  <c r="X200" i="11"/>
  <c r="Y200" i="11"/>
  <c r="R200" i="11"/>
  <c r="S200" i="11" s="1"/>
  <c r="Z200" i="11"/>
  <c r="W200" i="11"/>
  <c r="V200" i="11"/>
  <c r="N200" i="11"/>
  <c r="AB199" i="11"/>
  <c r="AH199" i="11" s="1"/>
  <c r="AE199" i="11"/>
  <c r="X199" i="11"/>
  <c r="Y199" i="11"/>
  <c r="Z199" i="11" s="1"/>
  <c r="R199" i="11"/>
  <c r="S199" i="11" s="1"/>
  <c r="W199" i="11"/>
  <c r="V199" i="11"/>
  <c r="N199" i="11"/>
  <c r="AB198" i="11"/>
  <c r="AH198" i="11" s="1"/>
  <c r="N198" i="11"/>
  <c r="AB197" i="11"/>
  <c r="AH197" i="11" s="1"/>
  <c r="N197" i="11"/>
  <c r="AB196" i="11"/>
  <c r="AH196" i="11" s="1"/>
  <c r="AE196" i="11"/>
  <c r="V196" i="11"/>
  <c r="W196" i="11"/>
  <c r="N196" i="11"/>
  <c r="AB195" i="11"/>
  <c r="AE195" i="11"/>
  <c r="V195" i="11"/>
  <c r="W195" i="11"/>
  <c r="N195" i="11"/>
  <c r="AB194" i="11"/>
  <c r="AH194" i="11" s="1"/>
  <c r="AE194" i="11"/>
  <c r="X194" i="11"/>
  <c r="Y194" i="11"/>
  <c r="R194" i="11"/>
  <c r="S194" i="11" s="1"/>
  <c r="Z194" i="11"/>
  <c r="W194" i="11"/>
  <c r="V194" i="11"/>
  <c r="N194" i="11"/>
  <c r="AB193" i="11"/>
  <c r="AH193" i="11" s="1"/>
  <c r="AE193" i="11"/>
  <c r="X193" i="11"/>
  <c r="Y193" i="11"/>
  <c r="Z193" i="11" s="1"/>
  <c r="R193" i="11"/>
  <c r="S193" i="11" s="1"/>
  <c r="W193" i="11"/>
  <c r="V193" i="11"/>
  <c r="N193" i="11"/>
  <c r="AB192" i="11"/>
  <c r="AH192" i="11" s="1"/>
  <c r="AE192" i="11"/>
  <c r="V192" i="11"/>
  <c r="W192" i="11"/>
  <c r="N192" i="11"/>
  <c r="AB191" i="11"/>
  <c r="AH191" i="11" s="1"/>
  <c r="AE191" i="11"/>
  <c r="V191" i="11"/>
  <c r="W191" i="11"/>
  <c r="N191" i="11"/>
  <c r="AB190" i="11"/>
  <c r="AH190" i="11" s="1"/>
  <c r="AE190" i="11"/>
  <c r="N190" i="11"/>
  <c r="AB189" i="11"/>
  <c r="AE189" i="11"/>
  <c r="AC189" i="11"/>
  <c r="V189" i="11"/>
  <c r="W189" i="11"/>
  <c r="N189" i="11"/>
  <c r="AS90" i="11"/>
  <c r="AS89" i="11"/>
  <c r="AS88" i="11"/>
  <c r="AS87" i="11"/>
  <c r="AS86" i="11"/>
  <c r="AS85" i="11"/>
  <c r="AS84" i="11"/>
  <c r="AS83" i="11"/>
  <c r="AS82" i="11"/>
  <c r="AS81" i="11"/>
  <c r="AS80" i="11"/>
  <c r="AS79" i="11"/>
  <c r="AS78" i="11"/>
  <c r="AS77" i="11"/>
  <c r="AS76" i="11"/>
  <c r="AS75" i="11"/>
  <c r="AS74" i="11"/>
  <c r="AS73" i="11"/>
  <c r="AS72" i="11"/>
  <c r="AS71" i="11"/>
  <c r="AS70" i="11"/>
  <c r="AS69" i="11"/>
  <c r="AS68" i="11"/>
  <c r="AS67" i="11"/>
  <c r="AS66" i="11"/>
  <c r="AS65" i="11"/>
  <c r="AS64" i="11"/>
  <c r="AS63" i="11"/>
  <c r="AS62" i="11"/>
  <c r="AS61" i="11"/>
  <c r="AS60" i="11"/>
  <c r="AS59" i="11"/>
  <c r="AS58" i="11"/>
  <c r="AS57" i="11"/>
  <c r="AS56" i="11"/>
  <c r="AS55" i="11"/>
  <c r="AS54" i="11"/>
  <c r="AS53" i="11"/>
  <c r="AS52" i="11"/>
  <c r="AS51" i="11"/>
  <c r="AS50" i="11"/>
  <c r="AS49" i="11"/>
  <c r="AS48" i="11"/>
  <c r="AS47" i="11"/>
  <c r="AS46" i="11"/>
  <c r="AS45" i="11"/>
  <c r="AS44" i="11"/>
  <c r="AS43" i="11"/>
  <c r="AS42" i="11"/>
  <c r="AS41" i="11"/>
  <c r="AS40" i="11"/>
  <c r="AS39" i="11"/>
  <c r="AS38" i="11"/>
  <c r="AS37" i="11"/>
  <c r="AS36" i="11"/>
  <c r="AS35" i="11"/>
  <c r="AS34" i="11"/>
  <c r="AS33" i="11"/>
  <c r="AS32" i="11"/>
  <c r="AS31" i="11"/>
  <c r="AS30" i="11"/>
  <c r="AS29" i="11"/>
  <c r="AS28" i="11"/>
  <c r="AS27" i="11"/>
  <c r="AS26" i="11"/>
  <c r="AS25" i="11"/>
  <c r="AS24" i="11"/>
  <c r="AS23" i="11"/>
  <c r="AS22" i="11"/>
  <c r="AS21" i="11"/>
  <c r="AS20" i="11"/>
  <c r="AS19" i="11"/>
  <c r="AS18" i="11"/>
  <c r="AS17" i="11"/>
  <c r="AS16" i="11"/>
  <c r="AS15" i="11"/>
  <c r="AS14" i="11"/>
  <c r="AS13" i="11"/>
  <c r="AS12" i="11"/>
  <c r="AS11" i="11"/>
  <c r="AS10" i="11"/>
  <c r="AS9" i="11"/>
  <c r="AS8" i="11"/>
  <c r="AS7" i="11"/>
  <c r="AS6" i="11"/>
  <c r="AS5" i="11"/>
  <c r="AS4" i="11"/>
  <c r="AS3" i="11"/>
  <c r="AS93" i="11"/>
  <c r="AS94" i="11"/>
  <c r="AS95" i="11"/>
  <c r="AS96" i="11"/>
  <c r="AS97" i="11"/>
  <c r="AS98" i="11"/>
  <c r="AS99" i="11"/>
  <c r="AS100" i="11"/>
  <c r="AS101" i="11"/>
  <c r="AS102" i="11"/>
  <c r="AS103" i="11"/>
  <c r="AS104" i="11"/>
  <c r="AS105" i="11"/>
  <c r="AS106" i="11"/>
  <c r="AS107" i="11"/>
  <c r="AS108" i="11"/>
  <c r="AS109" i="11"/>
  <c r="AS110" i="11"/>
  <c r="AS111" i="11"/>
  <c r="AS112" i="11"/>
  <c r="AS113" i="11"/>
  <c r="AS114" i="11"/>
  <c r="AS115" i="11"/>
  <c r="AS116" i="11"/>
  <c r="N33" i="11"/>
  <c r="N35" i="11"/>
  <c r="N36" i="11"/>
  <c r="E4" i="11"/>
  <c r="AF78" i="33"/>
  <c r="M9" i="26"/>
  <c r="M8" i="26"/>
  <c r="M7" i="26"/>
  <c r="M6" i="26"/>
  <c r="M5" i="26"/>
  <c r="V7" i="11"/>
  <c r="X7" i="11"/>
  <c r="Y7" i="11" s="1"/>
  <c r="R7" i="11"/>
  <c r="S7" i="11" s="1"/>
  <c r="Z7" i="11" s="1"/>
  <c r="V18" i="11"/>
  <c r="W18" i="11"/>
  <c r="R24" i="11"/>
  <c r="S24" i="11"/>
  <c r="Z24" i="11" s="1"/>
  <c r="R25" i="11"/>
  <c r="S25" i="11" s="1"/>
  <c r="Z25" i="11" s="1"/>
  <c r="R26" i="11"/>
  <c r="S26" i="11"/>
  <c r="Z26" i="11" s="1"/>
  <c r="V31" i="11"/>
  <c r="X31" i="11"/>
  <c r="Y31" i="11"/>
  <c r="Z31" i="11" s="1"/>
  <c r="R31" i="11"/>
  <c r="S31" i="11"/>
  <c r="V32" i="11"/>
  <c r="X32" i="11"/>
  <c r="Y32" i="11"/>
  <c r="Z32" i="11" s="1"/>
  <c r="R32" i="11"/>
  <c r="S32" i="11"/>
  <c r="X55" i="11"/>
  <c r="Y55" i="11" s="1"/>
  <c r="Z55" i="11" s="1"/>
  <c r="R55" i="11"/>
  <c r="S55" i="11" s="1"/>
  <c r="X56" i="11"/>
  <c r="Y56" i="11"/>
  <c r="Z56" i="11" s="1"/>
  <c r="R56" i="11"/>
  <c r="S56" i="11"/>
  <c r="V60" i="11"/>
  <c r="X60" i="11"/>
  <c r="Y60" i="11"/>
  <c r="Z60" i="11" s="1"/>
  <c r="R60" i="11"/>
  <c r="S60" i="11"/>
  <c r="V72" i="11"/>
  <c r="W72" i="11" s="1"/>
  <c r="X79" i="11"/>
  <c r="Y79" i="11" s="1"/>
  <c r="Z79" i="11" s="1"/>
  <c r="R79" i="11"/>
  <c r="S79" i="11" s="1"/>
  <c r="X80" i="11"/>
  <c r="Y80" i="11"/>
  <c r="Z80" i="11" s="1"/>
  <c r="R80" i="11"/>
  <c r="S80" i="11"/>
  <c r="X85" i="11"/>
  <c r="Y85" i="11" s="1"/>
  <c r="R85" i="11"/>
  <c r="S85" i="11" s="1"/>
  <c r="Z85" i="11" s="1"/>
  <c r="X86" i="11"/>
  <c r="Y86" i="11"/>
  <c r="R86" i="11"/>
  <c r="S86" i="11"/>
  <c r="X91" i="11"/>
  <c r="Y91" i="11" s="1"/>
  <c r="Z91" i="11" s="1"/>
  <c r="R91" i="11"/>
  <c r="S91" i="11" s="1"/>
  <c r="X92" i="11"/>
  <c r="Y92" i="11"/>
  <c r="Z92" i="11" s="1"/>
  <c r="R92" i="11"/>
  <c r="S92" i="11"/>
  <c r="AA54" i="33"/>
  <c r="AB54" i="33" s="1"/>
  <c r="AC54" i="33" s="1"/>
  <c r="AD54" i="33" s="1"/>
  <c r="AF54" i="33" s="1"/>
  <c r="U54" i="33"/>
  <c r="V54" i="33" s="1"/>
  <c r="N16" i="30"/>
  <c r="N17" i="30"/>
  <c r="N60" i="30"/>
  <c r="N61" i="30"/>
  <c r="N68" i="30"/>
  <c r="N57" i="30"/>
  <c r="N58" i="30"/>
  <c r="N44" i="30"/>
  <c r="N45" i="30"/>
  <c r="N33" i="30"/>
  <c r="N27" i="30"/>
  <c r="N21" i="30"/>
  <c r="N7" i="30"/>
  <c r="N8" i="30"/>
  <c r="N5" i="30"/>
  <c r="E6" i="11"/>
  <c r="N158" i="11"/>
  <c r="N157" i="11"/>
  <c r="N154" i="11"/>
  <c r="N152" i="11"/>
  <c r="N151" i="11"/>
  <c r="N150" i="11"/>
  <c r="N149" i="11"/>
  <c r="N148" i="11"/>
  <c r="N147" i="11"/>
  <c r="N137" i="11"/>
  <c r="N134" i="11"/>
  <c r="N133" i="11"/>
  <c r="N132" i="11"/>
  <c r="N131" i="11"/>
  <c r="N129" i="11"/>
  <c r="N128" i="11"/>
  <c r="N122" i="11"/>
  <c r="N117" i="11"/>
  <c r="R139" i="11"/>
  <c r="S139" i="11" s="1"/>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S14" i="14"/>
  <c r="T14" i="14" s="1"/>
  <c r="M14" i="14"/>
  <c r="S13" i="14"/>
  <c r="T13" i="14"/>
  <c r="K13" i="14"/>
  <c r="L13" i="14"/>
  <c r="M13" i="14" s="1"/>
  <c r="S12" i="14"/>
  <c r="T12" i="14" s="1"/>
  <c r="M12" i="14"/>
  <c r="K12" i="14"/>
  <c r="S11" i="14"/>
  <c r="T11" i="14" s="1"/>
  <c r="K11" i="14"/>
  <c r="L11" i="14" s="1"/>
  <c r="M11" i="14" s="1"/>
  <c r="K10" i="14"/>
  <c r="S10" i="14"/>
  <c r="T10" i="14" s="1"/>
  <c r="M10" i="14"/>
  <c r="S9" i="14"/>
  <c r="T9" i="14"/>
  <c r="M9" i="14"/>
  <c r="K9" i="14"/>
  <c r="S8" i="14"/>
  <c r="T8" i="14"/>
  <c r="K8" i="14"/>
  <c r="L8" i="14"/>
  <c r="M8" i="14" s="1"/>
  <c r="S7" i="14"/>
  <c r="T7" i="14" s="1"/>
  <c r="K7" i="14"/>
  <c r="K6" i="14"/>
  <c r="L7" i="14"/>
  <c r="M7" i="14" s="1"/>
  <c r="S6" i="14"/>
  <c r="T6" i="14" s="1"/>
  <c r="M6" i="14"/>
  <c r="S5" i="14"/>
  <c r="T5" i="14"/>
  <c r="M5" i="14"/>
  <c r="K5" i="14"/>
  <c r="S4" i="14"/>
  <c r="T4" i="14"/>
  <c r="L4" i="14"/>
  <c r="M4" i="14"/>
  <c r="K4" i="14"/>
  <c r="S3" i="14"/>
  <c r="T3" i="14" s="1"/>
  <c r="M3" i="14"/>
  <c r="K3" i="14"/>
  <c r="P1" i="14"/>
  <c r="T72" i="30"/>
  <c r="N72" i="30"/>
  <c r="T70" i="30"/>
  <c r="N70" i="30"/>
  <c r="T67" i="30"/>
  <c r="N67" i="30"/>
  <c r="T66" i="30"/>
  <c r="N66" i="30"/>
  <c r="T65" i="30"/>
  <c r="N65" i="30"/>
  <c r="T64" i="30"/>
  <c r="N64" i="30"/>
  <c r="T59" i="30"/>
  <c r="N59" i="30"/>
  <c r="T56" i="30"/>
  <c r="N56" i="30"/>
  <c r="T55" i="30"/>
  <c r="AB139" i="11"/>
  <c r="AH139" i="11" s="1"/>
  <c r="N55" i="30"/>
  <c r="T51" i="30"/>
  <c r="N51" i="30"/>
  <c r="T48" i="30"/>
  <c r="N48" i="30"/>
  <c r="AE77" i="33"/>
  <c r="AE78" i="33"/>
  <c r="Q47" i="30"/>
  <c r="AB112" i="11"/>
  <c r="AB113" i="11"/>
  <c r="AB114" i="11"/>
  <c r="P47" i="30"/>
  <c r="AE71" i="33"/>
  <c r="Q43" i="30" s="1"/>
  <c r="AE72" i="33"/>
  <c r="AB105" i="11"/>
  <c r="P43" i="30" s="1"/>
  <c r="AB106" i="11"/>
  <c r="T41" i="30"/>
  <c r="N41" i="30"/>
  <c r="AE63" i="33"/>
  <c r="Q39" i="30" s="1"/>
  <c r="AE66" i="33"/>
  <c r="AB93" i="11"/>
  <c r="P39" i="30" s="1"/>
  <c r="AB94" i="11"/>
  <c r="T34" i="30"/>
  <c r="N34" i="30"/>
  <c r="T25" i="30"/>
  <c r="N25" i="30"/>
  <c r="AE27" i="33"/>
  <c r="Q18" i="30" s="1"/>
  <c r="AE28" i="33"/>
  <c r="AE20" i="33"/>
  <c r="Q13" i="30" s="1"/>
  <c r="AE21" i="33"/>
  <c r="AB27" i="11"/>
  <c r="AB28" i="11"/>
  <c r="P13" i="30" s="1"/>
  <c r="AB29" i="11"/>
  <c r="T11" i="30"/>
  <c r="N11" i="30"/>
  <c r="AE14" i="33"/>
  <c r="Q10" i="30"/>
  <c r="AB17" i="11"/>
  <c r="AB18" i="11"/>
  <c r="P10" i="30" s="1"/>
  <c r="AE7" i="33"/>
  <c r="AE8" i="33"/>
  <c r="Q6" i="30"/>
  <c r="AB9" i="11"/>
  <c r="P6" i="30" s="1"/>
  <c r="AB10" i="11"/>
  <c r="T3" i="30"/>
  <c r="N3" i="30"/>
  <c r="AN126" i="33"/>
  <c r="Y126" i="33"/>
  <c r="Z126" i="33"/>
  <c r="AN125" i="33"/>
  <c r="Y125" i="33"/>
  <c r="Z125" i="33" s="1"/>
  <c r="AN124" i="33"/>
  <c r="AO123" i="33" s="1"/>
  <c r="AH123" i="33" s="1"/>
  <c r="AI123" i="33" s="1"/>
  <c r="Y124" i="33"/>
  <c r="Z124" i="33"/>
  <c r="AN123" i="33"/>
  <c r="Y123" i="33"/>
  <c r="Z123" i="33" s="1"/>
  <c r="AN122" i="33"/>
  <c r="AO119" i="33" s="1"/>
  <c r="AH119" i="33" s="1"/>
  <c r="AN121" i="33"/>
  <c r="Y121" i="33"/>
  <c r="Z121" i="33" s="1"/>
  <c r="AN120" i="33"/>
  <c r="Y120" i="33"/>
  <c r="Z120" i="33"/>
  <c r="AN119" i="33"/>
  <c r="Y119" i="33"/>
  <c r="Z119" i="33" s="1"/>
  <c r="AN118" i="33"/>
  <c r="AN117" i="33"/>
  <c r="AN116" i="33"/>
  <c r="Y116" i="33"/>
  <c r="AN115" i="33"/>
  <c r="Y115" i="33"/>
  <c r="Z115" i="33"/>
  <c r="AN114" i="33"/>
  <c r="Y114" i="33"/>
  <c r="Z114" i="33" s="1"/>
  <c r="AN113" i="33"/>
  <c r="Y113" i="33"/>
  <c r="Z113" i="33"/>
  <c r="AN112" i="33"/>
  <c r="Y112" i="33"/>
  <c r="AN111" i="33"/>
  <c r="Y110" i="33"/>
  <c r="Z110" i="33" s="1"/>
  <c r="Y109" i="33"/>
  <c r="Z109" i="33" s="1"/>
  <c r="Y108" i="33"/>
  <c r="Y107" i="33"/>
  <c r="Z107" i="33"/>
  <c r="Z106" i="33"/>
  <c r="Z105" i="33"/>
  <c r="Z104" i="33"/>
  <c r="Y102" i="33"/>
  <c r="Z102" i="33" s="1"/>
  <c r="Y101" i="33"/>
  <c r="Z101" i="33" s="1"/>
  <c r="Y98" i="33"/>
  <c r="Z98" i="33" s="1"/>
  <c r="Y97" i="33"/>
  <c r="Z97" i="33" s="1"/>
  <c r="Y96" i="33"/>
  <c r="Z96" i="33" s="1"/>
  <c r="Y95" i="33"/>
  <c r="Z95" i="33" s="1"/>
  <c r="AN94" i="33"/>
  <c r="AN93" i="33"/>
  <c r="Y93" i="33"/>
  <c r="Z93" i="33" s="1"/>
  <c r="AN92" i="33"/>
  <c r="AO91" i="33" s="1"/>
  <c r="AH91" i="33" s="1"/>
  <c r="AN91" i="33"/>
  <c r="AN90" i="33"/>
  <c r="Y90" i="33"/>
  <c r="Z90" i="33"/>
  <c r="AN89" i="33"/>
  <c r="Y89" i="33"/>
  <c r="Z89" i="33" s="1"/>
  <c r="AN88" i="33"/>
  <c r="Y88" i="33"/>
  <c r="Z88" i="33"/>
  <c r="AN87" i="33"/>
  <c r="Y87" i="33"/>
  <c r="Z87" i="33" s="1"/>
  <c r="AN86" i="33"/>
  <c r="AN85" i="33"/>
  <c r="Y85" i="33"/>
  <c r="Z85" i="33" s="1"/>
  <c r="AN84" i="33"/>
  <c r="Y84" i="33"/>
  <c r="Z84" i="33"/>
  <c r="AN83" i="33"/>
  <c r="AN82" i="33"/>
  <c r="Y82" i="33"/>
  <c r="Z82" i="33"/>
  <c r="AN81" i="33"/>
  <c r="AN80" i="33"/>
  <c r="AN79" i="33"/>
  <c r="Y79" i="33"/>
  <c r="Z79" i="33" s="1"/>
  <c r="AN78" i="33"/>
  <c r="Y78" i="33"/>
  <c r="Z78" i="33"/>
  <c r="AN77" i="33"/>
  <c r="Y77" i="33"/>
  <c r="Z77" i="33" s="1"/>
  <c r="AN76" i="33"/>
  <c r="Y76" i="33"/>
  <c r="Z76" i="33"/>
  <c r="AN75" i="33"/>
  <c r="AN74" i="33"/>
  <c r="Y74" i="33"/>
  <c r="Z74" i="33"/>
  <c r="AN73" i="33"/>
  <c r="AN72" i="33"/>
  <c r="Y72" i="33"/>
  <c r="Z72" i="33"/>
  <c r="AN71" i="33"/>
  <c r="Y71" i="33"/>
  <c r="Z71" i="33" s="1"/>
  <c r="AN70" i="33"/>
  <c r="AA70" i="33"/>
  <c r="AB70" i="33"/>
  <c r="Y70" i="33"/>
  <c r="Z70" i="33"/>
  <c r="AN69" i="33"/>
  <c r="Y69" i="33"/>
  <c r="Z69" i="33" s="1"/>
  <c r="AN68" i="33"/>
  <c r="Y68" i="33"/>
  <c r="Z68" i="33"/>
  <c r="AN67" i="33"/>
  <c r="AN66" i="33"/>
  <c r="AN65" i="33"/>
  <c r="Y65" i="33"/>
  <c r="Z65" i="33" s="1"/>
  <c r="AN64" i="33"/>
  <c r="Y64" i="33"/>
  <c r="Z64" i="33"/>
  <c r="AN63" i="33"/>
  <c r="AN62" i="33"/>
  <c r="P62" i="33"/>
  <c r="AN61" i="33"/>
  <c r="P61" i="33"/>
  <c r="AN60" i="33"/>
  <c r="P60" i="33"/>
  <c r="AN59" i="33"/>
  <c r="AO59" i="33" s="1"/>
  <c r="AH59" i="33" s="1"/>
  <c r="Y59" i="33"/>
  <c r="Z59" i="33"/>
  <c r="P59" i="33"/>
  <c r="AN58" i="33"/>
  <c r="Y58" i="33"/>
  <c r="Z58" i="33"/>
  <c r="P58" i="33"/>
  <c r="AN57" i="33"/>
  <c r="Y57" i="33"/>
  <c r="Z57" i="33"/>
  <c r="P57" i="33"/>
  <c r="AN56" i="33"/>
  <c r="Y56" i="33"/>
  <c r="Z56" i="33"/>
  <c r="P56" i="33"/>
  <c r="AN55" i="33"/>
  <c r="AO55" i="33" s="1"/>
  <c r="AH55" i="33" s="1"/>
  <c r="P55" i="33"/>
  <c r="AN54" i="33"/>
  <c r="Y54" i="33"/>
  <c r="Z54" i="33"/>
  <c r="P54" i="33"/>
  <c r="AN53" i="33"/>
  <c r="Y53" i="33"/>
  <c r="Z53" i="33" s="1"/>
  <c r="P53" i="33"/>
  <c r="AN52" i="33"/>
  <c r="Y52" i="33"/>
  <c r="Z52" i="33"/>
  <c r="P52" i="33"/>
  <c r="AN51" i="33"/>
  <c r="AO51" i="33" s="1"/>
  <c r="AH51" i="33" s="1"/>
  <c r="P51" i="33"/>
  <c r="AN50" i="33"/>
  <c r="Y50" i="33"/>
  <c r="Z50" i="33"/>
  <c r="P50" i="33"/>
  <c r="AN49" i="33"/>
  <c r="Y49" i="33"/>
  <c r="P49" i="33"/>
  <c r="AN48" i="33"/>
  <c r="Y48" i="33"/>
  <c r="Z48" i="33" s="1"/>
  <c r="P48" i="33"/>
  <c r="AN47" i="33"/>
  <c r="Y47" i="33"/>
  <c r="Z47" i="33" s="1"/>
  <c r="P47" i="33"/>
  <c r="Y46" i="33"/>
  <c r="Z46" i="33"/>
  <c r="P46" i="33"/>
  <c r="P45" i="33"/>
  <c r="Y44" i="33"/>
  <c r="Z44" i="33"/>
  <c r="P44" i="33"/>
  <c r="Y43" i="33"/>
  <c r="Z43" i="33" s="1"/>
  <c r="P43" i="33"/>
  <c r="AN42" i="33"/>
  <c r="P42" i="33"/>
  <c r="AN41" i="33"/>
  <c r="Y41" i="33"/>
  <c r="P41" i="33"/>
  <c r="AN40" i="33"/>
  <c r="Y40" i="33"/>
  <c r="P40" i="33"/>
  <c r="AN39" i="33"/>
  <c r="Y39" i="33"/>
  <c r="P39" i="33"/>
  <c r="AN38" i="33"/>
  <c r="Y38" i="33"/>
  <c r="Z38" i="33"/>
  <c r="P38" i="33"/>
  <c r="AN37" i="33"/>
  <c r="Y37" i="33"/>
  <c r="Z37" i="33"/>
  <c r="P37" i="33"/>
  <c r="AN36" i="33"/>
  <c r="P36" i="33"/>
  <c r="AN35" i="33"/>
  <c r="P35" i="33"/>
  <c r="AN34" i="33"/>
  <c r="Y34" i="33"/>
  <c r="Z34" i="33"/>
  <c r="P34" i="33"/>
  <c r="AN33" i="33"/>
  <c r="P33" i="33"/>
  <c r="AN32" i="33"/>
  <c r="Y32" i="33"/>
  <c r="Z32" i="33"/>
  <c r="P32" i="33"/>
  <c r="AN31" i="33"/>
  <c r="Y31" i="33"/>
  <c r="Z31" i="33"/>
  <c r="P31" i="33"/>
  <c r="AN30" i="33"/>
  <c r="Y30" i="33"/>
  <c r="Z30" i="33"/>
  <c r="P30" i="33"/>
  <c r="AN29" i="33"/>
  <c r="Y29" i="33"/>
  <c r="Z29" i="33"/>
  <c r="P29" i="33"/>
  <c r="AN28" i="33"/>
  <c r="Y28" i="33"/>
  <c r="Z28" i="33"/>
  <c r="P28" i="33"/>
  <c r="AN27" i="33"/>
  <c r="Y27" i="33"/>
  <c r="Z27" i="33"/>
  <c r="P27" i="33"/>
  <c r="AN26" i="33"/>
  <c r="P26" i="33"/>
  <c r="AN25" i="33"/>
  <c r="P25" i="33"/>
  <c r="AN24" i="33"/>
  <c r="P24" i="33"/>
  <c r="AN23" i="33"/>
  <c r="Y23" i="33"/>
  <c r="Z23" i="33"/>
  <c r="P23" i="33"/>
  <c r="AN22" i="33"/>
  <c r="Y22" i="33"/>
  <c r="P22" i="33"/>
  <c r="AN21" i="33"/>
  <c r="Y21" i="33"/>
  <c r="P21" i="33"/>
  <c r="AN20" i="33"/>
  <c r="Y20" i="33"/>
  <c r="Z20" i="33"/>
  <c r="P20" i="33"/>
  <c r="AN19" i="33"/>
  <c r="P19" i="33"/>
  <c r="AN18" i="33"/>
  <c r="Y18" i="33"/>
  <c r="Z18" i="33"/>
  <c r="P18" i="33"/>
  <c r="AN17" i="33"/>
  <c r="P17" i="33"/>
  <c r="AN16" i="33"/>
  <c r="Y16" i="33"/>
  <c r="Z16" i="33"/>
  <c r="P16" i="33"/>
  <c r="AN15" i="33"/>
  <c r="Y15" i="33"/>
  <c r="Z15" i="33"/>
  <c r="P15" i="33"/>
  <c r="AN14" i="33"/>
  <c r="Y14" i="33"/>
  <c r="P14" i="33"/>
  <c r="AN13" i="33"/>
  <c r="Y13" i="33"/>
  <c r="Z13" i="33" s="1"/>
  <c r="P13" i="33"/>
  <c r="AN12" i="33"/>
  <c r="Y12" i="33"/>
  <c r="Z12" i="33" s="1"/>
  <c r="P12" i="33"/>
  <c r="AN11" i="33"/>
  <c r="Y11" i="33"/>
  <c r="Z11" i="33" s="1"/>
  <c r="P11" i="33"/>
  <c r="AN10" i="33"/>
  <c r="P10" i="33"/>
  <c r="AN9" i="33"/>
  <c r="Y9" i="33"/>
  <c r="Z9" i="33" s="1"/>
  <c r="P9" i="33"/>
  <c r="AN8" i="33"/>
  <c r="P8" i="33"/>
  <c r="AN7" i="33"/>
  <c r="P7" i="33"/>
  <c r="AN6" i="33"/>
  <c r="Y6" i="33"/>
  <c r="Z6" i="33" s="1"/>
  <c r="P6" i="33"/>
  <c r="AN5" i="33"/>
  <c r="P5" i="33"/>
  <c r="AN4" i="33"/>
  <c r="Y4" i="33"/>
  <c r="Z4" i="33" s="1"/>
  <c r="P4" i="33"/>
  <c r="AN3" i="33"/>
  <c r="Y3" i="33"/>
  <c r="Z3" i="33" s="1"/>
  <c r="P3" i="33"/>
  <c r="AB188" i="11"/>
  <c r="AH188" i="11"/>
  <c r="AE188" i="11"/>
  <c r="X188" i="11"/>
  <c r="Y188" i="11" s="1"/>
  <c r="W188" i="11"/>
  <c r="V188" i="11"/>
  <c r="R188" i="11"/>
  <c r="S188" i="11" s="1"/>
  <c r="N188" i="11"/>
  <c r="M188" i="11"/>
  <c r="AB187" i="11"/>
  <c r="AH187" i="11"/>
  <c r="AE187" i="11"/>
  <c r="X187" i="11"/>
  <c r="Y187" i="11" s="1"/>
  <c r="Z187" i="11" s="1"/>
  <c r="W187" i="11"/>
  <c r="V187" i="11"/>
  <c r="R187" i="11"/>
  <c r="S187" i="11" s="1"/>
  <c r="N187" i="11"/>
  <c r="AB186" i="11"/>
  <c r="AH186" i="11" s="1"/>
  <c r="AE186" i="11"/>
  <c r="X186" i="11"/>
  <c r="Y186" i="11"/>
  <c r="Z186" i="11" s="1"/>
  <c r="W186" i="11"/>
  <c r="V186" i="11"/>
  <c r="R186" i="11"/>
  <c r="S186" i="11" s="1"/>
  <c r="N186" i="11"/>
  <c r="V185" i="11"/>
  <c r="W185" i="11"/>
  <c r="N185" i="11"/>
  <c r="V184" i="11"/>
  <c r="W184" i="11"/>
  <c r="N184" i="11"/>
  <c r="V183" i="11"/>
  <c r="W183" i="11"/>
  <c r="N183" i="11"/>
  <c r="W182" i="11"/>
  <c r="N182" i="11"/>
  <c r="W181" i="11"/>
  <c r="N181" i="11"/>
  <c r="W180" i="11"/>
  <c r="N180" i="11"/>
  <c r="W179" i="11"/>
  <c r="V179" i="11"/>
  <c r="N179" i="11"/>
  <c r="V178" i="11"/>
  <c r="W178" i="11"/>
  <c r="N178" i="11"/>
  <c r="V177" i="11"/>
  <c r="W177" i="11"/>
  <c r="N177" i="11"/>
  <c r="V176" i="11"/>
  <c r="W176" i="11"/>
  <c r="N176" i="11"/>
  <c r="V175" i="11"/>
  <c r="W175" i="11"/>
  <c r="N175" i="11"/>
  <c r="V174" i="11"/>
  <c r="W174" i="11"/>
  <c r="N174" i="11"/>
  <c r="N173" i="11"/>
  <c r="W172" i="11"/>
  <c r="N172" i="11"/>
  <c r="W171" i="11"/>
  <c r="N171" i="11"/>
  <c r="AB170" i="11"/>
  <c r="AH170" i="11"/>
  <c r="AE170" i="11"/>
  <c r="X170" i="11"/>
  <c r="Y170" i="11" s="1"/>
  <c r="W170" i="11"/>
  <c r="V170" i="11"/>
  <c r="R170" i="11"/>
  <c r="S170" i="11" s="1"/>
  <c r="N170" i="11"/>
  <c r="M170" i="11"/>
  <c r="AB169" i="11"/>
  <c r="AH169" i="11"/>
  <c r="AE169" i="11"/>
  <c r="X169" i="11"/>
  <c r="Y169" i="11" s="1"/>
  <c r="W169" i="11"/>
  <c r="V169" i="11"/>
  <c r="R169" i="11"/>
  <c r="S169" i="11" s="1"/>
  <c r="N169" i="11"/>
  <c r="V168" i="11"/>
  <c r="W168" i="11"/>
  <c r="N168" i="11"/>
  <c r="V167" i="11"/>
  <c r="W167" i="11"/>
  <c r="N167" i="11"/>
  <c r="W166" i="11"/>
  <c r="N166" i="11"/>
  <c r="N165" i="11"/>
  <c r="AB164" i="11"/>
  <c r="AH164" i="11"/>
  <c r="AE164" i="11"/>
  <c r="X164" i="11"/>
  <c r="Y164" i="11" s="1"/>
  <c r="Z164" i="11" s="1"/>
  <c r="W164" i="11"/>
  <c r="V164" i="11"/>
  <c r="R164" i="11"/>
  <c r="S164" i="11" s="1"/>
  <c r="N164" i="11"/>
  <c r="M164" i="11"/>
  <c r="AB163" i="11"/>
  <c r="AH163" i="11"/>
  <c r="AE163" i="11"/>
  <c r="X163" i="11"/>
  <c r="Y163" i="11" s="1"/>
  <c r="W163" i="11"/>
  <c r="V163" i="11"/>
  <c r="R163" i="11"/>
  <c r="S163" i="11" s="1"/>
  <c r="Z163" i="11" s="1"/>
  <c r="N163" i="11"/>
  <c r="V162" i="11"/>
  <c r="W162" i="11"/>
  <c r="N162" i="11"/>
  <c r="V161" i="11"/>
  <c r="W161" i="11"/>
  <c r="N161" i="11"/>
  <c r="W160" i="11"/>
  <c r="N160" i="11"/>
  <c r="V159" i="11"/>
  <c r="W159" i="11"/>
  <c r="N159" i="11"/>
  <c r="AB158" i="11"/>
  <c r="AH158" i="11"/>
  <c r="AE158" i="11"/>
  <c r="X158" i="11"/>
  <c r="Y158" i="11" s="1"/>
  <c r="W158" i="11"/>
  <c r="V158" i="11"/>
  <c r="R158" i="11"/>
  <c r="S158" i="11" s="1"/>
  <c r="W157" i="11"/>
  <c r="V156" i="11"/>
  <c r="W156" i="11"/>
  <c r="W155" i="11"/>
  <c r="W154" i="11"/>
  <c r="W153" i="11"/>
  <c r="AB152" i="11"/>
  <c r="AH152" i="11"/>
  <c r="AE152" i="11"/>
  <c r="X152" i="11"/>
  <c r="Y152" i="11" s="1"/>
  <c r="W152" i="11"/>
  <c r="V152" i="11"/>
  <c r="R152" i="11"/>
  <c r="S152" i="11" s="1"/>
  <c r="AB151" i="11"/>
  <c r="AH151" i="11"/>
  <c r="AE151" i="11"/>
  <c r="X151" i="11"/>
  <c r="Y151" i="11" s="1"/>
  <c r="W151" i="11"/>
  <c r="V151" i="11"/>
  <c r="R151" i="11"/>
  <c r="S151" i="11" s="1"/>
  <c r="AB150" i="11"/>
  <c r="AH150" i="11"/>
  <c r="AE150" i="11"/>
  <c r="X150" i="11"/>
  <c r="Y150" i="11" s="1"/>
  <c r="W150" i="11"/>
  <c r="V150" i="11"/>
  <c r="R150" i="11"/>
  <c r="S150" i="11" s="1"/>
  <c r="V149" i="11"/>
  <c r="W149" i="11"/>
  <c r="V146" i="11"/>
  <c r="W146" i="11"/>
  <c r="V145" i="11"/>
  <c r="W145" i="11"/>
  <c r="V144" i="11"/>
  <c r="W144" i="11"/>
  <c r="V143" i="11"/>
  <c r="W143" i="11"/>
  <c r="V142" i="11"/>
  <c r="W142" i="11"/>
  <c r="V141" i="11"/>
  <c r="W141" i="11"/>
  <c r="V140" i="11"/>
  <c r="W140" i="11"/>
  <c r="AE139" i="11"/>
  <c r="X139" i="11"/>
  <c r="Y139" i="11"/>
  <c r="Z139" i="11" s="1"/>
  <c r="V139" i="11"/>
  <c r="W139" i="11"/>
  <c r="V138" i="11"/>
  <c r="W138" i="11"/>
  <c r="V137" i="11"/>
  <c r="W137" i="11"/>
  <c r="V136" i="11"/>
  <c r="W136" i="11"/>
  <c r="V135" i="11"/>
  <c r="W135" i="11"/>
  <c r="AB134" i="11"/>
  <c r="AH134" i="11" s="1"/>
  <c r="AE134" i="11"/>
  <c r="X134" i="11"/>
  <c r="Y134" i="11"/>
  <c r="W134" i="11"/>
  <c r="V134" i="11"/>
  <c r="R134" i="11"/>
  <c r="S134" i="11" s="1"/>
  <c r="V133" i="11"/>
  <c r="W133" i="11"/>
  <c r="V132" i="11"/>
  <c r="W132" i="11"/>
  <c r="V131" i="11"/>
  <c r="W131" i="11"/>
  <c r="V130" i="11"/>
  <c r="W130" i="11"/>
  <c r="V129" i="11"/>
  <c r="W129" i="11"/>
  <c r="AB128" i="11"/>
  <c r="AH128" i="11" s="1"/>
  <c r="AE128" i="11"/>
  <c r="X128" i="11"/>
  <c r="Y128" i="11"/>
  <c r="W128" i="11"/>
  <c r="V128" i="11"/>
  <c r="R128" i="11"/>
  <c r="S128" i="11" s="1"/>
  <c r="V127" i="11"/>
  <c r="W127" i="11"/>
  <c r="V126" i="11"/>
  <c r="W126" i="11"/>
  <c r="V125" i="11"/>
  <c r="W125" i="11"/>
  <c r="V124" i="11"/>
  <c r="W124" i="11"/>
  <c r="V123" i="11"/>
  <c r="W123" i="11"/>
  <c r="AB122" i="11"/>
  <c r="AH122" i="11" s="1"/>
  <c r="AE122" i="11"/>
  <c r="X122" i="11"/>
  <c r="Y122" i="11"/>
  <c r="W122" i="11"/>
  <c r="V122" i="11"/>
  <c r="R122" i="11"/>
  <c r="S122" i="11" s="1"/>
  <c r="V121" i="11"/>
  <c r="W121" i="11"/>
  <c r="V120" i="11"/>
  <c r="W120" i="11"/>
  <c r="V117" i="11"/>
  <c r="W117" i="11"/>
  <c r="X116" i="11"/>
  <c r="Y116" i="11" s="1"/>
  <c r="V116" i="11"/>
  <c r="W116" i="11"/>
  <c r="X115" i="11"/>
  <c r="Y115" i="11" s="1"/>
  <c r="V115" i="11"/>
  <c r="W115" i="11"/>
  <c r="V114" i="11"/>
  <c r="W114" i="11" s="1"/>
  <c r="V113" i="11"/>
  <c r="W113" i="11" s="1"/>
  <c r="V112" i="11"/>
  <c r="W112" i="11" s="1"/>
  <c r="AB110" i="11"/>
  <c r="AH110" i="11" s="1"/>
  <c r="AE110" i="11"/>
  <c r="X110" i="11"/>
  <c r="Y110" i="11"/>
  <c r="W110" i="11"/>
  <c r="V110" i="11"/>
  <c r="X109" i="11"/>
  <c r="Y109" i="11"/>
  <c r="V109" i="11"/>
  <c r="W109" i="11"/>
  <c r="V108" i="11"/>
  <c r="W108" i="11"/>
  <c r="V106" i="11"/>
  <c r="W106" i="11"/>
  <c r="V105" i="11"/>
  <c r="W105" i="11"/>
  <c r="AB104" i="11"/>
  <c r="AH104" i="11"/>
  <c r="AE104" i="11"/>
  <c r="X104" i="11"/>
  <c r="Y104" i="11" s="1"/>
  <c r="W104" i="11"/>
  <c r="V104" i="11"/>
  <c r="AB103" i="11"/>
  <c r="AH103" i="11" s="1"/>
  <c r="AE103" i="11"/>
  <c r="X103" i="11"/>
  <c r="Y103" i="11"/>
  <c r="W103" i="11"/>
  <c r="V103" i="11"/>
  <c r="V102" i="11"/>
  <c r="W102" i="11"/>
  <c r="V101" i="11"/>
  <c r="W101" i="11"/>
  <c r="V100" i="11"/>
  <c r="W100" i="11"/>
  <c r="AB98" i="11"/>
  <c r="AH98" i="11"/>
  <c r="AE98" i="11"/>
  <c r="X98" i="11"/>
  <c r="Y98" i="11" s="1"/>
  <c r="Z98" i="11"/>
  <c r="W98" i="11"/>
  <c r="V98" i="11"/>
  <c r="AB97" i="11"/>
  <c r="AH97" i="11"/>
  <c r="AE97" i="11"/>
  <c r="X97" i="11"/>
  <c r="Y97" i="11" s="1"/>
  <c r="W97" i="11"/>
  <c r="V97" i="11"/>
  <c r="V96" i="11"/>
  <c r="W96" i="11" s="1"/>
  <c r="V95" i="11"/>
  <c r="W95" i="11" s="1"/>
  <c r="V92" i="11"/>
  <c r="W92" i="11"/>
  <c r="N92" i="11"/>
  <c r="E92" i="11"/>
  <c r="V91" i="11"/>
  <c r="W91" i="11"/>
  <c r="N91" i="11"/>
  <c r="E91" i="11"/>
  <c r="N90" i="11"/>
  <c r="E90" i="11"/>
  <c r="N89" i="11"/>
  <c r="E89" i="11"/>
  <c r="N88" i="11"/>
  <c r="E88" i="11"/>
  <c r="N87" i="11"/>
  <c r="E87" i="11"/>
  <c r="V86" i="11"/>
  <c r="W86" i="11"/>
  <c r="N86" i="11"/>
  <c r="E86" i="11"/>
  <c r="V85" i="11"/>
  <c r="W85" i="11"/>
  <c r="N85" i="11"/>
  <c r="E85" i="11"/>
  <c r="V84" i="11"/>
  <c r="W84" i="11" s="1"/>
  <c r="N84" i="11"/>
  <c r="E84" i="11"/>
  <c r="V83" i="11"/>
  <c r="W83" i="11" s="1"/>
  <c r="N83" i="11"/>
  <c r="E83" i="11"/>
  <c r="N82" i="11"/>
  <c r="E82" i="11"/>
  <c r="N81" i="11"/>
  <c r="E81" i="11"/>
  <c r="V80" i="11"/>
  <c r="W80" i="11"/>
  <c r="N80" i="11"/>
  <c r="E80" i="11"/>
  <c r="V79" i="11"/>
  <c r="W79" i="11"/>
  <c r="N79" i="11"/>
  <c r="E79" i="11"/>
  <c r="V78" i="11"/>
  <c r="W78" i="11" s="1"/>
  <c r="N78" i="11"/>
  <c r="E78" i="11"/>
  <c r="V77" i="11"/>
  <c r="W77" i="11" s="1"/>
  <c r="N77" i="11"/>
  <c r="E77" i="11"/>
  <c r="N76" i="11"/>
  <c r="E76" i="11"/>
  <c r="N75" i="11"/>
  <c r="E75" i="11"/>
  <c r="AB74" i="11"/>
  <c r="AH74" i="11" s="1"/>
  <c r="AE74" i="11"/>
  <c r="X74" i="11"/>
  <c r="Y74" i="11" s="1"/>
  <c r="W74" i="11"/>
  <c r="V74" i="11"/>
  <c r="R74" i="11"/>
  <c r="S74" i="11" s="1"/>
  <c r="N74" i="11"/>
  <c r="E74" i="11"/>
  <c r="AB73" i="11"/>
  <c r="AH73" i="11" s="1"/>
  <c r="AE73" i="11"/>
  <c r="X73" i="11"/>
  <c r="Y73" i="11" s="1"/>
  <c r="R73" i="11"/>
  <c r="S73" i="11" s="1"/>
  <c r="Z73" i="11" s="1"/>
  <c r="W73" i="11"/>
  <c r="V73" i="11"/>
  <c r="N73" i="11"/>
  <c r="E73" i="11"/>
  <c r="N72" i="11"/>
  <c r="E72" i="11"/>
  <c r="N71" i="11"/>
  <c r="E71" i="11"/>
  <c r="N70" i="11"/>
  <c r="E70" i="11"/>
  <c r="V69" i="11"/>
  <c r="W69" i="11"/>
  <c r="N69" i="11"/>
  <c r="E69" i="11"/>
  <c r="AB68" i="11"/>
  <c r="AH68" i="11"/>
  <c r="AE68" i="11"/>
  <c r="X68" i="11"/>
  <c r="Y68" i="11" s="1"/>
  <c r="W68" i="11"/>
  <c r="V68" i="11"/>
  <c r="R68" i="11"/>
  <c r="S68" i="11" s="1"/>
  <c r="N68" i="11"/>
  <c r="E68" i="11"/>
  <c r="AB67" i="11"/>
  <c r="AH67" i="11" s="1"/>
  <c r="AE67" i="11"/>
  <c r="V67" i="11"/>
  <c r="X67" i="11"/>
  <c r="Y67" i="11" s="1"/>
  <c r="Z67" i="11" s="1"/>
  <c r="W67" i="11"/>
  <c r="R67" i="11"/>
  <c r="S67" i="11"/>
  <c r="N67" i="11"/>
  <c r="E67" i="11"/>
  <c r="N66" i="11"/>
  <c r="E66" i="11"/>
  <c r="V65" i="11"/>
  <c r="W65" i="11"/>
  <c r="N65" i="11"/>
  <c r="E65" i="11"/>
  <c r="V64" i="11"/>
  <c r="W64" i="11"/>
  <c r="N64" i="11"/>
  <c r="E64" i="11"/>
  <c r="N63" i="11"/>
  <c r="E63" i="11"/>
  <c r="AB62" i="11"/>
  <c r="AH62" i="11"/>
  <c r="AE62" i="11"/>
  <c r="X62" i="11"/>
  <c r="Y62" i="11" s="1"/>
  <c r="W62" i="11"/>
  <c r="V62" i="11"/>
  <c r="R62" i="11"/>
  <c r="S62" i="11" s="1"/>
  <c r="Z62" i="11" s="1"/>
  <c r="N62" i="11"/>
  <c r="E62" i="11"/>
  <c r="AB61" i="11"/>
  <c r="AH61" i="11" s="1"/>
  <c r="AE61" i="11"/>
  <c r="X61" i="11"/>
  <c r="Y61" i="11"/>
  <c r="W61" i="11"/>
  <c r="V61" i="11"/>
  <c r="R61" i="11"/>
  <c r="S61" i="11"/>
  <c r="N61" i="11"/>
  <c r="E61" i="11"/>
  <c r="N60" i="11"/>
  <c r="E60" i="11"/>
  <c r="N59" i="11"/>
  <c r="E59" i="11"/>
  <c r="AD57" i="11" s="1"/>
  <c r="V58" i="11"/>
  <c r="N58" i="11"/>
  <c r="E58" i="11"/>
  <c r="V57" i="11"/>
  <c r="N57" i="11"/>
  <c r="E57" i="11"/>
  <c r="N56" i="11"/>
  <c r="E56" i="11"/>
  <c r="N55" i="11"/>
  <c r="E55" i="11"/>
  <c r="V54" i="11"/>
  <c r="W54" i="11"/>
  <c r="N54" i="11"/>
  <c r="E54" i="11"/>
  <c r="V53" i="11"/>
  <c r="W53" i="11"/>
  <c r="N53" i="11"/>
  <c r="E53" i="11"/>
  <c r="N52" i="11"/>
  <c r="E52" i="11"/>
  <c r="N51" i="11"/>
  <c r="E51" i="11"/>
  <c r="AB50" i="11"/>
  <c r="AH50" i="11"/>
  <c r="AE50" i="11"/>
  <c r="X50" i="11"/>
  <c r="Y50" i="11" s="1"/>
  <c r="W50" i="11"/>
  <c r="V50" i="11"/>
  <c r="R50" i="11"/>
  <c r="S50" i="11" s="1"/>
  <c r="N50" i="11"/>
  <c r="E50" i="11"/>
  <c r="AB49" i="11"/>
  <c r="AH49" i="11" s="1"/>
  <c r="AE49" i="11"/>
  <c r="X49" i="11"/>
  <c r="Y49" i="11"/>
  <c r="W49" i="11"/>
  <c r="V49" i="11"/>
  <c r="R49" i="11"/>
  <c r="S49" i="11"/>
  <c r="N49" i="11"/>
  <c r="E49" i="11"/>
  <c r="N48" i="11"/>
  <c r="E48" i="11"/>
  <c r="V47" i="11"/>
  <c r="W47" i="11"/>
  <c r="N47" i="11"/>
  <c r="E47" i="11"/>
  <c r="V46" i="11"/>
  <c r="W46" i="11"/>
  <c r="N46" i="11"/>
  <c r="E46" i="11"/>
  <c r="V45" i="11"/>
  <c r="W45" i="11"/>
  <c r="N45" i="11"/>
  <c r="E45" i="11"/>
  <c r="AB44" i="11"/>
  <c r="AH44" i="11"/>
  <c r="AE44" i="11"/>
  <c r="X44" i="11"/>
  <c r="Y44" i="11" s="1"/>
  <c r="W44" i="11"/>
  <c r="V44" i="11"/>
  <c r="R44" i="11"/>
  <c r="S44" i="11" s="1"/>
  <c r="N44" i="11"/>
  <c r="E44" i="11"/>
  <c r="V43" i="11"/>
  <c r="W43" i="11"/>
  <c r="N43" i="11"/>
  <c r="E43" i="11"/>
  <c r="V42" i="11"/>
  <c r="W42" i="11" s="1"/>
  <c r="N42" i="11"/>
  <c r="E42" i="11"/>
  <c r="V41" i="11"/>
  <c r="W41" i="11" s="1"/>
  <c r="N41" i="11"/>
  <c r="E41" i="11"/>
  <c r="V40" i="11"/>
  <c r="W40" i="11" s="1"/>
  <c r="N40" i="11"/>
  <c r="E40" i="11"/>
  <c r="V39" i="11"/>
  <c r="W39" i="11" s="1"/>
  <c r="N39" i="11"/>
  <c r="E39" i="11"/>
  <c r="AB38" i="11"/>
  <c r="AH38" i="11" s="1"/>
  <c r="AE38" i="11"/>
  <c r="X38" i="11"/>
  <c r="Y38" i="11"/>
  <c r="Z38" i="11" s="1"/>
  <c r="R38" i="11"/>
  <c r="S38" i="11"/>
  <c r="W38" i="11"/>
  <c r="V38" i="11"/>
  <c r="N38" i="11"/>
  <c r="E38" i="11"/>
  <c r="AB37" i="11"/>
  <c r="AH37" i="11"/>
  <c r="AE37" i="11"/>
  <c r="X37" i="11"/>
  <c r="Y37" i="11"/>
  <c r="R37" i="11"/>
  <c r="S37" i="11" s="1"/>
  <c r="W37" i="11"/>
  <c r="V37" i="11"/>
  <c r="N37" i="11"/>
  <c r="E37" i="11"/>
  <c r="AB36" i="11"/>
  <c r="AH36" i="11" s="1"/>
  <c r="AE36" i="11"/>
  <c r="X36" i="11"/>
  <c r="Y36" i="11"/>
  <c r="R36" i="11"/>
  <c r="S36" i="11"/>
  <c r="W36" i="11"/>
  <c r="V36" i="11"/>
  <c r="E36" i="11"/>
  <c r="E35" i="11"/>
  <c r="E34" i="11"/>
  <c r="V33" i="11"/>
  <c r="W33" i="11" s="1"/>
  <c r="E33" i="11"/>
  <c r="N32" i="11"/>
  <c r="E32" i="11"/>
  <c r="N31" i="11"/>
  <c r="E31" i="11"/>
  <c r="V30" i="11"/>
  <c r="W30" i="11"/>
  <c r="N30" i="11"/>
  <c r="E30" i="11"/>
  <c r="V29" i="11"/>
  <c r="W29" i="11"/>
  <c r="N29" i="11"/>
  <c r="E29" i="11"/>
  <c r="V28" i="11"/>
  <c r="W28" i="11"/>
  <c r="N28" i="11"/>
  <c r="E28" i="11"/>
  <c r="V27" i="11"/>
  <c r="W27" i="11"/>
  <c r="N27" i="11"/>
  <c r="E27" i="11"/>
  <c r="N26" i="11"/>
  <c r="E26" i="11"/>
  <c r="N25" i="11"/>
  <c r="E25" i="11"/>
  <c r="N24" i="11"/>
  <c r="E24" i="11"/>
  <c r="V23" i="11"/>
  <c r="W23" i="11"/>
  <c r="N23" i="11"/>
  <c r="E23" i="11"/>
  <c r="V22" i="11"/>
  <c r="W22" i="11" s="1"/>
  <c r="N22" i="11"/>
  <c r="E22" i="11"/>
  <c r="N21" i="11"/>
  <c r="E21" i="11"/>
  <c r="AB20" i="11"/>
  <c r="AH20" i="11" s="1"/>
  <c r="AE20" i="11"/>
  <c r="X20" i="11"/>
  <c r="Y20" i="11"/>
  <c r="Z20" i="11" s="1"/>
  <c r="W20" i="11"/>
  <c r="V20" i="11"/>
  <c r="R20" i="11"/>
  <c r="S20" i="11"/>
  <c r="N20" i="11"/>
  <c r="E20" i="11"/>
  <c r="AB19" i="11"/>
  <c r="AH19" i="11"/>
  <c r="AE19" i="11"/>
  <c r="X19" i="11"/>
  <c r="Y19" i="11" s="1"/>
  <c r="Z19" i="11" s="1"/>
  <c r="R19" i="11"/>
  <c r="S19" i="11"/>
  <c r="W19" i="11"/>
  <c r="V19" i="11"/>
  <c r="N19" i="11"/>
  <c r="E19" i="11"/>
  <c r="N18" i="11"/>
  <c r="E18" i="11"/>
  <c r="V17" i="11"/>
  <c r="W17" i="11" s="1"/>
  <c r="N17" i="11"/>
  <c r="E17" i="11"/>
  <c r="V16" i="11"/>
  <c r="W16" i="11" s="1"/>
  <c r="N16" i="11"/>
  <c r="E16" i="11"/>
  <c r="V15" i="11"/>
  <c r="W15" i="11" s="1"/>
  <c r="N15" i="11"/>
  <c r="E15" i="11"/>
  <c r="AB14" i="11"/>
  <c r="AH14" i="11" s="1"/>
  <c r="AE14" i="11"/>
  <c r="X14" i="11"/>
  <c r="Y14" i="11"/>
  <c r="W14" i="11"/>
  <c r="V14" i="11"/>
  <c r="R14" i="11"/>
  <c r="S14" i="11"/>
  <c r="N14" i="11"/>
  <c r="E14" i="11"/>
  <c r="V13" i="11"/>
  <c r="W13" i="11"/>
  <c r="N13" i="11"/>
  <c r="N12" i="11"/>
  <c r="E12" i="11"/>
  <c r="V11" i="11"/>
  <c r="W11" i="11" s="1"/>
  <c r="N11" i="11"/>
  <c r="E11" i="11"/>
  <c r="N10" i="11"/>
  <c r="E10" i="11"/>
  <c r="N9" i="11"/>
  <c r="E9" i="11"/>
  <c r="AB8" i="11"/>
  <c r="AH8" i="11" s="1"/>
  <c r="AE8" i="11"/>
  <c r="X8" i="11"/>
  <c r="Y8" i="11"/>
  <c r="Z8" i="11" s="1"/>
  <c r="R8" i="11"/>
  <c r="S8" i="11" s="1"/>
  <c r="W8" i="11"/>
  <c r="V8" i="11"/>
  <c r="N8" i="11"/>
  <c r="E8" i="11"/>
  <c r="N7" i="11"/>
  <c r="V6" i="11"/>
  <c r="W6" i="11" s="1"/>
  <c r="N6" i="11"/>
  <c r="V5" i="11"/>
  <c r="W5" i="11" s="1"/>
  <c r="N5" i="11"/>
  <c r="E5" i="11"/>
  <c r="N4" i="11"/>
  <c r="V3" i="11"/>
  <c r="W3" i="11" s="1"/>
  <c r="N3" i="11"/>
  <c r="E13" i="26"/>
  <c r="Q13" i="26"/>
  <c r="E12" i="26"/>
  <c r="O12" i="26"/>
  <c r="E11" i="26"/>
  <c r="Q11" i="26"/>
  <c r="P10" i="26"/>
  <c r="E10" i="26"/>
  <c r="Q10" i="26" s="1"/>
  <c r="E8" i="26"/>
  <c r="O8" i="26" s="1"/>
  <c r="E7" i="26"/>
  <c r="Q7" i="26"/>
  <c r="E6" i="26"/>
  <c r="O6" i="26"/>
  <c r="E5" i="26"/>
  <c r="Q5" i="2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E3" i="11"/>
  <c r="G10" i="26"/>
  <c r="I10" i="26" s="1"/>
  <c r="W173" i="11"/>
  <c r="Z61" i="11"/>
  <c r="Z103" i="11"/>
  <c r="AO115" i="33"/>
  <c r="Z116" i="33"/>
  <c r="AF41" i="33"/>
  <c r="AO111" i="33"/>
  <c r="AH111" i="33"/>
  <c r="AO15" i="33"/>
  <c r="AH15" i="33"/>
  <c r="AO23" i="33"/>
  <c r="AH23" i="33"/>
  <c r="AO27" i="33"/>
  <c r="AH27" i="33"/>
  <c r="AO31" i="33"/>
  <c r="AH31" i="33"/>
  <c r="AO35" i="33"/>
  <c r="AH35" i="33"/>
  <c r="AO47" i="33"/>
  <c r="AH47" i="33"/>
  <c r="AO63" i="33"/>
  <c r="AH63" i="33"/>
  <c r="AO3" i="33"/>
  <c r="AO75" i="33"/>
  <c r="AH75" i="33" s="1"/>
  <c r="AO87" i="33"/>
  <c r="AH87" i="33" s="1"/>
  <c r="AC70" i="33"/>
  <c r="AD70" i="33" s="1"/>
  <c r="AF70" i="33" s="1"/>
  <c r="AO79" i="33"/>
  <c r="AH79" i="33"/>
  <c r="AE69" i="33"/>
  <c r="AO7" i="33"/>
  <c r="AH7" i="33" s="1"/>
  <c r="Z40" i="33"/>
  <c r="AE101" i="33"/>
  <c r="AG101" i="33"/>
  <c r="Z49" i="33"/>
  <c r="AO67" i="33"/>
  <c r="AH67" i="33" s="1"/>
  <c r="AO83" i="33"/>
  <c r="AH83" i="33" s="1"/>
  <c r="AE94" i="33"/>
  <c r="AE75" i="33"/>
  <c r="AE93" i="33"/>
  <c r="AO39" i="33"/>
  <c r="AH39" i="33"/>
  <c r="AO71" i="33"/>
  <c r="AH71" i="33"/>
  <c r="AE121" i="33"/>
  <c r="AG121" i="33"/>
  <c r="AO11" i="33"/>
  <c r="AH11" i="33" s="1"/>
  <c r="Z14" i="33"/>
  <c r="AO19" i="33"/>
  <c r="AH19" i="33"/>
  <c r="AE55" i="33"/>
  <c r="AE65" i="33"/>
  <c r="AG65" i="33" s="1"/>
  <c r="AE88" i="33"/>
  <c r="AE49" i="33"/>
  <c r="AE82" i="33"/>
  <c r="AE103" i="33"/>
  <c r="AE67" i="33"/>
  <c r="AE116" i="33"/>
  <c r="AG116" i="33" s="1"/>
  <c r="Z50" i="11"/>
  <c r="W31" i="11"/>
  <c r="Z169" i="11"/>
  <c r="AB43" i="11"/>
  <c r="AH43" i="11" s="1"/>
  <c r="Z44" i="11"/>
  <c r="Z134" i="11"/>
  <c r="Z152" i="11"/>
  <c r="Z14" i="11"/>
  <c r="W7" i="11"/>
  <c r="Z74" i="11"/>
  <c r="Z104" i="11"/>
  <c r="W165" i="11"/>
  <c r="AB87" i="11"/>
  <c r="AB95" i="11"/>
  <c r="Z97" i="11"/>
  <c r="Z110" i="11"/>
  <c r="Z122" i="11"/>
  <c r="Z170" i="11"/>
  <c r="W60" i="11"/>
  <c r="Z115" i="11"/>
  <c r="W32" i="11"/>
  <c r="W58" i="11"/>
  <c r="Z150" i="11"/>
  <c r="Z188" i="11"/>
  <c r="Z109" i="11"/>
  <c r="Z116" i="11"/>
  <c r="AB116" i="11"/>
  <c r="AB146" i="11"/>
  <c r="W118" i="11"/>
  <c r="W148" i="11"/>
  <c r="Z128" i="11"/>
  <c r="AB31" i="11"/>
  <c r="AB40" i="11"/>
  <c r="AB42" i="11"/>
  <c r="AH42" i="11" s="1"/>
  <c r="Z49" i="11"/>
  <c r="AB64" i="11"/>
  <c r="AB66" i="11"/>
  <c r="Z68" i="11"/>
  <c r="AB75" i="11"/>
  <c r="AB77" i="11"/>
  <c r="AB81" i="11"/>
  <c r="AB83" i="11"/>
  <c r="AH83" i="11" s="1"/>
  <c r="AB85" i="11"/>
  <c r="AB89" i="11"/>
  <c r="AB91" i="11"/>
  <c r="AB107" i="11"/>
  <c r="AH107" i="11" s="1"/>
  <c r="AB108" i="11"/>
  <c r="AB109" i="11"/>
  <c r="AB111" i="11"/>
  <c r="AB115" i="11"/>
  <c r="AH115" i="11" s="1"/>
  <c r="AB142" i="11"/>
  <c r="AB144" i="11"/>
  <c r="AB173" i="11"/>
  <c r="AB185" i="11"/>
  <c r="AB3" i="11"/>
  <c r="AB4" i="11"/>
  <c r="AB5" i="11"/>
  <c r="AB6" i="11"/>
  <c r="AG3" i="11" s="1"/>
  <c r="AB11" i="11"/>
  <c r="AB12" i="11"/>
  <c r="P8" i="30" s="1"/>
  <c r="AB13" i="11"/>
  <c r="AB16" i="11"/>
  <c r="AH16" i="11" s="1"/>
  <c r="AB21" i="11"/>
  <c r="AB23" i="11"/>
  <c r="AH23" i="11" s="1"/>
  <c r="AB25" i="11"/>
  <c r="AB26" i="11"/>
  <c r="W56" i="11"/>
  <c r="AB58" i="11"/>
  <c r="AB60" i="11"/>
  <c r="AB69" i="11"/>
  <c r="AG69" i="11" s="1"/>
  <c r="AB70" i="11"/>
  <c r="AB99" i="11"/>
  <c r="AB101" i="11"/>
  <c r="AB120" i="11"/>
  <c r="AH120" i="11" s="1"/>
  <c r="AB124" i="11"/>
  <c r="AB126" i="11"/>
  <c r="AB130" i="11"/>
  <c r="Z151" i="11"/>
  <c r="AB155" i="11"/>
  <c r="AB161" i="11"/>
  <c r="AB168" i="11"/>
  <c r="AB171" i="11"/>
  <c r="AF171" i="11" s="1"/>
  <c r="AB176" i="11"/>
  <c r="AB182" i="11"/>
  <c r="I5" i="26"/>
  <c r="O5" i="26"/>
  <c r="I7" i="26"/>
  <c r="O7" i="26"/>
  <c r="I11" i="26"/>
  <c r="O11" i="26"/>
  <c r="I13" i="26"/>
  <c r="O13" i="26"/>
  <c r="W57" i="11"/>
  <c r="G5" i="26"/>
  <c r="K5" i="26"/>
  <c r="G6" i="26"/>
  <c r="K6" i="26"/>
  <c r="Q6" i="26"/>
  <c r="G7" i="26"/>
  <c r="K7" i="26"/>
  <c r="G8" i="26"/>
  <c r="K8" i="26"/>
  <c r="Q8" i="26"/>
  <c r="G11" i="26"/>
  <c r="K11" i="26"/>
  <c r="G12" i="26"/>
  <c r="K12" i="26"/>
  <c r="Q12" i="26"/>
  <c r="G13" i="26"/>
  <c r="K13" i="26"/>
  <c r="W55" i="11"/>
  <c r="V70" i="11"/>
  <c r="W70" i="11" s="1"/>
  <c r="W119" i="11"/>
  <c r="W147" i="11"/>
  <c r="Z158" i="11"/>
  <c r="AB174" i="11"/>
  <c r="AH174" i="11"/>
  <c r="AB178" i="11"/>
  <c r="AH178" i="11"/>
  <c r="AB183" i="11"/>
  <c r="I6" i="26"/>
  <c r="I8" i="26"/>
  <c r="I12" i="26"/>
  <c r="P58" i="30"/>
  <c r="P13" i="14"/>
  <c r="Q13" i="14" s="1"/>
  <c r="P10" i="14"/>
  <c r="Q10" i="14" s="1"/>
  <c r="P9" i="14"/>
  <c r="Q9" i="14" s="1"/>
  <c r="P8" i="14"/>
  <c r="Q8" i="14" s="1"/>
  <c r="P6" i="14"/>
  <c r="Q6" i="14" s="1"/>
  <c r="P5" i="14"/>
  <c r="Q5" i="14" s="1"/>
  <c r="P4" i="14"/>
  <c r="Q4" i="14" s="1"/>
  <c r="P14" i="14"/>
  <c r="Q14" i="14" s="1"/>
  <c r="P12" i="14"/>
  <c r="Q12" i="14" s="1"/>
  <c r="P11" i="14"/>
  <c r="Q11" i="14" s="1"/>
  <c r="P7" i="14"/>
  <c r="Q7" i="14" s="1"/>
  <c r="P3" i="14"/>
  <c r="Q3" i="14" s="1"/>
  <c r="P45" i="30"/>
  <c r="AB82" i="11"/>
  <c r="P34" i="30"/>
  <c r="AB59" i="11"/>
  <c r="P25" i="30"/>
  <c r="AB22" i="11"/>
  <c r="P3" i="30"/>
  <c r="AE5" i="33"/>
  <c r="AG5" i="33" s="1"/>
  <c r="AG7" i="33"/>
  <c r="AE10" i="33"/>
  <c r="AG10" i="33" s="1"/>
  <c r="AE15" i="33"/>
  <c r="Q12" i="30" s="1"/>
  <c r="AE16" i="33"/>
  <c r="AG16" i="33" s="1"/>
  <c r="AE18" i="33"/>
  <c r="AG18" i="33" s="1"/>
  <c r="AE47" i="33"/>
  <c r="AG47" i="33" s="1"/>
  <c r="AE51" i="33"/>
  <c r="AG51" i="33" s="1"/>
  <c r="AE53" i="33"/>
  <c r="AG53" i="33" s="1"/>
  <c r="AE60" i="33"/>
  <c r="AG60" i="33" s="1"/>
  <c r="AE62" i="33"/>
  <c r="AG62" i="33"/>
  <c r="AG71" i="33"/>
  <c r="AE73" i="33"/>
  <c r="AG73" i="33" s="1"/>
  <c r="AE76" i="33"/>
  <c r="Q46" i="30" s="1"/>
  <c r="AG78" i="33"/>
  <c r="AE81" i="33"/>
  <c r="AG81" i="33"/>
  <c r="AE83" i="33"/>
  <c r="AG83" i="33"/>
  <c r="AE85" i="33"/>
  <c r="AG85" i="33"/>
  <c r="AE87" i="33"/>
  <c r="AG87" i="33"/>
  <c r="AE90" i="33"/>
  <c r="AG90" i="33"/>
  <c r="AE95" i="33"/>
  <c r="AG95" i="33"/>
  <c r="AE97" i="33"/>
  <c r="Q56" i="30" s="1"/>
  <c r="AG97" i="33"/>
  <c r="AE100" i="33"/>
  <c r="AG100" i="33"/>
  <c r="AE107" i="33"/>
  <c r="AG107" i="33"/>
  <c r="AE123" i="33"/>
  <c r="AG123" i="33"/>
  <c r="AE126" i="33"/>
  <c r="AG126" i="33"/>
  <c r="AE3" i="33"/>
  <c r="AG3" i="33"/>
  <c r="AF4" i="33"/>
  <c r="AE4" i="33"/>
  <c r="AG4" i="33" s="1"/>
  <c r="AE6" i="33"/>
  <c r="AG6" i="33" s="1"/>
  <c r="AE9" i="33"/>
  <c r="AG9" i="33" s="1"/>
  <c r="AE11" i="33"/>
  <c r="AG11" i="33" s="1"/>
  <c r="AE17" i="33"/>
  <c r="AG17" i="33" s="1"/>
  <c r="AE19" i="33"/>
  <c r="AG19" i="33" s="1"/>
  <c r="AE41" i="33"/>
  <c r="AG41" i="33" s="1"/>
  <c r="AE43" i="33"/>
  <c r="AG43" i="33" s="1"/>
  <c r="AE44" i="33"/>
  <c r="AG44" i="33" s="1"/>
  <c r="AE46" i="33"/>
  <c r="AG46" i="33" s="1"/>
  <c r="AE48" i="33"/>
  <c r="AG48" i="33" s="1"/>
  <c r="AE50" i="33"/>
  <c r="AG50" i="33"/>
  <c r="AE52" i="33"/>
  <c r="AG52" i="33" s="1"/>
  <c r="AE54" i="33"/>
  <c r="AG54" i="33" s="1"/>
  <c r="AE61" i="33"/>
  <c r="AG61" i="33" s="1"/>
  <c r="AG63" i="33"/>
  <c r="AE64" i="33"/>
  <c r="AG64" i="33"/>
  <c r="AG66" i="33"/>
  <c r="AE68" i="33"/>
  <c r="Q42" i="30" s="1"/>
  <c r="AE70" i="33"/>
  <c r="AG70" i="33" s="1"/>
  <c r="AG72" i="33"/>
  <c r="AE74" i="33"/>
  <c r="AG74" i="33"/>
  <c r="AG77" i="33"/>
  <c r="AE79" i="33"/>
  <c r="AG79" i="33" s="1"/>
  <c r="AE84" i="33"/>
  <c r="AG84" i="33" s="1"/>
  <c r="AE86" i="33"/>
  <c r="AG86" i="33" s="1"/>
  <c r="AE89" i="33"/>
  <c r="AG89" i="33" s="1"/>
  <c r="AE91" i="33"/>
  <c r="AG91" i="33" s="1"/>
  <c r="AE92" i="33"/>
  <c r="AG92" i="33" s="1"/>
  <c r="AE96" i="33"/>
  <c r="AG96" i="33" s="1"/>
  <c r="AE98" i="33"/>
  <c r="AG98" i="33" s="1"/>
  <c r="AE102" i="33"/>
  <c r="AG102" i="33" s="1"/>
  <c r="AE104" i="33"/>
  <c r="AG104" i="33" s="1"/>
  <c r="AE105" i="33"/>
  <c r="AG105" i="33" s="1"/>
  <c r="AE99" i="33"/>
  <c r="Q62" i="30" s="1"/>
  <c r="Q58" i="30"/>
  <c r="Q51" i="30"/>
  <c r="AE56" i="33"/>
  <c r="Q36" i="30" s="1"/>
  <c r="AE57" i="33"/>
  <c r="Q29" i="30"/>
  <c r="Q53" i="30"/>
  <c r="Q45" i="30"/>
  <c r="R45" i="30" s="1"/>
  <c r="S45" i="30" s="1"/>
  <c r="Q40" i="30"/>
  <c r="Q31" i="30"/>
  <c r="Q3" i="30"/>
  <c r="Z21" i="33"/>
  <c r="Z22" i="33"/>
  <c r="Z108" i="33"/>
  <c r="Z112" i="33"/>
  <c r="AE120" i="33"/>
  <c r="AG120" i="33" s="1"/>
  <c r="AE124" i="33"/>
  <c r="AG124" i="33" s="1"/>
  <c r="Z39" i="33"/>
  <c r="Z41" i="33"/>
  <c r="AE125" i="33"/>
  <c r="AG125" i="33" s="1"/>
  <c r="AB138" i="11"/>
  <c r="AH138" i="11" s="1"/>
  <c r="AB137" i="11"/>
  <c r="AH137" i="11" s="1"/>
  <c r="AB136" i="11"/>
  <c r="AE40" i="33"/>
  <c r="AG40" i="33"/>
  <c r="AG94" i="33"/>
  <c r="Q55" i="30"/>
  <c r="AG8" i="33"/>
  <c r="AG103" i="33"/>
  <c r="Q64" i="30"/>
  <c r="AG82" i="33"/>
  <c r="Q49" i="30"/>
  <c r="AG75" i="33"/>
  <c r="AG49" i="33"/>
  <c r="Q30" i="30"/>
  <c r="AG69" i="33"/>
  <c r="AE45" i="33"/>
  <c r="AJ15" i="33"/>
  <c r="AG88" i="33"/>
  <c r="AE117" i="33"/>
  <c r="AG93" i="33"/>
  <c r="AG67" i="33"/>
  <c r="Q41" i="30"/>
  <c r="AG55" i="33"/>
  <c r="Q34" i="30"/>
  <c r="AE118" i="33"/>
  <c r="AG118" i="33" s="1"/>
  <c r="AE80" i="33"/>
  <c r="AE42" i="33"/>
  <c r="AJ123" i="33"/>
  <c r="AB165" i="11"/>
  <c r="AB7" i="11"/>
  <c r="P5" i="30"/>
  <c r="T5" i="30"/>
  <c r="AB118" i="11"/>
  <c r="AH118" i="11"/>
  <c r="N46" i="30"/>
  <c r="AB180" i="11"/>
  <c r="AH180" i="11" s="1"/>
  <c r="P46" i="30"/>
  <c r="AB32" i="11"/>
  <c r="AG27" i="11" s="1"/>
  <c r="AB30" i="11"/>
  <c r="P14" i="30"/>
  <c r="AB153" i="11"/>
  <c r="AB132" i="11"/>
  <c r="AH132" i="11" s="1"/>
  <c r="AB148" i="11"/>
  <c r="AE135" i="11"/>
  <c r="AB135" i="11"/>
  <c r="AH135" i="11" s="1"/>
  <c r="AJ75" i="33"/>
  <c r="AJ67" i="33"/>
  <c r="AJ87" i="33"/>
  <c r="AJ91" i="33"/>
  <c r="AJ71" i="33"/>
  <c r="AJ51" i="33"/>
  <c r="AJ83" i="33"/>
  <c r="AJ47" i="33"/>
  <c r="AB79" i="11"/>
  <c r="AH79" i="11"/>
  <c r="AE79" i="11"/>
  <c r="AE112" i="33"/>
  <c r="AG112" i="33" s="1"/>
  <c r="AE108" i="33"/>
  <c r="Q66" i="30" s="1"/>
  <c r="AB119" i="11"/>
  <c r="AH119" i="11"/>
  <c r="AE111" i="33"/>
  <c r="AE22" i="33"/>
  <c r="AG22" i="33" s="1"/>
  <c r="AB147" i="11"/>
  <c r="AE122" i="33"/>
  <c r="AH136" i="11"/>
  <c r="AB140" i="11"/>
  <c r="AE119" i="33"/>
  <c r="AE115" i="33"/>
  <c r="Q70" i="30" s="1"/>
  <c r="AE113" i="33"/>
  <c r="AG113" i="33"/>
  <c r="AE110" i="33"/>
  <c r="AE58" i="33"/>
  <c r="AG58" i="33" s="1"/>
  <c r="AE37" i="33"/>
  <c r="AG37" i="33"/>
  <c r="AE35" i="33"/>
  <c r="AE33" i="33"/>
  <c r="AG33" i="33" s="1"/>
  <c r="AF33" i="33"/>
  <c r="AE31" i="33"/>
  <c r="AE29" i="33"/>
  <c r="AG29" i="33" s="1"/>
  <c r="AE25" i="33"/>
  <c r="AG25" i="33" s="1"/>
  <c r="AE23" i="33"/>
  <c r="AE13" i="33"/>
  <c r="AJ3" i="33"/>
  <c r="AE106" i="33"/>
  <c r="AB159" i="11"/>
  <c r="T8" i="30"/>
  <c r="N54" i="30"/>
  <c r="P54" i="30"/>
  <c r="AB184" i="11"/>
  <c r="AG183" i="11" s="1"/>
  <c r="AB181" i="11"/>
  <c r="AB167" i="11"/>
  <c r="AB160" i="11"/>
  <c r="AH160" i="11" s="1"/>
  <c r="AB157" i="11"/>
  <c r="AH157" i="11" s="1"/>
  <c r="AB55" i="11"/>
  <c r="AH55" i="11" s="1"/>
  <c r="V71" i="11"/>
  <c r="W71" i="11" s="1"/>
  <c r="AH182" i="11"/>
  <c r="AH176" i="11"/>
  <c r="AE171" i="11"/>
  <c r="AH161" i="11"/>
  <c r="AH155" i="11"/>
  <c r="AB154" i="11"/>
  <c r="AB145" i="11"/>
  <c r="AH145" i="11" s="1"/>
  <c r="AB141" i="11"/>
  <c r="AH130" i="11"/>
  <c r="AH126" i="11"/>
  <c r="AH124" i="11"/>
  <c r="AB117" i="11"/>
  <c r="AB90" i="11"/>
  <c r="AH90" i="11" s="1"/>
  <c r="AB86" i="11"/>
  <c r="AH86" i="11"/>
  <c r="AE86" i="11"/>
  <c r="AB78" i="11"/>
  <c r="AH78" i="11" s="1"/>
  <c r="AE78" i="11"/>
  <c r="AB65" i="11"/>
  <c r="AH65" i="11" s="1"/>
  <c r="AH58" i="11"/>
  <c r="AB48" i="11"/>
  <c r="AH48" i="11"/>
  <c r="AB46" i="11"/>
  <c r="AH46" i="11" s="1"/>
  <c r="AB41" i="11"/>
  <c r="AF39" i="11" s="1"/>
  <c r="AH29" i="11"/>
  <c r="AH27" i="11"/>
  <c r="AE25" i="11"/>
  <c r="AH18" i="11"/>
  <c r="AE17" i="11"/>
  <c r="AE13" i="11"/>
  <c r="AH12" i="11"/>
  <c r="AH11" i="11"/>
  <c r="AH9" i="11"/>
  <c r="AF9" i="11"/>
  <c r="AE5" i="11"/>
  <c r="AH3" i="11"/>
  <c r="AF3" i="11"/>
  <c r="AE180" i="11"/>
  <c r="AH173" i="11"/>
  <c r="AH165" i="11"/>
  <c r="AH148" i="11"/>
  <c r="AE144" i="11"/>
  <c r="AB131" i="11"/>
  <c r="AH131" i="11" s="1"/>
  <c r="AB127" i="11"/>
  <c r="AH127" i="11" s="1"/>
  <c r="AB123" i="11"/>
  <c r="AE116" i="11"/>
  <c r="AE114" i="11"/>
  <c r="AE112" i="11"/>
  <c r="AE109" i="11"/>
  <c r="AE105" i="11"/>
  <c r="AB100" i="11"/>
  <c r="P42" i="30" s="1"/>
  <c r="AH95" i="11"/>
  <c r="AE93" i="11"/>
  <c r="AH89" i="11"/>
  <c r="AH87" i="11"/>
  <c r="AH85" i="11"/>
  <c r="AE81" i="11"/>
  <c r="AH77" i="11"/>
  <c r="AH75" i="11"/>
  <c r="AE64" i="11"/>
  <c r="AH59" i="11"/>
  <c r="AB54" i="11"/>
  <c r="AH54" i="11" s="1"/>
  <c r="AB52" i="11"/>
  <c r="AH52" i="11" s="1"/>
  <c r="AE42" i="11"/>
  <c r="AB34" i="11"/>
  <c r="AH34" i="11" s="1"/>
  <c r="AH31" i="11"/>
  <c r="AE30" i="11"/>
  <c r="AH30" i="11"/>
  <c r="AB24" i="11"/>
  <c r="AH24" i="11" s="1"/>
  <c r="AE7" i="11"/>
  <c r="AE114" i="33"/>
  <c r="AE109" i="33"/>
  <c r="AJ63" i="33"/>
  <c r="AE59" i="33"/>
  <c r="Q37" i="30" s="1"/>
  <c r="AG57" i="33"/>
  <c r="AE38" i="33"/>
  <c r="AG38" i="33" s="1"/>
  <c r="AE36" i="33"/>
  <c r="AG36" i="33"/>
  <c r="AE34" i="33"/>
  <c r="AG34" i="33"/>
  <c r="AE32" i="33"/>
  <c r="AG32" i="33"/>
  <c r="AE30" i="33"/>
  <c r="AG28" i="33"/>
  <c r="AE26" i="33"/>
  <c r="AG26" i="33"/>
  <c r="AE24" i="33"/>
  <c r="AG24" i="33"/>
  <c r="AE12" i="33"/>
  <c r="AE39" i="33"/>
  <c r="AJ7" i="33"/>
  <c r="AB177" i="11"/>
  <c r="AH177" i="11" s="1"/>
  <c r="AB162" i="11"/>
  <c r="AB156" i="11"/>
  <c r="AF153" i="11" s="1"/>
  <c r="T45" i="30"/>
  <c r="T58" i="30"/>
  <c r="AH183" i="11"/>
  <c r="AB179" i="11"/>
  <c r="AH179" i="11" s="1"/>
  <c r="AE179" i="11"/>
  <c r="AB175" i="11"/>
  <c r="AB172" i="11"/>
  <c r="AC165" i="11"/>
  <c r="AB166" i="11"/>
  <c r="AB72" i="11"/>
  <c r="AE182" i="11"/>
  <c r="AE168" i="11"/>
  <c r="AE161" i="11"/>
  <c r="AE155" i="11"/>
  <c r="AB143" i="11"/>
  <c r="AH143" i="11" s="1"/>
  <c r="AE143" i="11"/>
  <c r="AE132" i="11"/>
  <c r="AE130" i="11"/>
  <c r="AE126" i="11"/>
  <c r="AE124" i="11"/>
  <c r="AE120" i="11"/>
  <c r="AH101" i="11"/>
  <c r="AH99" i="11"/>
  <c r="AB96" i="11"/>
  <c r="AE92" i="11"/>
  <c r="AB92" i="11"/>
  <c r="AH92" i="11" s="1"/>
  <c r="AB88" i="11"/>
  <c r="AF87" i="11" s="1"/>
  <c r="AB84" i="11"/>
  <c r="AG81" i="11"/>
  <c r="AB80" i="11"/>
  <c r="AH80" i="11"/>
  <c r="AE80" i="11"/>
  <c r="AB76" i="11"/>
  <c r="AG75" i="11" s="1"/>
  <c r="AH70" i="11"/>
  <c r="AB63" i="11"/>
  <c r="AH60" i="11"/>
  <c r="AE58" i="11"/>
  <c r="AE56" i="11"/>
  <c r="AB56" i="11"/>
  <c r="AH56" i="11"/>
  <c r="AB47" i="11"/>
  <c r="AH47" i="11"/>
  <c r="AE47" i="11"/>
  <c r="AB45" i="11"/>
  <c r="P20" i="30" s="1"/>
  <c r="AB39" i="11"/>
  <c r="AE29" i="11"/>
  <c r="AE26" i="11"/>
  <c r="AH25" i="11"/>
  <c r="AH21" i="11"/>
  <c r="AE18" i="11"/>
  <c r="AH17" i="11"/>
  <c r="AH13" i="11"/>
  <c r="AE12" i="11"/>
  <c r="AE11" i="11"/>
  <c r="AH10" i="11"/>
  <c r="AE9" i="11"/>
  <c r="AC9" i="11"/>
  <c r="AD9" i="11"/>
  <c r="AH5" i="11"/>
  <c r="AH4" i="11"/>
  <c r="AE3" i="11"/>
  <c r="AH185" i="11"/>
  <c r="AE173" i="11"/>
  <c r="AE165" i="11"/>
  <c r="AH153" i="11"/>
  <c r="AB149" i="11"/>
  <c r="AE148" i="11"/>
  <c r="AH146" i="11"/>
  <c r="AH144" i="11"/>
  <c r="AH142" i="11"/>
  <c r="AB133" i="11"/>
  <c r="AB129" i="11"/>
  <c r="AB125" i="11"/>
  <c r="AH125" i="11" s="1"/>
  <c r="AB121" i="11"/>
  <c r="AH116" i="11"/>
  <c r="AH114" i="11"/>
  <c r="AH112" i="11"/>
  <c r="AG111" i="11"/>
  <c r="AH111" i="11"/>
  <c r="AH109" i="11"/>
  <c r="AH108" i="11"/>
  <c r="AH106" i="11"/>
  <c r="AH105" i="11"/>
  <c r="AB102" i="11"/>
  <c r="AE95" i="11"/>
  <c r="AH93" i="11"/>
  <c r="AH91" i="11"/>
  <c r="AE85" i="11"/>
  <c r="AE83" i="11"/>
  <c r="AH81" i="11"/>
  <c r="AE77" i="11"/>
  <c r="AH66" i="11"/>
  <c r="AH64" i="11"/>
  <c r="AB57" i="11"/>
  <c r="AB53" i="11"/>
  <c r="AH53" i="11" s="1"/>
  <c r="AE53" i="11"/>
  <c r="AB51" i="11"/>
  <c r="AH40" i="11"/>
  <c r="AE35" i="11"/>
  <c r="AB35" i="11"/>
  <c r="AH35" i="11" s="1"/>
  <c r="AB33" i="11"/>
  <c r="AE32" i="11"/>
  <c r="AE31" i="11"/>
  <c r="AB15" i="11"/>
  <c r="AH7" i="11"/>
  <c r="AF183" i="11"/>
  <c r="AD81" i="11"/>
  <c r="AF81" i="11"/>
  <c r="AD165" i="11"/>
  <c r="AH113" i="11"/>
  <c r="T46" i="30"/>
  <c r="T54" i="30"/>
  <c r="AG45" i="33"/>
  <c r="AJ43" i="33"/>
  <c r="AG117" i="33"/>
  <c r="AG42" i="33"/>
  <c r="Q25" i="30"/>
  <c r="Q59" i="30"/>
  <c r="AG80" i="33"/>
  <c r="AJ79" i="33"/>
  <c r="Q48" i="30"/>
  <c r="AG153" i="11"/>
  <c r="AG15" i="11"/>
  <c r="AH15" i="11"/>
  <c r="AE22" i="11"/>
  <c r="AE57" i="11"/>
  <c r="AC57" i="11"/>
  <c r="AH102" i="11"/>
  <c r="AG39" i="11"/>
  <c r="AH39" i="11"/>
  <c r="AG99" i="11"/>
  <c r="AE72" i="11"/>
  <c r="N30" i="30"/>
  <c r="AH166" i="11"/>
  <c r="P67" i="30"/>
  <c r="AE175" i="11"/>
  <c r="AE156" i="11"/>
  <c r="AE162" i="11"/>
  <c r="AD177" i="11"/>
  <c r="AC177" i="11"/>
  <c r="AE177" i="11"/>
  <c r="AF12" i="33"/>
  <c r="AG14" i="33"/>
  <c r="AG30" i="33"/>
  <c r="Q19" i="30"/>
  <c r="AF75" i="11"/>
  <c r="AE100" i="11"/>
  <c r="AH123" i="11"/>
  <c r="AG123" i="11"/>
  <c r="P50" i="30"/>
  <c r="T50" i="30"/>
  <c r="P51" i="30"/>
  <c r="AC153" i="11"/>
  <c r="AG165" i="11"/>
  <c r="AE82" i="11"/>
  <c r="T38" i="30"/>
  <c r="AE117" i="11"/>
  <c r="AH154" i="11"/>
  <c r="P63" i="30"/>
  <c r="AE183" i="11"/>
  <c r="AE174" i="11"/>
  <c r="AE178" i="11"/>
  <c r="AE55" i="11"/>
  <c r="AE167" i="11"/>
  <c r="AH181" i="11"/>
  <c r="AE184" i="11"/>
  <c r="AD183" i="11"/>
  <c r="N73" i="30"/>
  <c r="AC183" i="11"/>
  <c r="AD159" i="11"/>
  <c r="AC159" i="11"/>
  <c r="AE159" i="11"/>
  <c r="AG23" i="33"/>
  <c r="AJ23" i="33"/>
  <c r="Q15" i="30"/>
  <c r="AG27" i="33"/>
  <c r="AJ27" i="33"/>
  <c r="AG31" i="33"/>
  <c r="AJ31" i="33"/>
  <c r="Q20" i="30"/>
  <c r="AG35" i="33"/>
  <c r="AJ35" i="33"/>
  <c r="Q22" i="30"/>
  <c r="AG119" i="33"/>
  <c r="Q72" i="30"/>
  <c r="AE140" i="11"/>
  <c r="AE136" i="11"/>
  <c r="AD147" i="11"/>
  <c r="AE147" i="11"/>
  <c r="AC147" i="11"/>
  <c r="AG111" i="33"/>
  <c r="AJ111" i="33"/>
  <c r="Q67" i="30"/>
  <c r="AE119" i="11"/>
  <c r="N14" i="30"/>
  <c r="AH28" i="11"/>
  <c r="N52" i="30"/>
  <c r="N53" i="30"/>
  <c r="AE149" i="11"/>
  <c r="N62" i="30"/>
  <c r="AE45" i="11"/>
  <c r="N26" i="30"/>
  <c r="P31" i="30"/>
  <c r="T31" i="30"/>
  <c r="AE84" i="11"/>
  <c r="AH88" i="11"/>
  <c r="P37" i="30"/>
  <c r="AH96" i="11"/>
  <c r="P40" i="30"/>
  <c r="AH172" i="11"/>
  <c r="P70" i="30"/>
  <c r="AE15" i="11"/>
  <c r="AC15" i="11"/>
  <c r="AD15" i="11"/>
  <c r="AH22" i="11"/>
  <c r="P11" i="30"/>
  <c r="AH33" i="11"/>
  <c r="AG33" i="11"/>
  <c r="P15" i="30"/>
  <c r="AH51" i="11"/>
  <c r="AF51" i="11"/>
  <c r="P22" i="30"/>
  <c r="AG57" i="11"/>
  <c r="AH57" i="11"/>
  <c r="AF57" i="11"/>
  <c r="P24" i="30"/>
  <c r="AF93" i="11"/>
  <c r="AG93" i="11"/>
  <c r="AE102" i="11"/>
  <c r="AH121" i="11"/>
  <c r="P49" i="30"/>
  <c r="T49" i="30"/>
  <c r="AH129" i="11"/>
  <c r="P52" i="30"/>
  <c r="T52" i="30"/>
  <c r="AH133" i="11"/>
  <c r="P53" i="30"/>
  <c r="R53" i="30" s="1"/>
  <c r="S53" i="30" s="1"/>
  <c r="T53" i="30"/>
  <c r="AH149" i="11"/>
  <c r="P62" i="30"/>
  <c r="T62" i="30"/>
  <c r="AE39" i="11"/>
  <c r="AG45" i="11"/>
  <c r="AH63" i="11"/>
  <c r="AG63" i="11"/>
  <c r="P26" i="30"/>
  <c r="N31" i="30"/>
  <c r="AH84" i="11"/>
  <c r="P35" i="30"/>
  <c r="AE96" i="11"/>
  <c r="AF99" i="11"/>
  <c r="AH72" i="11"/>
  <c r="AB71" i="11"/>
  <c r="AH71" i="11" s="1"/>
  <c r="P30" i="30"/>
  <c r="T30" i="30"/>
  <c r="AE166" i="11"/>
  <c r="AE172" i="11"/>
  <c r="AH175" i="11"/>
  <c r="P71" i="30"/>
  <c r="AH156" i="11"/>
  <c r="P64" i="30"/>
  <c r="AH162" i="11"/>
  <c r="P66" i="30"/>
  <c r="AF177" i="11"/>
  <c r="AG177" i="11"/>
  <c r="P72" i="30"/>
  <c r="AG39" i="33"/>
  <c r="AJ39" i="33"/>
  <c r="Q24" i="30"/>
  <c r="AG12" i="33"/>
  <c r="AG59" i="33"/>
  <c r="AJ59" i="33"/>
  <c r="AG109" i="33"/>
  <c r="AG114" i="33"/>
  <c r="Q69" i="30"/>
  <c r="AE24" i="11"/>
  <c r="AE40" i="11"/>
  <c r="AE54" i="11"/>
  <c r="AE59" i="11"/>
  <c r="AC81" i="11"/>
  <c r="AG87" i="11"/>
  <c r="AE91" i="11"/>
  <c r="P41" i="30"/>
  <c r="AE106" i="11"/>
  <c r="AE108" i="11"/>
  <c r="AE113" i="11"/>
  <c r="AE115" i="11"/>
  <c r="AE123" i="11"/>
  <c r="N50" i="30"/>
  <c r="AE127" i="11"/>
  <c r="AE131" i="11"/>
  <c r="AE142" i="11"/>
  <c r="AE146" i="11"/>
  <c r="AD153" i="11"/>
  <c r="AE153" i="11"/>
  <c r="AF165" i="11"/>
  <c r="AE185" i="11"/>
  <c r="AE4" i="11"/>
  <c r="AE10" i="11"/>
  <c r="AE16" i="11"/>
  <c r="AE41" i="11"/>
  <c r="AE46" i="11"/>
  <c r="AE60" i="11"/>
  <c r="AE65" i="11"/>
  <c r="AE70" i="11"/>
  <c r="AH82" i="11"/>
  <c r="P36" i="30"/>
  <c r="N38" i="30"/>
  <c r="AH94" i="11"/>
  <c r="AE101" i="11"/>
  <c r="AH117" i="11"/>
  <c r="AF117" i="11"/>
  <c r="P48" i="30"/>
  <c r="AH141" i="11"/>
  <c r="AF141" i="11"/>
  <c r="AG141" i="11"/>
  <c r="P56" i="30"/>
  <c r="R56" i="30" s="1"/>
  <c r="S56" i="30" s="1"/>
  <c r="AE154" i="11"/>
  <c r="AE157" i="11"/>
  <c r="AE160" i="11"/>
  <c r="AH167" i="11"/>
  <c r="P69" i="30"/>
  <c r="AE181" i="11"/>
  <c r="P73" i="30"/>
  <c r="T73" i="30"/>
  <c r="AH159" i="11"/>
  <c r="AF159" i="11"/>
  <c r="P65" i="30"/>
  <c r="AG106" i="33"/>
  <c r="Q63" i="30"/>
  <c r="AG13" i="33"/>
  <c r="AG56" i="33"/>
  <c r="AJ55" i="33"/>
  <c r="Q35" i="30"/>
  <c r="AG110" i="33"/>
  <c r="AG115" i="33"/>
  <c r="AJ115" i="33"/>
  <c r="AH140" i="11"/>
  <c r="P55" i="30"/>
  <c r="AG122" i="33"/>
  <c r="AE138" i="11"/>
  <c r="AH147" i="11"/>
  <c r="AF147" i="11"/>
  <c r="AG147" i="11"/>
  <c r="P59" i="30"/>
  <c r="AG21" i="33"/>
  <c r="Q14" i="30"/>
  <c r="T14" i="30"/>
  <c r="AG108" i="33"/>
  <c r="Q65" i="30"/>
  <c r="N35" i="30"/>
  <c r="N9" i="30"/>
  <c r="N63" i="30"/>
  <c r="T26" i="30"/>
  <c r="N49" i="30"/>
  <c r="T22" i="30"/>
  <c r="N69" i="30"/>
  <c r="AJ119" i="33"/>
  <c r="AJ11" i="33"/>
  <c r="AJ19" i="33"/>
  <c r="T69" i="30"/>
  <c r="N19" i="30"/>
  <c r="T19" i="30"/>
  <c r="AE71" i="11"/>
  <c r="T71" i="30"/>
  <c r="T35" i="30"/>
  <c r="N22" i="30"/>
  <c r="T9" i="30"/>
  <c r="T63" i="30"/>
  <c r="N71" i="30"/>
  <c r="R49" i="30" l="1"/>
  <c r="S49" i="30" s="1"/>
  <c r="R14" i="30"/>
  <c r="S14" i="30" s="1"/>
  <c r="R24" i="30"/>
  <c r="S24" i="30" s="1"/>
  <c r="T24" i="30" s="1"/>
  <c r="R63" i="30"/>
  <c r="S63" i="30" s="1"/>
  <c r="R67" i="30"/>
  <c r="S67" i="30" s="1"/>
  <c r="R62" i="30"/>
  <c r="S62" i="30" s="1"/>
  <c r="P12" i="30"/>
  <c r="R12" i="30" s="1"/>
  <c r="S12" i="30" s="1"/>
  <c r="T12" i="30" s="1"/>
  <c r="R65" i="30"/>
  <c r="S65" i="30" s="1"/>
  <c r="R25" i="30"/>
  <c r="S25" i="30" s="1"/>
  <c r="R37" i="30"/>
  <c r="S37" i="30" s="1"/>
  <c r="T37" i="30" s="1"/>
  <c r="R58" i="30"/>
  <c r="S58" i="30" s="1"/>
  <c r="Z23" i="11"/>
  <c r="AA23" i="11" s="1"/>
  <c r="R36" i="30"/>
  <c r="S36" i="30" s="1"/>
  <c r="T36" i="30" s="1"/>
  <c r="AF21" i="11"/>
  <c r="R22" i="30"/>
  <c r="S22" i="30" s="1"/>
  <c r="R15" i="30"/>
  <c r="S15" i="30" s="1"/>
  <c r="T15" i="30" s="1"/>
  <c r="R41" i="30"/>
  <c r="S41" i="30" s="1"/>
  <c r="R55" i="30"/>
  <c r="S55" i="30" s="1"/>
  <c r="R3" i="30"/>
  <c r="S3" i="30" s="1"/>
  <c r="R70" i="30"/>
  <c r="S70" i="30" s="1"/>
  <c r="R46" i="30"/>
  <c r="S46" i="30" s="1"/>
  <c r="R66" i="30"/>
  <c r="S66" i="30" s="1"/>
  <c r="R72" i="30"/>
  <c r="S72" i="30" s="1"/>
  <c r="R48" i="30"/>
  <c r="S48" i="30" s="1"/>
  <c r="R31" i="30"/>
  <c r="S31" i="30" s="1"/>
  <c r="L47" i="30"/>
  <c r="M47" i="30" s="1"/>
  <c r="N47" i="30" s="1"/>
  <c r="R64" i="30"/>
  <c r="S64" i="30" s="1"/>
  <c r="R69" i="30"/>
  <c r="S69" i="30" s="1"/>
  <c r="R59" i="30"/>
  <c r="S59" i="30" s="1"/>
  <c r="R42" i="30"/>
  <c r="S42" i="30" s="1"/>
  <c r="T42" i="30" s="1"/>
  <c r="R34" i="30"/>
  <c r="S34" i="30" s="1"/>
  <c r="R20" i="30"/>
  <c r="S20" i="30" s="1"/>
  <c r="T20" i="30" s="1"/>
  <c r="R10" i="30"/>
  <c r="S10" i="30" s="1"/>
  <c r="T10" i="30" s="1"/>
  <c r="L87" i="30"/>
  <c r="M87" i="30" s="1"/>
  <c r="R35" i="30"/>
  <c r="S35" i="30" s="1"/>
  <c r="R40" i="30"/>
  <c r="S40" i="30" s="1"/>
  <c r="T40" i="30" s="1"/>
  <c r="R30" i="30"/>
  <c r="S30" i="30" s="1"/>
  <c r="R39" i="30"/>
  <c r="S39" i="30" s="1"/>
  <c r="T39" i="30" s="1"/>
  <c r="R6" i="30"/>
  <c r="S6" i="30" s="1"/>
  <c r="T6" i="30" s="1"/>
  <c r="R47" i="30"/>
  <c r="S47" i="30" s="1"/>
  <c r="T47" i="30" s="1"/>
  <c r="R51" i="30"/>
  <c r="S51" i="30" s="1"/>
  <c r="AF69" i="11"/>
  <c r="P29" i="30"/>
  <c r="R29" i="30" s="1"/>
  <c r="S29" i="30" s="1"/>
  <c r="T29" i="30" s="1"/>
  <c r="AH184" i="11"/>
  <c r="AH100" i="11"/>
  <c r="Q9" i="30"/>
  <c r="AF63" i="11"/>
  <c r="AF45" i="11"/>
  <c r="AF33" i="11"/>
  <c r="AH76" i="11"/>
  <c r="P19" i="30"/>
  <c r="R19" i="30" s="1"/>
  <c r="S19" i="30" s="1"/>
  <c r="AF123" i="11"/>
  <c r="P18" i="30"/>
  <c r="R18" i="30" s="1"/>
  <c r="S18" i="30" s="1"/>
  <c r="T18" i="30" s="1"/>
  <c r="P9" i="30"/>
  <c r="AF135" i="11"/>
  <c r="AG105" i="11"/>
  <c r="AH26" i="11"/>
  <c r="AH69" i="11"/>
  <c r="Q73" i="30"/>
  <c r="R73" i="30" s="1"/>
  <c r="S73" i="30" s="1"/>
  <c r="Q5" i="30"/>
  <c r="R5" i="30" s="1"/>
  <c r="S5" i="30" s="1"/>
  <c r="Q11" i="30"/>
  <c r="R11" i="30" s="1"/>
  <c r="S11" i="30" s="1"/>
  <c r="AG68" i="33"/>
  <c r="AG76" i="33"/>
  <c r="AG15" i="33"/>
  <c r="O10" i="26"/>
  <c r="K10" i="26"/>
  <c r="Z37" i="11"/>
  <c r="R13" i="30"/>
  <c r="S13" i="30" s="1"/>
  <c r="T13" i="30" s="1"/>
  <c r="Z86" i="11"/>
  <c r="Z206" i="11"/>
  <c r="AG207" i="11"/>
  <c r="AH217" i="11"/>
  <c r="AG213" i="11"/>
  <c r="AF213" i="11"/>
  <c r="AG231" i="11"/>
  <c r="J82" i="30"/>
  <c r="J56" i="30"/>
  <c r="AC213" i="11"/>
  <c r="AE213" i="11"/>
  <c r="J48" i="30"/>
  <c r="AD189" i="11"/>
  <c r="Q71" i="30"/>
  <c r="R71" i="30" s="1"/>
  <c r="S71" i="30" s="1"/>
  <c r="AG159" i="11"/>
  <c r="AG117" i="11"/>
  <c r="AG171" i="11"/>
  <c r="AH45" i="11"/>
  <c r="AG129" i="11"/>
  <c r="AG51" i="11"/>
  <c r="P38" i="30"/>
  <c r="AH41" i="11"/>
  <c r="AF15" i="11"/>
  <c r="AG135" i="11"/>
  <c r="AG99" i="33"/>
  <c r="AG21" i="11"/>
  <c r="AF111" i="11"/>
  <c r="AH6" i="11"/>
  <c r="AH171" i="11"/>
  <c r="AH32" i="11"/>
  <c r="AG9" i="11"/>
  <c r="Q8" i="30"/>
  <c r="R8" i="30" s="1"/>
  <c r="S8" i="30" s="1"/>
  <c r="Q50" i="30"/>
  <c r="R50" i="30" s="1"/>
  <c r="S50" i="30" s="1"/>
  <c r="Z36" i="11"/>
  <c r="R43" i="30"/>
  <c r="S43" i="30" s="1"/>
  <c r="T43" i="30" s="1"/>
  <c r="AG189" i="11"/>
  <c r="AH195" i="11"/>
  <c r="AG195" i="11"/>
  <c r="AF195" i="11"/>
  <c r="AG219" i="11"/>
  <c r="AC237" i="11"/>
  <c r="J67" i="30"/>
  <c r="AE237" i="11"/>
  <c r="AD237" i="11"/>
  <c r="AF129" i="11"/>
  <c r="AG20" i="33"/>
  <c r="AF27" i="11"/>
  <c r="Q26" i="30"/>
  <c r="R26" i="30" s="1"/>
  <c r="S26" i="30" s="1"/>
  <c r="AF105" i="11"/>
  <c r="Q54" i="30"/>
  <c r="R54" i="30" s="1"/>
  <c r="S54" i="30" s="1"/>
  <c r="Q52" i="30"/>
  <c r="R52" i="30" s="1"/>
  <c r="S52" i="30" s="1"/>
  <c r="Q38" i="30"/>
  <c r="AF189" i="11"/>
  <c r="AH201" i="11"/>
  <c r="AG201" i="11"/>
  <c r="AF201" i="11"/>
  <c r="AH189" i="11"/>
  <c r="AE202" i="11"/>
  <c r="AH207" i="11"/>
  <c r="AE214" i="11"/>
  <c r="AE222" i="11"/>
  <c r="AE238" i="11"/>
  <c r="AF243" i="11"/>
  <c r="AE244" i="11"/>
  <c r="AE250" i="11"/>
  <c r="AE251" i="11"/>
  <c r="AE252" i="11"/>
  <c r="AH255" i="11"/>
  <c r="R76" i="30"/>
  <c r="S76" i="30" s="1"/>
  <c r="AB99" i="33"/>
  <c r="AC99" i="33" s="1"/>
  <c r="J76" i="30"/>
  <c r="J50" i="30"/>
  <c r="J74" i="30"/>
  <c r="Y75" i="11"/>
  <c r="Z75" i="11" s="1"/>
  <c r="AA75" i="11" s="1"/>
  <c r="AF110" i="33"/>
  <c r="AF123" i="33"/>
  <c r="AF37" i="33"/>
  <c r="AF85" i="33"/>
  <c r="AF80" i="33"/>
  <c r="AF21" i="33"/>
  <c r="AF16" i="33"/>
  <c r="AG237" i="11"/>
  <c r="AE243" i="11"/>
  <c r="AE249" i="11"/>
  <c r="W227" i="11"/>
  <c r="X227" i="11"/>
  <c r="Y227" i="11" s="1"/>
  <c r="Z227" i="11" s="1"/>
  <c r="AA227" i="11" s="1"/>
  <c r="J79" i="30"/>
  <c r="L79" i="30" s="1"/>
  <c r="M79" i="30" s="1"/>
  <c r="J52" i="30"/>
  <c r="AF77" i="33"/>
  <c r="AE215" i="11"/>
  <c r="AE219" i="11"/>
  <c r="AE221" i="11"/>
  <c r="AE225" i="11"/>
  <c r="AE226" i="11"/>
  <c r="AE232" i="11"/>
  <c r="AG243" i="11"/>
  <c r="AF249" i="11"/>
  <c r="J94" i="30"/>
  <c r="J68" i="30"/>
  <c r="AE239" i="11"/>
  <c r="Y216" i="11"/>
  <c r="Z216" i="11" s="1"/>
  <c r="AA216" i="11" s="1"/>
  <c r="Z209" i="11"/>
  <c r="AA209" i="11" s="1"/>
  <c r="J55" i="30" s="1"/>
  <c r="L55" i="30" s="1"/>
  <c r="M55" i="30" s="1"/>
  <c r="Z197" i="11"/>
  <c r="AA197" i="11" s="1"/>
  <c r="J98" i="30"/>
  <c r="AD249" i="11"/>
  <c r="J71" i="30"/>
  <c r="Z234" i="11"/>
  <c r="AA234" i="11" s="1"/>
  <c r="AE234" i="11" s="1"/>
  <c r="J92" i="30"/>
  <c r="J66" i="30"/>
  <c r="AO103" i="33"/>
  <c r="AH103" i="33" s="1"/>
  <c r="Z233" i="11"/>
  <c r="AA233" i="11" s="1"/>
  <c r="AE233" i="11" s="1"/>
  <c r="Y208" i="11"/>
  <c r="Z208" i="11" s="1"/>
  <c r="AA208" i="11" s="1"/>
  <c r="Z176" i="11"/>
  <c r="AA176" i="11" s="1"/>
  <c r="Z141" i="11"/>
  <c r="AA141" i="11" s="1"/>
  <c r="Z129" i="11"/>
  <c r="AA129" i="11" s="1"/>
  <c r="Z125" i="11"/>
  <c r="AA125" i="11" s="1"/>
  <c r="Z69" i="11"/>
  <c r="AA69" i="11" s="1"/>
  <c r="Z34" i="11"/>
  <c r="AA34" i="11" s="1"/>
  <c r="Z33" i="11"/>
  <c r="AA33" i="11" s="1"/>
  <c r="Z28" i="11"/>
  <c r="AA28" i="11" s="1"/>
  <c r="AE28" i="11" s="1"/>
  <c r="X111" i="11"/>
  <c r="W111" i="11"/>
  <c r="X107" i="11"/>
  <c r="W107" i="11"/>
  <c r="W51" i="11"/>
  <c r="X51" i="11"/>
  <c r="Y51" i="11" s="1"/>
  <c r="Z51" i="11" s="1"/>
  <c r="AA51" i="11" s="1"/>
  <c r="W220" i="11"/>
  <c r="Y220" i="11" s="1"/>
  <c r="Z220" i="11" s="1"/>
  <c r="AA220" i="11" s="1"/>
  <c r="X198" i="11"/>
  <c r="Y198" i="11" s="1"/>
  <c r="Z198" i="11" s="1"/>
  <c r="AA198" i="11" s="1"/>
  <c r="AE198" i="11" s="1"/>
  <c r="Z145" i="11"/>
  <c r="AA145" i="11" s="1"/>
  <c r="AE145" i="11" s="1"/>
  <c r="Z133" i="11"/>
  <c r="AA133" i="11" s="1"/>
  <c r="AE133" i="11" s="1"/>
  <c r="Z118" i="11"/>
  <c r="AA118" i="11" s="1"/>
  <c r="W21" i="11"/>
  <c r="X21" i="11"/>
  <c r="J97" i="30"/>
  <c r="J93" i="30"/>
  <c r="J89" i="30"/>
  <c r="J85" i="30"/>
  <c r="J73" i="30"/>
  <c r="J69" i="30"/>
  <c r="J61" i="30"/>
  <c r="J57" i="30"/>
  <c r="J53" i="30"/>
  <c r="J49" i="30"/>
  <c r="J45" i="30"/>
  <c r="J41" i="30"/>
  <c r="J33" i="30"/>
  <c r="J29" i="30"/>
  <c r="J25" i="30"/>
  <c r="J17" i="30"/>
  <c r="J13" i="30"/>
  <c r="L13" i="30" s="1"/>
  <c r="M13" i="30" s="1"/>
  <c r="N13" i="30" s="1"/>
  <c r="J9" i="30"/>
  <c r="J5" i="30"/>
  <c r="Z231" i="11"/>
  <c r="AA231" i="11" s="1"/>
  <c r="Z137" i="11"/>
  <c r="AA137" i="11" s="1"/>
  <c r="Z121" i="11"/>
  <c r="AA121" i="11" s="1"/>
  <c r="AE121" i="11" s="1"/>
  <c r="W52" i="11"/>
  <c r="X52" i="11"/>
  <c r="Y52" i="11" s="1"/>
  <c r="Z52" i="11" s="1"/>
  <c r="AA52" i="11" s="1"/>
  <c r="AE52" i="11" s="1"/>
  <c r="Y48" i="11"/>
  <c r="Z48" i="11" s="1"/>
  <c r="AA48" i="11" s="1"/>
  <c r="Z43" i="11"/>
  <c r="AA43" i="11" s="1"/>
  <c r="Z27" i="11"/>
  <c r="AA27" i="11" s="1"/>
  <c r="Z6" i="11"/>
  <c r="AA6" i="11" s="1"/>
  <c r="K46" i="30"/>
  <c r="K62" i="30"/>
  <c r="K70" i="30"/>
  <c r="L70" i="30" s="1"/>
  <c r="M70" i="30" s="1"/>
  <c r="K78" i="30"/>
  <c r="L78" i="30" s="1"/>
  <c r="M78" i="30" s="1"/>
  <c r="N78" i="30" s="1"/>
  <c r="K94" i="30"/>
  <c r="AC18" i="33"/>
  <c r="AD18" i="33" s="1"/>
  <c r="K93" i="30"/>
  <c r="K85" i="30"/>
  <c r="K81" i="30"/>
  <c r="K69" i="30"/>
  <c r="K65" i="30"/>
  <c r="K61" i="30"/>
  <c r="K57" i="30"/>
  <c r="K53" i="30"/>
  <c r="K49" i="30"/>
  <c r="K45" i="30"/>
  <c r="K41" i="30"/>
  <c r="K37" i="30"/>
  <c r="K33" i="30"/>
  <c r="K96" i="30"/>
  <c r="L96" i="30" s="1"/>
  <c r="M96" i="30" s="1"/>
  <c r="K88" i="30"/>
  <c r="K84" i="30"/>
  <c r="K76" i="30"/>
  <c r="K68" i="30"/>
  <c r="K64" i="30"/>
  <c r="K60" i="30"/>
  <c r="L60" i="30" s="1"/>
  <c r="M60" i="30" s="1"/>
  <c r="K44" i="30"/>
  <c r="K32" i="30"/>
  <c r="L32" i="30" s="1"/>
  <c r="M32" i="30" s="1"/>
  <c r="N32" i="30" s="1"/>
  <c r="K28" i="30"/>
  <c r="L28" i="30" s="1"/>
  <c r="M28" i="30" s="1"/>
  <c r="N28" i="30" s="1"/>
  <c r="K12" i="30"/>
  <c r="K8" i="30"/>
  <c r="L8" i="30" s="1"/>
  <c r="M8" i="30" s="1"/>
  <c r="K4" i="30"/>
  <c r="AF17" i="33"/>
  <c r="AF75" i="33"/>
  <c r="AI75" i="33" s="1"/>
  <c r="AC7" i="33"/>
  <c r="AD7" i="33" s="1"/>
  <c r="AF10" i="33"/>
  <c r="AF36" i="33"/>
  <c r="AF53" i="33"/>
  <c r="AF61" i="33"/>
  <c r="W99" i="11"/>
  <c r="Y99" i="11" s="1"/>
  <c r="Z99" i="11" s="1"/>
  <c r="AA99" i="11" s="1"/>
  <c r="W94" i="11"/>
  <c r="Y94" i="11" s="1"/>
  <c r="Z94" i="11" s="1"/>
  <c r="AA94" i="11" s="1"/>
  <c r="W90" i="11"/>
  <c r="Y90" i="11" s="1"/>
  <c r="Z90" i="11" s="1"/>
  <c r="AA90" i="11" s="1"/>
  <c r="AE90" i="11" s="1"/>
  <c r="W89" i="11"/>
  <c r="Y89" i="11" s="1"/>
  <c r="Z89" i="11" s="1"/>
  <c r="AA89" i="11" s="1"/>
  <c r="W88" i="11"/>
  <c r="Y88" i="11" s="1"/>
  <c r="Z88" i="11" s="1"/>
  <c r="AA88" i="11" s="1"/>
  <c r="AE88" i="11" s="1"/>
  <c r="W87" i="11"/>
  <c r="Y87" i="11" s="1"/>
  <c r="Z87" i="11" s="1"/>
  <c r="AA87" i="11" s="1"/>
  <c r="W76" i="11"/>
  <c r="Y76" i="11" s="1"/>
  <c r="Z76" i="11" s="1"/>
  <c r="AA76" i="11" s="1"/>
  <c r="AE76" i="11" s="1"/>
  <c r="W75" i="11"/>
  <c r="W66" i="11"/>
  <c r="Y66" i="11" s="1"/>
  <c r="Z66" i="11" s="1"/>
  <c r="AA66" i="11" s="1"/>
  <c r="W63" i="11"/>
  <c r="Y63" i="11" s="1"/>
  <c r="Z63" i="11" s="1"/>
  <c r="AA63" i="11" s="1"/>
  <c r="K3" i="30"/>
  <c r="L3" i="30" s="1"/>
  <c r="M3" i="30" s="1"/>
  <c r="K14" i="30"/>
  <c r="L14" i="30" s="1"/>
  <c r="M14" i="30" s="1"/>
  <c r="K19" i="30"/>
  <c r="L19" i="30" s="1"/>
  <c r="M19" i="30" s="1"/>
  <c r="K26" i="30"/>
  <c r="K58" i="30"/>
  <c r="K90" i="30"/>
  <c r="AA62" i="33"/>
  <c r="AB62" i="33" s="1"/>
  <c r="AC62" i="33" s="1"/>
  <c r="AD62" i="33" s="1"/>
  <c r="AF62" i="33" s="1"/>
  <c r="AC58" i="33"/>
  <c r="AD58" i="33" s="1"/>
  <c r="AC50" i="33"/>
  <c r="AD50" i="33" s="1"/>
  <c r="AC38" i="33"/>
  <c r="AD38" i="33" s="1"/>
  <c r="AF6" i="33"/>
  <c r="AF9" i="33"/>
  <c r="AF22" i="33"/>
  <c r="AF27" i="33"/>
  <c r="AF31" i="33"/>
  <c r="AF40" i="33"/>
  <c r="AF72" i="33"/>
  <c r="K21" i="30"/>
  <c r="K43" i="30"/>
  <c r="L43" i="30" s="1"/>
  <c r="M43" i="30" s="1"/>
  <c r="N43" i="30" s="1"/>
  <c r="K59" i="30"/>
  <c r="L59" i="30" s="1"/>
  <c r="M59" i="30" s="1"/>
  <c r="K67" i="30"/>
  <c r="K75" i="30"/>
  <c r="L75" i="30" s="1"/>
  <c r="M75" i="30" s="1"/>
  <c r="K83" i="30"/>
  <c r="L83" i="30" s="1"/>
  <c r="M83" i="30" s="1"/>
  <c r="N83" i="30" s="1"/>
  <c r="K91" i="30"/>
  <c r="AF8" i="33"/>
  <c r="AF30" i="33"/>
  <c r="AC5" i="33"/>
  <c r="AD5" i="33" s="1"/>
  <c r="AF74" i="33"/>
  <c r="AF86" i="33"/>
  <c r="AF111" i="33"/>
  <c r="AF113" i="33"/>
  <c r="AF88" i="33"/>
  <c r="AF104" i="33"/>
  <c r="AF124" i="33"/>
  <c r="AF95" i="33"/>
  <c r="AF44" i="33"/>
  <c r="AF32" i="33"/>
  <c r="AA35" i="33"/>
  <c r="AB35" i="33" s="1"/>
  <c r="AC35" i="33" s="1"/>
  <c r="AD35" i="33" s="1"/>
  <c r="Z35" i="33"/>
  <c r="AB42" i="33"/>
  <c r="AC42" i="33" s="1"/>
  <c r="AD42" i="33" s="1"/>
  <c r="AF42" i="33" s="1"/>
  <c r="AC47" i="33"/>
  <c r="AD47" i="33" s="1"/>
  <c r="AF47" i="33" s="1"/>
  <c r="Z51" i="33"/>
  <c r="AA51" i="33"/>
  <c r="AB51" i="33" s="1"/>
  <c r="AC51" i="33" s="1"/>
  <c r="AD51" i="33" s="1"/>
  <c r="AC57" i="33"/>
  <c r="AD57" i="33" s="1"/>
  <c r="AF57" i="33" s="1"/>
  <c r="AF19" i="33"/>
  <c r="AF76" i="33"/>
  <c r="AF82" i="33"/>
  <c r="AF89" i="33"/>
  <c r="AF93" i="33"/>
  <c r="Z103" i="33"/>
  <c r="AA103" i="33"/>
  <c r="AB103" i="33" s="1"/>
  <c r="AC103" i="33" s="1"/>
  <c r="AD103" i="33" s="1"/>
  <c r="AF103" i="33" s="1"/>
  <c r="AF116" i="33"/>
  <c r="AF3" i="33"/>
  <c r="AF11" i="33"/>
  <c r="AC13" i="33"/>
  <c r="AD13" i="33" s="1"/>
  <c r="AF13" i="33" s="1"/>
  <c r="AC14" i="33"/>
  <c r="AD14" i="33" s="1"/>
  <c r="AC15" i="33"/>
  <c r="AD15" i="33" s="1"/>
  <c r="AF15" i="33" s="1"/>
  <c r="AF48" i="33"/>
  <c r="AF49" i="33"/>
  <c r="AF52" i="33"/>
  <c r="AA55" i="33"/>
  <c r="Z55" i="33"/>
  <c r="AF59" i="33"/>
  <c r="AF60" i="33"/>
  <c r="AF67" i="33"/>
  <c r="AF81" i="33"/>
  <c r="AC34" i="33"/>
  <c r="AD34" i="33" s="1"/>
  <c r="AF34" i="33" s="1"/>
  <c r="AA66" i="33"/>
  <c r="AB66" i="33" s="1"/>
  <c r="AC66" i="33" s="1"/>
  <c r="AD66" i="33" s="1"/>
  <c r="AF66" i="33" s="1"/>
  <c r="Z66" i="33"/>
  <c r="AF71" i="33"/>
  <c r="AF20" i="33"/>
  <c r="AF119" i="33"/>
  <c r="AC56" i="33"/>
  <c r="AD56" i="33" s="1"/>
  <c r="AF56" i="33" s="1"/>
  <c r="AC69" i="33"/>
  <c r="AD69" i="33" s="1"/>
  <c r="AF69" i="33" s="1"/>
  <c r="Z24" i="33"/>
  <c r="AA24" i="33"/>
  <c r="AB24" i="33" s="1"/>
  <c r="AC24" i="33" s="1"/>
  <c r="AD24" i="33" s="1"/>
  <c r="AF24" i="33" s="1"/>
  <c r="AC29" i="33"/>
  <c r="AD29" i="33" s="1"/>
  <c r="AF29" i="33" s="1"/>
  <c r="AF94" i="33"/>
  <c r="AC126" i="33"/>
  <c r="AD126" i="33" s="1"/>
  <c r="AF126" i="33" s="1"/>
  <c r="AF115" i="33"/>
  <c r="AF109" i="33"/>
  <c r="AF108" i="33"/>
  <c r="AA63" i="33"/>
  <c r="Z63" i="33"/>
  <c r="AC65" i="33"/>
  <c r="AD65" i="33" s="1"/>
  <c r="AF65" i="33" s="1"/>
  <c r="AF68" i="33"/>
  <c r="AF73" i="33"/>
  <c r="AC23" i="33"/>
  <c r="AD23" i="33" s="1"/>
  <c r="AF26" i="33"/>
  <c r="AF105" i="33"/>
  <c r="AF118" i="33"/>
  <c r="AC125" i="33"/>
  <c r="AD125" i="33" s="1"/>
  <c r="AF125" i="33" s="1"/>
  <c r="AF92" i="33"/>
  <c r="AF114" i="33"/>
  <c r="AF46" i="33"/>
  <c r="AC28" i="33"/>
  <c r="AD28" i="33" s="1"/>
  <c r="AC39" i="33"/>
  <c r="AD39" i="33" s="1"/>
  <c r="AF39" i="33" s="1"/>
  <c r="AC64" i="33"/>
  <c r="AD64" i="33" s="1"/>
  <c r="AF64" i="33" s="1"/>
  <c r="AA83" i="33"/>
  <c r="Z83" i="33"/>
  <c r="AF90" i="33"/>
  <c r="AF112" i="33"/>
  <c r="AF121" i="33"/>
  <c r="AF98" i="33"/>
  <c r="AF101" i="33"/>
  <c r="AF100" i="33"/>
  <c r="AB91" i="33"/>
  <c r="AC91" i="33" s="1"/>
  <c r="AD91" i="33" s="1"/>
  <c r="AF91" i="33" s="1"/>
  <c r="AB122" i="33"/>
  <c r="AC122" i="33" s="1"/>
  <c r="AD122" i="33" s="1"/>
  <c r="AF122" i="33" s="1"/>
  <c r="AC84" i="33"/>
  <c r="AD84" i="33" s="1"/>
  <c r="AF84" i="33" s="1"/>
  <c r="AC97" i="33"/>
  <c r="AD97" i="33" s="1"/>
  <c r="AF97" i="33" s="1"/>
  <c r="AO99" i="33"/>
  <c r="AH99" i="33" s="1"/>
  <c r="AC107" i="33"/>
  <c r="AD107" i="33" s="1"/>
  <c r="AF107" i="33" s="1"/>
  <c r="AB25" i="33"/>
  <c r="AC25" i="33" s="1"/>
  <c r="AD25" i="33" s="1"/>
  <c r="AC87" i="33"/>
  <c r="AD87" i="33" s="1"/>
  <c r="AF87" i="33" s="1"/>
  <c r="AC106" i="33"/>
  <c r="AD106" i="33" s="1"/>
  <c r="AB117" i="33"/>
  <c r="AC117" i="33" s="1"/>
  <c r="AD117" i="33" s="1"/>
  <c r="AC120" i="33"/>
  <c r="AD120" i="33" s="1"/>
  <c r="AF120" i="33" s="1"/>
  <c r="AC96" i="33"/>
  <c r="AD96" i="33" s="1"/>
  <c r="AF96" i="33" s="1"/>
  <c r="AA45" i="33"/>
  <c r="AB45" i="33" s="1"/>
  <c r="AC45" i="33" s="1"/>
  <c r="AD45" i="33" s="1"/>
  <c r="AC79" i="33"/>
  <c r="AD79" i="33" s="1"/>
  <c r="AF79" i="33" s="1"/>
  <c r="AI79" i="33" s="1"/>
  <c r="AC102" i="33"/>
  <c r="AD102" i="33" s="1"/>
  <c r="AF102" i="33" s="1"/>
  <c r="AC43" i="33"/>
  <c r="AD43" i="33" s="1"/>
  <c r="AF43" i="33" s="1"/>
  <c r="AE23" i="11" l="1"/>
  <c r="J12" i="30"/>
  <c r="L12" i="30" s="1"/>
  <c r="M12" i="30" s="1"/>
  <c r="N12" i="30" s="1"/>
  <c r="L57" i="30"/>
  <c r="M57" i="30" s="1"/>
  <c r="L68" i="30"/>
  <c r="M68" i="30" s="1"/>
  <c r="L41" i="30"/>
  <c r="M41" i="30" s="1"/>
  <c r="L67" i="30"/>
  <c r="M67" i="30" s="1"/>
  <c r="AC87" i="11"/>
  <c r="AD87" i="11"/>
  <c r="AE87" i="11"/>
  <c r="J37" i="30"/>
  <c r="L37" i="30" s="1"/>
  <c r="M37" i="30" s="1"/>
  <c r="N37" i="30" s="1"/>
  <c r="J38" i="30"/>
  <c r="AE89" i="11"/>
  <c r="J26" i="30"/>
  <c r="L26" i="30" s="1"/>
  <c r="M26" i="30" s="1"/>
  <c r="AC63" i="11"/>
  <c r="AE63" i="11"/>
  <c r="AD63" i="11"/>
  <c r="AF117" i="33"/>
  <c r="K71" i="30"/>
  <c r="AF28" i="33"/>
  <c r="K18" i="30"/>
  <c r="L18" i="30" s="1"/>
  <c r="M18" i="30" s="1"/>
  <c r="N18" i="30" s="1"/>
  <c r="AF23" i="33"/>
  <c r="K15" i="30"/>
  <c r="K97" i="30"/>
  <c r="L97" i="30" s="1"/>
  <c r="M97" i="30" s="1"/>
  <c r="N97" i="30" s="1"/>
  <c r="AB83" i="33"/>
  <c r="AC83" i="33" s="1"/>
  <c r="AD83" i="33" s="1"/>
  <c r="AF51" i="33"/>
  <c r="K31" i="30"/>
  <c r="AF5" i="33"/>
  <c r="K5" i="30"/>
  <c r="K35" i="30"/>
  <c r="L35" i="30" s="1"/>
  <c r="M35" i="30" s="1"/>
  <c r="AF58" i="33"/>
  <c r="K82" i="30"/>
  <c r="L82" i="30" s="1"/>
  <c r="M82" i="30" s="1"/>
  <c r="K50" i="30"/>
  <c r="L50" i="30" s="1"/>
  <c r="M50" i="30" s="1"/>
  <c r="J39" i="30"/>
  <c r="AD93" i="11"/>
  <c r="AE94" i="11"/>
  <c r="AC93" i="11"/>
  <c r="K16" i="30"/>
  <c r="K48" i="30"/>
  <c r="L48" i="30" s="1"/>
  <c r="M48" i="30" s="1"/>
  <c r="K80" i="30"/>
  <c r="K11" i="30"/>
  <c r="AF18" i="33"/>
  <c r="AE6" i="11"/>
  <c r="AD3" i="11"/>
  <c r="AC3" i="11"/>
  <c r="J91" i="30"/>
  <c r="L91" i="30" s="1"/>
  <c r="M91" i="30" s="1"/>
  <c r="AE231" i="11"/>
  <c r="AD231" i="11"/>
  <c r="AC231" i="11"/>
  <c r="L45" i="30"/>
  <c r="M45" i="30" s="1"/>
  <c r="L61" i="30"/>
  <c r="M61" i="30" s="1"/>
  <c r="J77" i="30"/>
  <c r="L93" i="30"/>
  <c r="M93" i="30" s="1"/>
  <c r="AE118" i="11"/>
  <c r="AC117" i="11"/>
  <c r="AD117" i="11"/>
  <c r="J88" i="30"/>
  <c r="L88" i="30" s="1"/>
  <c r="M88" i="30" s="1"/>
  <c r="AD219" i="11"/>
  <c r="J62" i="30"/>
  <c r="L62" i="30" s="1"/>
  <c r="M62" i="30" s="1"/>
  <c r="AE220" i="11"/>
  <c r="AC219" i="11"/>
  <c r="Y111" i="11"/>
  <c r="Z111" i="11" s="1"/>
  <c r="AA111" i="11" s="1"/>
  <c r="AE69" i="11"/>
  <c r="AC69" i="11"/>
  <c r="AD69" i="11"/>
  <c r="AE176" i="11"/>
  <c r="AC171" i="11"/>
  <c r="AD171" i="11"/>
  <c r="J84" i="30"/>
  <c r="L84" i="30" s="1"/>
  <c r="M84" i="30" s="1"/>
  <c r="J58" i="30"/>
  <c r="L58" i="30" s="1"/>
  <c r="M58" i="30" s="1"/>
  <c r="AE216" i="11"/>
  <c r="AD213" i="11"/>
  <c r="L94" i="30"/>
  <c r="M94" i="30" s="1"/>
  <c r="N94" i="30" s="1"/>
  <c r="L76" i="30"/>
  <c r="M76" i="30" s="1"/>
  <c r="AD195" i="11"/>
  <c r="R38" i="30"/>
  <c r="S38" i="30" s="1"/>
  <c r="AI119" i="33"/>
  <c r="K30" i="30"/>
  <c r="L30" i="30" s="1"/>
  <c r="M30" i="30" s="1"/>
  <c r="AF50" i="33"/>
  <c r="AD45" i="11"/>
  <c r="AE48" i="11"/>
  <c r="AC45" i="11"/>
  <c r="AC135" i="11"/>
  <c r="AD135" i="11"/>
  <c r="AE137" i="11"/>
  <c r="J22" i="30"/>
  <c r="AC51" i="11"/>
  <c r="AD51" i="11"/>
  <c r="AE51" i="11"/>
  <c r="J16" i="30"/>
  <c r="AE34" i="11"/>
  <c r="AE141" i="11"/>
  <c r="AC141" i="11"/>
  <c r="AD141" i="11"/>
  <c r="J31" i="30"/>
  <c r="AD75" i="11"/>
  <c r="AC75" i="11"/>
  <c r="AE75" i="11"/>
  <c r="AC195" i="11"/>
  <c r="AF45" i="33"/>
  <c r="K27" i="30"/>
  <c r="AF106" i="33"/>
  <c r="K63" i="30"/>
  <c r="L63" i="30" s="1"/>
  <c r="M63" i="30" s="1"/>
  <c r="AI43" i="33"/>
  <c r="AI71" i="33"/>
  <c r="K74" i="30"/>
  <c r="K42" i="30"/>
  <c r="L42" i="30" s="1"/>
  <c r="M42" i="30" s="1"/>
  <c r="N42" i="30" s="1"/>
  <c r="J27" i="30"/>
  <c r="AE66" i="11"/>
  <c r="AC99" i="11"/>
  <c r="AE99" i="11"/>
  <c r="AD99" i="11"/>
  <c r="K20" i="30"/>
  <c r="L20" i="30" s="1"/>
  <c r="M20" i="30" s="1"/>
  <c r="N20" i="30" s="1"/>
  <c r="K36" i="30"/>
  <c r="L36" i="30" s="1"/>
  <c r="M36" i="30" s="1"/>
  <c r="N36" i="30" s="1"/>
  <c r="K52" i="30"/>
  <c r="L52" i="30" s="1"/>
  <c r="M52" i="30" s="1"/>
  <c r="K25" i="30"/>
  <c r="L25" i="30" s="1"/>
  <c r="M25" i="30" s="1"/>
  <c r="K73" i="30"/>
  <c r="L73" i="30" s="1"/>
  <c r="M73" i="30" s="1"/>
  <c r="K89" i="30"/>
  <c r="L89" i="30" s="1"/>
  <c r="M89" i="30" s="1"/>
  <c r="N89" i="30" s="1"/>
  <c r="AD27" i="11"/>
  <c r="AC27" i="11"/>
  <c r="AE27" i="11"/>
  <c r="L33" i="30"/>
  <c r="M33" i="30" s="1"/>
  <c r="L49" i="30"/>
  <c r="M49" i="30" s="1"/>
  <c r="J65" i="30"/>
  <c r="L65" i="30" s="1"/>
  <c r="M65" i="30" s="1"/>
  <c r="J81" i="30"/>
  <c r="L81" i="30" s="1"/>
  <c r="M81" i="30" s="1"/>
  <c r="K38" i="30"/>
  <c r="AE125" i="11"/>
  <c r="AC123" i="11"/>
  <c r="AD123" i="11"/>
  <c r="J80" i="30"/>
  <c r="AC207" i="11"/>
  <c r="J54" i="30"/>
  <c r="AE208" i="11"/>
  <c r="AD207" i="11"/>
  <c r="J90" i="30"/>
  <c r="L90" i="30" s="1"/>
  <c r="M90" i="30" s="1"/>
  <c r="AE227" i="11"/>
  <c r="J64" i="30"/>
  <c r="L64" i="30" s="1"/>
  <c r="M64" i="30" s="1"/>
  <c r="AD225" i="11"/>
  <c r="AC225" i="11"/>
  <c r="AF14" i="33"/>
  <c r="K10" i="30"/>
  <c r="L10" i="30" s="1"/>
  <c r="M10" i="30" s="1"/>
  <c r="N10" i="30" s="1"/>
  <c r="K92" i="30"/>
  <c r="L92" i="30" s="1"/>
  <c r="M92" i="30" s="1"/>
  <c r="N92" i="30" s="1"/>
  <c r="L71" i="30"/>
  <c r="M71" i="30" s="1"/>
  <c r="R9" i="30"/>
  <c r="S9" i="30" s="1"/>
  <c r="AB63" i="33"/>
  <c r="AC63" i="33" s="1"/>
  <c r="AD63" i="33" s="1"/>
  <c r="AI59" i="33"/>
  <c r="AF35" i="33"/>
  <c r="K22" i="30"/>
  <c r="AF25" i="33"/>
  <c r="K17" i="30"/>
  <c r="L17" i="30" s="1"/>
  <c r="M17" i="30" s="1"/>
  <c r="AI67" i="33"/>
  <c r="AB55" i="33"/>
  <c r="AC55" i="33" s="1"/>
  <c r="AD55" i="33" s="1"/>
  <c r="AI47" i="33"/>
  <c r="AI27" i="33"/>
  <c r="K23" i="30"/>
  <c r="L23" i="30" s="1"/>
  <c r="M23" i="30" s="1"/>
  <c r="N23" i="30" s="1"/>
  <c r="AF38" i="33"/>
  <c r="K98" i="30"/>
  <c r="L98" i="30" s="1"/>
  <c r="M98" i="30" s="1"/>
  <c r="N98" i="30" s="1"/>
  <c r="K66" i="30"/>
  <c r="L66" i="30" s="1"/>
  <c r="M66" i="30" s="1"/>
  <c r="K9" i="30"/>
  <c r="L9" i="30" s="1"/>
  <c r="M9" i="30" s="1"/>
  <c r="K6" i="30"/>
  <c r="L6" i="30" s="1"/>
  <c r="M6" i="30" s="1"/>
  <c r="N6" i="30" s="1"/>
  <c r="AF7" i="33"/>
  <c r="K24" i="30"/>
  <c r="L24" i="30" s="1"/>
  <c r="M24" i="30" s="1"/>
  <c r="N24" i="30" s="1"/>
  <c r="K40" i="30"/>
  <c r="L40" i="30" s="1"/>
  <c r="M40" i="30" s="1"/>
  <c r="N40" i="30" s="1"/>
  <c r="K56" i="30"/>
  <c r="L56" i="30" s="1"/>
  <c r="M56" i="30" s="1"/>
  <c r="K72" i="30"/>
  <c r="L72" i="30" s="1"/>
  <c r="M72" i="30" s="1"/>
  <c r="K29" i="30"/>
  <c r="L29" i="30" s="1"/>
  <c r="M29" i="30" s="1"/>
  <c r="N29" i="30" s="1"/>
  <c r="K86" i="30"/>
  <c r="L86" i="30" s="1"/>
  <c r="M86" i="30" s="1"/>
  <c r="N86" i="30" s="1"/>
  <c r="K54" i="30"/>
  <c r="AE43" i="11"/>
  <c r="AD39" i="11"/>
  <c r="AC39" i="11"/>
  <c r="L5" i="30"/>
  <c r="M5" i="30" s="1"/>
  <c r="J21" i="30"/>
  <c r="L21" i="30" s="1"/>
  <c r="M21" i="30" s="1"/>
  <c r="L53" i="30"/>
  <c r="M53" i="30" s="1"/>
  <c r="L69" i="30"/>
  <c r="M69" i="30" s="1"/>
  <c r="L85" i="30"/>
  <c r="M85" i="30" s="1"/>
  <c r="Y21" i="11"/>
  <c r="Z21" i="11" s="1"/>
  <c r="AA21" i="11" s="1"/>
  <c r="K99" i="30"/>
  <c r="L99" i="30" s="1"/>
  <c r="M99" i="30" s="1"/>
  <c r="N99" i="30" s="1"/>
  <c r="Y107" i="11"/>
  <c r="Z107" i="11" s="1"/>
  <c r="AA107" i="11" s="1"/>
  <c r="J15" i="30"/>
  <c r="L15" i="30" s="1"/>
  <c r="M15" i="30" s="1"/>
  <c r="N15" i="30" s="1"/>
  <c r="AD33" i="11"/>
  <c r="AE33" i="11"/>
  <c r="AC33" i="11"/>
  <c r="AD129" i="11"/>
  <c r="AE129" i="11"/>
  <c r="AC129" i="11"/>
  <c r="J51" i="30"/>
  <c r="AE197" i="11"/>
  <c r="J4" i="30"/>
  <c r="L4" i="30" s="1"/>
  <c r="M4" i="30" s="1"/>
  <c r="N4" i="30" s="1"/>
  <c r="L74" i="30"/>
  <c r="M74" i="30" s="1"/>
  <c r="N74" i="30" s="1"/>
  <c r="L80" i="30" l="1"/>
  <c r="M80" i="30" s="1"/>
  <c r="N80" i="30" s="1"/>
  <c r="L27" i="30"/>
  <c r="M27" i="30" s="1"/>
  <c r="L16" i="30"/>
  <c r="M16" i="30" s="1"/>
  <c r="AF55" i="33"/>
  <c r="AI55" i="33" s="1"/>
  <c r="K34" i="30"/>
  <c r="L34" i="30" s="1"/>
  <c r="M34" i="30" s="1"/>
  <c r="L54" i="30"/>
  <c r="M54" i="30" s="1"/>
  <c r="L22" i="30"/>
  <c r="M22" i="30" s="1"/>
  <c r="AF83" i="33"/>
  <c r="AI83" i="33" s="1"/>
  <c r="K77" i="30"/>
  <c r="L77" i="30" s="1"/>
  <c r="M77" i="30" s="1"/>
  <c r="N77" i="30" s="1"/>
  <c r="K51" i="30"/>
  <c r="L51" i="30" s="1"/>
  <c r="M51" i="30" s="1"/>
  <c r="J46" i="30"/>
  <c r="L46" i="30" s="1"/>
  <c r="M46" i="30" s="1"/>
  <c r="AE111" i="11"/>
  <c r="AC111" i="11"/>
  <c r="AD111" i="11"/>
  <c r="J44" i="30"/>
  <c r="L44" i="30" s="1"/>
  <c r="M44" i="30" s="1"/>
  <c r="AE107" i="11"/>
  <c r="AC105" i="11"/>
  <c r="AD105" i="11"/>
  <c r="J11" i="30"/>
  <c r="L11" i="30" s="1"/>
  <c r="M11" i="30" s="1"/>
  <c r="AD21" i="11"/>
  <c r="AE21" i="11"/>
  <c r="AC21" i="11"/>
  <c r="AF63" i="33"/>
  <c r="AI63" i="33" s="1"/>
  <c r="K39" i="30"/>
  <c r="L39" i="30" s="1"/>
  <c r="M39" i="30" s="1"/>
  <c r="N39" i="30" s="1"/>
  <c r="L31" i="30"/>
  <c r="M31" i="30" s="1"/>
  <c r="L38" i="30"/>
  <c r="M38" i="30" s="1"/>
</calcChain>
</file>

<file path=xl/comments1.xml><?xml version="1.0" encoding="utf-8"?>
<comments xmlns="http://schemas.openxmlformats.org/spreadsheetml/2006/main">
  <authors>
    <author>EVA7_ANI</author>
  </authors>
  <commentList>
    <comment ref="X33" authorId="0">
      <text>
        <r>
          <rPr>
            <b/>
            <sz val="9"/>
            <color indexed="81"/>
            <rFont val="Tahoma"/>
            <family val="2"/>
          </rPr>
          <t>RUPIAS</t>
        </r>
      </text>
    </comment>
  </commentList>
</comments>
</file>

<file path=xl/comments2.xml><?xml version="1.0" encoding="utf-8"?>
<comments xmlns="http://schemas.openxmlformats.org/spreadsheetml/2006/main">
  <authors>
    <author>USUARIO</author>
  </authors>
  <commentList>
    <comment ref="F1" authorId="0">
      <text>
        <r>
          <rPr>
            <b/>
            <sz val="9"/>
            <color indexed="81"/>
            <rFont val="Tahoma"/>
            <family val="2"/>
          </rPr>
          <t>USUARIO:</t>
        </r>
        <r>
          <rPr>
            <sz val="9"/>
            <color indexed="81"/>
            <rFont val="Tahoma"/>
            <family val="2"/>
          </rPr>
          <t xml:space="preserve">
Rta. Juridica</t>
        </r>
      </text>
    </comment>
  </commentList>
</comments>
</file>

<file path=xl/sharedStrings.xml><?xml version="1.0" encoding="utf-8"?>
<sst xmlns="http://schemas.openxmlformats.org/spreadsheetml/2006/main" count="4559" uniqueCount="902">
  <si>
    <t>DESEMPATE</t>
  </si>
  <si>
    <t>EVALUACIÓN CONSOLIDADA, PUNTAJE Y 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</si>
  <si>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</si>
  <si>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</si>
  <si>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</si>
  <si>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</si>
  <si>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</si>
  <si>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</si>
  <si>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</si>
  <si>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</si>
  <si>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</si>
  <si>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</si>
  <si>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</si>
  <si>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</si>
  <si>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P01</t>
  </si>
  <si>
    <t>P02</t>
  </si>
  <si>
    <t>P03</t>
  </si>
  <si>
    <t>PENDIENTE</t>
  </si>
  <si>
    <t>P04</t>
  </si>
  <si>
    <t>P05</t>
  </si>
  <si>
    <t>P06</t>
  </si>
  <si>
    <t>P07</t>
  </si>
  <si>
    <t>P08</t>
  </si>
  <si>
    <t>P09</t>
  </si>
  <si>
    <t>P10</t>
  </si>
  <si>
    <t>P11</t>
  </si>
  <si>
    <t>P12</t>
  </si>
  <si>
    <t>P13</t>
  </si>
  <si>
    <t>-</t>
  </si>
  <si>
    <t>P14</t>
  </si>
  <si>
    <t>P15</t>
  </si>
  <si>
    <t>P16</t>
  </si>
  <si>
    <t>P17</t>
  </si>
  <si>
    <t>P18</t>
  </si>
  <si>
    <t>P19</t>
  </si>
  <si>
    <t>P20</t>
  </si>
  <si>
    <t>P21</t>
  </si>
  <si>
    <t>P22</t>
  </si>
  <si>
    <t>P23</t>
  </si>
  <si>
    <t>P24</t>
  </si>
  <si>
    <t>P25</t>
  </si>
  <si>
    <t>P26</t>
  </si>
  <si>
    <t>NO HABIL</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</si>
  <si>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</si>
  <si>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</si>
  <si>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</si>
  <si>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</si>
  <si>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</si>
  <si>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</si>
  <si>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</si>
  <si>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</si>
  <si>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</si>
  <si>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</si>
  <si>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</si>
  <si>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</si>
  <si>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</si>
  <si>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</si>
  <si>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</si>
  <si>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</si>
  <si>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</si>
  <si>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</si>
  <si>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</si>
  <si>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</si>
  <si>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</si>
  <si>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</si>
  <si>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</si>
  <si>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</si>
  <si>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</si>
  <si>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</si>
  <si>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</si>
  <si>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</si>
  <si>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</si>
  <si>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</si>
  <si>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</si>
  <si>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</si>
  <si>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</si>
  <si>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</si>
  <si>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</si>
  <si>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</si>
  <si>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</si>
  <si>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</si>
  <si>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</si>
  <si>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</si>
  <si>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</si>
  <si>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</si>
  <si>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</si>
  <si>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</si>
  <si>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</si>
  <si>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</si>
  <si>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</si>
  <si>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</si>
  <si>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</si>
  <si>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</si>
  <si>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</si>
  <si>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</si>
  <si>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</si>
  <si>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</si>
  <si>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</si>
  <si>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</si>
  <si>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</si>
  <si>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</si>
  <si>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</si>
  <si>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</si>
  <si>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</si>
  <si>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</si>
  <si>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</si>
  <si>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</si>
  <si>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</si>
  <si>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</si>
  <si>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</si>
  <si>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</si>
  <si>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</si>
  <si>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</si>
  <si>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</si>
  <si>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</si>
  <si>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</si>
  <si>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</si>
  <si>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</si>
  <si>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3: CONCESIÓN VÍA AL PUERTO</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</si>
  <si>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</si>
  <si>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</si>
  <si>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</si>
  <si>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</si>
  <si>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</si>
  <si>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</si>
  <si>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</si>
  <si>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</si>
  <si>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</si>
  <si>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</si>
  <si>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</si>
  <si>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(SI/NO/NO APLICA)</t>
  </si>
  <si>
    <t>ENTIDAD</t>
  </si>
  <si>
    <t>PAÍS DE EJECUCIÓN</t>
  </si>
  <si>
    <t>No. Contrato</t>
  </si>
  <si>
    <t>OBJETO DEL CONTRATO</t>
  </si>
  <si>
    <t>CONTRATO VÁLIDO PARA ACREDITAR EXPERIENCIA (SI/NO)</t>
  </si>
  <si>
    <t>Contratos de Supervición/Interventoría en proyectos de Infraestructura de Transporte</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</si>
  <si>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</si>
  <si>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</si>
  <si>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</si>
  <si>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</si>
  <si>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</si>
  <si>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</si>
  <si>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</si>
  <si>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</si>
  <si>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</si>
  <si>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</si>
  <si>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</si>
  <si>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</si>
  <si>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</si>
  <si>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3</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</si>
  <si>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</si>
  <si>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</si>
  <si>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</si>
  <si>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</si>
  <si>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</si>
  <si>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</si>
  <si>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</si>
  <si>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</si>
  <si>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NOTAS</t>
  </si>
  <si>
    <t>SI</t>
  </si>
  <si>
    <t>NO</t>
  </si>
  <si>
    <t>Segmento 80</t>
  </si>
  <si>
    <t xml:space="preserve">Familia
10 </t>
  </si>
  <si>
    <t>Clase
16</t>
  </si>
  <si>
    <t>Segmento 81</t>
  </si>
  <si>
    <t>Clase
15</t>
  </si>
  <si>
    <t>Clase
22</t>
  </si>
  <si>
    <t>HÁBIL</t>
  </si>
  <si>
    <t>NO HÁBIL</t>
  </si>
  <si>
    <t>P01-01</t>
  </si>
  <si>
    <t>COP</t>
  </si>
  <si>
    <t>P01-02</t>
  </si>
  <si>
    <t>EUR</t>
  </si>
  <si>
    <t>P02-01</t>
  </si>
  <si>
    <t>P02-02</t>
  </si>
  <si>
    <t>P03-01</t>
  </si>
  <si>
    <t>P03-02</t>
  </si>
  <si>
    <t>P04-01</t>
  </si>
  <si>
    <t>P04-02</t>
  </si>
  <si>
    <t>P05-01</t>
  </si>
  <si>
    <t>P05-02</t>
  </si>
  <si>
    <t>P06-01</t>
  </si>
  <si>
    <t>P07-01</t>
  </si>
  <si>
    <t>P07-02</t>
  </si>
  <si>
    <t>P08-01</t>
  </si>
  <si>
    <t>P09-01</t>
  </si>
  <si>
    <t>P10-01</t>
  </si>
  <si>
    <t>P10-02</t>
  </si>
  <si>
    <t>USD</t>
  </si>
  <si>
    <t>P11-01</t>
  </si>
  <si>
    <t>P12-01</t>
  </si>
  <si>
    <t>P12-02</t>
  </si>
  <si>
    <t>P13-01</t>
  </si>
  <si>
    <t>P14-01</t>
  </si>
  <si>
    <t>P14-03</t>
  </si>
  <si>
    <t>P14-02</t>
  </si>
  <si>
    <t>P15-01</t>
  </si>
  <si>
    <t>P15-02</t>
  </si>
  <si>
    <t>P16-01</t>
  </si>
  <si>
    <t>P16-02</t>
  </si>
  <si>
    <t>P17-01</t>
  </si>
  <si>
    <t>P17-02</t>
  </si>
  <si>
    <t>P18-01</t>
  </si>
  <si>
    <t>P18-02</t>
  </si>
  <si>
    <t>P19-01</t>
  </si>
  <si>
    <t>P19-02</t>
  </si>
  <si>
    <t>P20-01</t>
  </si>
  <si>
    <t>P20-02</t>
  </si>
  <si>
    <t>P21-01</t>
  </si>
  <si>
    <t>P21-02</t>
  </si>
  <si>
    <t>P22-01</t>
  </si>
  <si>
    <t>P22-02</t>
  </si>
  <si>
    <t>P23-01</t>
  </si>
  <si>
    <t>P23-02</t>
  </si>
  <si>
    <t>P24-01</t>
  </si>
  <si>
    <t>P25-01</t>
  </si>
  <si>
    <t>P25-02</t>
  </si>
  <si>
    <t>P26-01</t>
  </si>
  <si>
    <t>PYG</t>
  </si>
  <si>
    <t>P26-02</t>
  </si>
  <si>
    <t>P27-01</t>
  </si>
  <si>
    <t>P27-02</t>
  </si>
  <si>
    <t>P28-01</t>
  </si>
  <si>
    <t>P28-02</t>
  </si>
  <si>
    <t>CUMPLE</t>
  </si>
  <si>
    <t>P29-01</t>
  </si>
  <si>
    <t>P29-02</t>
  </si>
  <si>
    <t>P30-01</t>
  </si>
  <si>
    <t>P31-01</t>
  </si>
  <si>
    <t>Maximo 1 contrato por asistente + Promesa de contrato de Asistencia tecnico</t>
  </si>
  <si>
    <t>SMMLV Finalización /última facturación</t>
  </si>
  <si>
    <t>Cumplimiento Exp. Min por contrato Módulo 3</t>
  </si>
  <si>
    <t>CRITERIOS DE PONDERACIÓN</t>
  </si>
  <si>
    <t>¿LOS CONTRATOS APORTADOS CUMPLEN TODOS LOS REQUISITOS?</t>
  </si>
  <si>
    <t>PUNTAJE MÓDULO 3</t>
  </si>
  <si>
    <t>P24-02</t>
  </si>
  <si>
    <t>CODIGO DE INTEGRANTE</t>
  </si>
  <si>
    <t>INTEGRANTES</t>
  </si>
  <si>
    <t>PARTICIPACIÓN</t>
  </si>
  <si>
    <t xml:space="preserve">3) Bienes o servicios nacionales o trato nacional </t>
  </si>
  <si>
    <t xml:space="preserve">6) 10% Nomina Discapacidad  según Pliego de Condiciones </t>
  </si>
  <si>
    <t>MÓDULO 1</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</si>
  <si>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</si>
  <si>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</si>
  <si>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</si>
  <si>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</si>
  <si>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</si>
  <si>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</si>
  <si>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</si>
  <si>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ACREDITA</t>
  </si>
  <si>
    <t>LUIS EDUARDO POMBO RAMOS</t>
  </si>
  <si>
    <t>COPEBA LTDA</t>
  </si>
  <si>
    <t>DIEGO FERNANDO FONSECA CHAVES</t>
  </si>
  <si>
    <t>CIVING INGENIEROS CONTRATISTAS S EN C</t>
  </si>
  <si>
    <t>PEYCO COLOMBIA</t>
  </si>
  <si>
    <t>SERINCO COLOMBIA</t>
  </si>
  <si>
    <t>ESTEYCO SUCURSAL COLOMBIA</t>
  </si>
  <si>
    <t>CONSULTORES UNIDOS S.A.</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</si>
  <si>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</si>
  <si>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</si>
  <si>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</si>
  <si>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</si>
  <si>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</si>
  <si>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</si>
  <si>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</si>
  <si>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</si>
  <si>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</si>
  <si>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ICEACSA CONSULTORES SUCURSAL COLOMBIA</t>
  </si>
  <si>
    <t>P01-03</t>
  </si>
  <si>
    <t>CM003P02</t>
  </si>
  <si>
    <t>CONSORCIO FÉRREO DEL PACÍFICO</t>
  </si>
  <si>
    <t>INTERVENTORÍAS Y DISEÑOS S.A.</t>
  </si>
  <si>
    <t>NO CUMPLE</t>
  </si>
  <si>
    <t>INGENOBRAS CONSTRUCCIÓN Y CONSULTORÍA S.A.S. - INGENOBRAS S.A.S.</t>
  </si>
  <si>
    <t>CM003P03</t>
  </si>
  <si>
    <t>CONSORCIO INGEANDINA - GEOCONTROL 003-2016</t>
  </si>
  <si>
    <t>INGEANDINA CONSULTORES DE INGENIERÍA S.A.S.</t>
  </si>
  <si>
    <t>GEOCONTROL S.A. SUCURSAL COLOMBIA</t>
  </si>
  <si>
    <t>CM003P04</t>
  </si>
  <si>
    <t>CONSORCIO RED FÉRREA DEL PACÍFICO</t>
  </si>
  <si>
    <t>INZETT S.A.S.</t>
  </si>
  <si>
    <t>P04-03</t>
  </si>
  <si>
    <t>J. FELIPE ARDILA V &amp; CIA S.A.S.</t>
  </si>
  <si>
    <t>CM003P05</t>
  </si>
  <si>
    <t>CONSORCIO REDES FÉRREAS</t>
  </si>
  <si>
    <t>MAB INGENIERÍA DE VALOR S.A.</t>
  </si>
  <si>
    <t>OMC AMEPRO COLOMBIA</t>
  </si>
  <si>
    <t>EN PROCESO DE SUBSANACION</t>
  </si>
  <si>
    <t>Tasa de cambio representativa del mercado (TRM)</t>
  </si>
  <si>
    <t>1.1.1. Serie histórica_periodicidad diaria</t>
  </si>
  <si>
    <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</si>
  <si>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</si>
  <si>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</si>
  <si>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</si>
  <si>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</si>
  <si>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</si>
  <si>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</si>
  <si>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</si>
  <si>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</si>
  <si>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</si>
  <si>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</si>
  <si>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</si>
  <si>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</si>
  <si>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Daily BID rates @ +/- 0%</t>
  </si>
  <si>
    <t>www.oanda.com/currency/historical-rates/</t>
  </si>
  <si>
    <t>End Date</t>
  </si>
  <si>
    <t>EUR/USD</t>
  </si>
  <si>
    <t>Period Average</t>
  </si>
  <si>
    <t>Period Low</t>
  </si>
  <si>
    <t>Period High</t>
  </si>
  <si>
    <t>Average monthly BID rates @  0%</t>
  </si>
  <si>
    <t>CAPACIDAD ORGANIZACIONAL</t>
  </si>
  <si>
    <t>EL CONTRATO FUE  TERMINADO  EN OCTUBRE DE 2015 Y NO ESTA INSCRITO EN EL RUP. NO CUMPLE ESTABLECIDO EN  EL PLIEGO DE CONDICIONES.</t>
  </si>
  <si>
    <t>CM-007</t>
  </si>
  <si>
    <t>PUNTAJE</t>
  </si>
  <si>
    <t>SMMLV finalización del contrato PONDERADO</t>
  </si>
  <si>
    <t>Cumplimiento Exp. Min por contrato</t>
  </si>
  <si>
    <r>
      <t>CONTRATO VÁLIDO PARA ACREDITAR EXPERIENCIA (SI/NO)</t>
    </r>
    <r>
      <rPr>
        <sz val="11"/>
        <color theme="0"/>
        <rFont val="Arial"/>
        <family val="2"/>
      </rPr>
      <t xml:space="preserve"> </t>
    </r>
    <r>
      <rPr>
        <sz val="9"/>
        <color theme="0"/>
        <rFont val="Arial"/>
        <family val="2"/>
      </rPr>
      <t>(4) contratos de
interventoría en proyectos de Infraestructura</t>
    </r>
  </si>
  <si>
    <r>
      <t xml:space="preserve">2) Como mínimo uno (1) de estos contratos debe ser de interventoría a la construcción y/o mantenimiento y/o
 mejoramiento y/o operación a </t>
    </r>
    <r>
      <rPr>
        <b/>
        <u/>
        <sz val="11"/>
        <color theme="0"/>
        <rFont val="Arial"/>
        <family val="2"/>
      </rPr>
      <t>proyectos de infraestructura Ferroviaria</t>
    </r>
  </si>
  <si>
    <t xml:space="preserve">SUMATORIA EXPERIENCIA GENERAL
</t>
  </si>
  <si>
    <t xml:space="preserve">EXPERIENCIA MINIMA POR EL LIDER
</t>
  </si>
  <si>
    <t>EXPERIENCIA MINIMA POR CONTRATO</t>
  </si>
  <si>
    <t>CALIFICACIÓN MÓDULO</t>
  </si>
  <si>
    <t>CONTRATAR LA INTERVENTORÍA INTEGRAL QUE INCLUYE PERO NO SE LIMITA A LA
INTERVENTORÍA TÉCNICA, ADMINISTRATIVA, JURÍDICA, LEGAL, FINANCIERA,
AMBIENTAL, SOCIAL, PREDIAL DEL CONTRATO DE CONCESIÓN NO. O-ATLA-00-99</t>
  </si>
  <si>
    <t>VJ-VGC-CM-007-2016</t>
  </si>
  <si>
    <t>4.10.1 EXPERIENCIA GENERAL</t>
  </si>
  <si>
    <t>CONSORCIO 300</t>
  </si>
  <si>
    <t>INGENIEROS CONSULTORES INCORPORADOS SAS</t>
  </si>
  <si>
    <t>CONSORCIO INTERPACIFICO</t>
  </si>
  <si>
    <t>P02-03</t>
  </si>
  <si>
    <t>D&amp;B INGENIEROS CIVILES SAS</t>
  </si>
  <si>
    <t>GARPER INGENIERIA CIA SAS</t>
  </si>
  <si>
    <t>BAC ENGINEERING CONSULTANCY GROUP SAS</t>
  </si>
  <si>
    <t>CONSORCIO GERENCIAR 2016</t>
  </si>
  <si>
    <t>B&amp;C SA</t>
  </si>
  <si>
    <t>CONSORCIO ESTRUCTURACION FERREA PROGIN-PLANES</t>
  </si>
  <si>
    <t>PROGIN SPA</t>
  </si>
  <si>
    <t>PLANES SA</t>
  </si>
  <si>
    <t xml:space="preserve"> UNION TEMPORAL RED FERREA DEL ATLANTICO</t>
  </si>
  <si>
    <t>AFA CONSULTORES Y CONSTRUCTORES SA</t>
  </si>
  <si>
    <t>INCGROUP SAS</t>
  </si>
  <si>
    <t>P06-02</t>
  </si>
  <si>
    <t>P06-03</t>
  </si>
  <si>
    <t>CONSORCIO FERREO RED DEL ATLANTICO</t>
  </si>
  <si>
    <t>C&amp;M CONSULTORES SA</t>
  </si>
  <si>
    <t>APPLUS NORCONTROL CONSULTORIA E INGENIERIA SAS</t>
  </si>
  <si>
    <t>VETEC ENGENHARIA LTDA</t>
  </si>
  <si>
    <t>CONSORCIO IRFA NORTE</t>
  </si>
  <si>
    <t>PRODEINCOL SAS</t>
  </si>
  <si>
    <t>RESTREPO Y URIBE  SAS</t>
  </si>
  <si>
    <t>P08-02</t>
  </si>
  <si>
    <t>CONSORCIO RED FERREA 2016</t>
  </si>
  <si>
    <t>3B PROYECTOS SAS</t>
  </si>
  <si>
    <t>LKS COLOMBIA SAS</t>
  </si>
  <si>
    <t>P09-02</t>
  </si>
  <si>
    <t>CONSORCIO ATLANTICO FERREO</t>
  </si>
  <si>
    <t>TRN INGENIERIA Y PLANIFICACION DE INFRAESTRUCTURAS</t>
  </si>
  <si>
    <t>EUROESTUDIOS INGENIEROS DE CONSULTA SAS</t>
  </si>
  <si>
    <t>CONSORCIO REDES FERREAS</t>
  </si>
  <si>
    <t>MAB INGENIERIA DE VALOR SAS</t>
  </si>
  <si>
    <t>P11-02</t>
  </si>
  <si>
    <t>P11-03</t>
  </si>
  <si>
    <t>CONSORCIO INTER-RFA</t>
  </si>
  <si>
    <t>CULMEN INTERNATIONAL CONSULTING SAS</t>
  </si>
  <si>
    <t>GEOTECNIA Y CIMIENTOS INGEOCIM SAS</t>
  </si>
  <si>
    <t>CONSORCIO FERREO DEL ATLANTICO</t>
  </si>
  <si>
    <t>INTERDISEÑOS INTERNACIONAL SAS</t>
  </si>
  <si>
    <t>ARREDONDO MADRID INGENIEROS CIVILES (AIM) LIMITADA</t>
  </si>
  <si>
    <t>P13-02</t>
  </si>
  <si>
    <t>P13-03</t>
  </si>
  <si>
    <t>CONSORCIO FERREO ATLANTICO</t>
  </si>
  <si>
    <t>EUROCONTROL SA</t>
  </si>
  <si>
    <t>TOPSUELOS SAS</t>
  </si>
  <si>
    <t>INYPSA SAS</t>
  </si>
  <si>
    <t>CONSORCIO FERREO ATLANTICO 007</t>
  </si>
  <si>
    <t>ARDANUY COLOMBIA SAS</t>
  </si>
  <si>
    <t>SEDIC SA</t>
  </si>
  <si>
    <t>PAULO EMILIO BRAVO CONSULTORES SAS</t>
  </si>
  <si>
    <t>CONSORCIO PEYCO - SERINCO ATLA</t>
  </si>
  <si>
    <t>CONSORCIO RED DEL ATLANTICO SEG-INCOPLAN</t>
  </si>
  <si>
    <t>INGENIERIA CONSULTORIA Y PLANEACION SAS. INCOPLAN SA</t>
  </si>
  <si>
    <t>SEG GEOTECNIA Y CONTROL DE CALIDAD SAS</t>
  </si>
  <si>
    <t>CONSORCIO FERREO GC&amp;Q - SERVINC</t>
  </si>
  <si>
    <t>GC&amp;Q INGENIEROS CONSULTORES SAS</t>
  </si>
  <si>
    <t>SERVICIOS DE INGENIERA Y CONSTRUCCION LIMITADA "SERVINC LTDA"</t>
  </si>
  <si>
    <t>P18-03</t>
  </si>
  <si>
    <t xml:space="preserve">CONSORCIO RED FERREA   </t>
  </si>
  <si>
    <t>INTERPRO SAS</t>
  </si>
  <si>
    <t>INTECSA - INARSA COLOMBIA SAS</t>
  </si>
  <si>
    <t>BATEMAN INGENIERIA SA</t>
  </si>
  <si>
    <t>CONSORCIO FERREO 2016</t>
  </si>
  <si>
    <t>TECNICA Y  PROYECTOS SAS - TYPSA</t>
  </si>
  <si>
    <t>CONSULTORES TÉCNICOS Y ECONOMICOS SA</t>
  </si>
  <si>
    <t>CONSORCIO ETSA - SIGA</t>
  </si>
  <si>
    <t>SIGA INGENIERIA Y CONSULTORIA SA SUCURSAL COLOMBIA</t>
  </si>
  <si>
    <t>ESTUDIOS TECNICOS SAS</t>
  </si>
  <si>
    <t>CONSORCIO FERRONORTE</t>
  </si>
  <si>
    <t>GOMEZ CAJIAO Y ASOCIADOS SA</t>
  </si>
  <si>
    <t>IVICSA SAS</t>
  </si>
  <si>
    <t>CONSORCIO INTERVENTORIA VIA FERREA DEL NORTE DE COLOMBIA</t>
  </si>
  <si>
    <t>HMV CONSULTORIA SAS</t>
  </si>
  <si>
    <t>AECOM TECHNICAL SERVICES INC</t>
  </si>
  <si>
    <t>CONSORCIO RED FERREA</t>
  </si>
  <si>
    <t>PRI COLOMBIA SAS</t>
  </si>
  <si>
    <t>CONSULTORES UNIDOS SA</t>
  </si>
  <si>
    <t>P24-03</t>
  </si>
  <si>
    <t>SILVA CARREÑO Y ASOCIADOS SAS</t>
  </si>
  <si>
    <t>ARENAS DE LA HOZ CONSULTORES SAS</t>
  </si>
  <si>
    <t>LATINOCONSULT SA</t>
  </si>
  <si>
    <t>CONSORCIO INTERVENTOR FERREO 2016</t>
  </si>
  <si>
    <t>SALGADO MELENDEZ Y ASOCIADOS INGENIEROS CONSULTORES SA-SMA SA</t>
  </si>
  <si>
    <t>WSP SERVICIOS SAS</t>
  </si>
  <si>
    <t>P28-03</t>
  </si>
  <si>
    <t>CONSORCIO FERREO 007</t>
  </si>
  <si>
    <t>EGIS COLOMBIA SAS</t>
  </si>
  <si>
    <t>SESAC SA</t>
  </si>
  <si>
    <t>DISEÑOS INTERVENTORIAS Y SERVICIOS SAS - DIS SAS</t>
  </si>
  <si>
    <t>P25-03</t>
  </si>
  <si>
    <t>P25-04</t>
  </si>
  <si>
    <t>NOGAALL SA</t>
  </si>
  <si>
    <t>CGR SAS</t>
  </si>
  <si>
    <t>VQM CONSULTORIA SAS</t>
  </si>
  <si>
    <t>DUCTOR IMPLANTAcAO DE PROJETOS LTDA</t>
  </si>
  <si>
    <t>CONSORCIO PHI - PROES</t>
  </si>
  <si>
    <t>PHI INGENIERA SAS</t>
  </si>
  <si>
    <t>PROYECTOS Y ESTRUCTURAS ESPECIALES SAS</t>
  </si>
  <si>
    <t>CONSORCIO ESPERANZA 007</t>
  </si>
  <si>
    <t>INGENIERIA Y CONSULTORIA INGECON SAS</t>
  </si>
  <si>
    <t>CONSULTORIA INTEGRAL EN INGENIERIA SA DE CV</t>
  </si>
  <si>
    <t>SUPERING SAS</t>
  </si>
  <si>
    <t>CONCOL INGENIERIA SAS</t>
  </si>
  <si>
    <t>Exp. Min por contrato REASENTAMIENTO</t>
  </si>
  <si>
    <t>5.1.1. Experiencia Especifica</t>
  </si>
  <si>
    <r>
      <t>4) Como mínimo uno (1) de los contratos principales, deberá ser de</t>
    </r>
    <r>
      <rPr>
        <b/>
        <u/>
        <sz val="11"/>
        <color theme="0"/>
        <rFont val="Arial"/>
        <family val="2"/>
      </rPr>
      <t xml:space="preserve"> Interventoría de una concesión de un proyecto de infraestructura de transporte</t>
    </r>
    <r>
      <rPr>
        <b/>
        <sz val="11"/>
        <color theme="0"/>
        <rFont val="Arial"/>
        <family val="2"/>
      </rPr>
      <t xml:space="preserve">
celebrado y ejecutado y/o en ejecución en </t>
    </r>
    <r>
      <rPr>
        <b/>
        <u/>
        <sz val="11"/>
        <color theme="0"/>
        <rFont val="Arial"/>
        <family val="2"/>
      </rPr>
      <t xml:space="preserve">Colombia </t>
    </r>
    <r>
      <rPr>
        <b/>
        <sz val="11"/>
        <color theme="0"/>
        <rFont val="Arial"/>
        <family val="2"/>
      </rPr>
      <t>y que incluya dentro de su objeto y/o alcance la
Interventoría que puede ser técnica y financiera y/o técnica y social y/o técnica y ambiental del proyecto</t>
    </r>
  </si>
  <si>
    <t>ESPAÑA</t>
  </si>
  <si>
    <t>MINISTERIO DE FOMENTO</t>
  </si>
  <si>
    <t>AGENCIA NACIONAL DE INFRAESTRUCTURA - ANI</t>
  </si>
  <si>
    <t>COLOMBIA</t>
  </si>
  <si>
    <t>EN EJECUCIÓN</t>
  </si>
  <si>
    <t>P01-AT</t>
  </si>
  <si>
    <t>7_21</t>
  </si>
  <si>
    <t>CHAHIN VARGAS &amp;ASOCIADOS SAS</t>
  </si>
  <si>
    <t>INCO</t>
  </si>
  <si>
    <t>1243 DE 1995</t>
  </si>
  <si>
    <t>INTERVENTORIA TECNICA, ADMINISTRATIVA Y FINANCIERA EN LA ETAPA DE CONSTRUCCION DE LA CONCESION DE LA CARRETERA SANTA FE DE BOGOTA (FONTIBON) - FACATATIVA - LOS ALPES DEL TRAMO 08, DE LA RUTA 50, EN EL DEPARTAMENTO DE CUNDINAMARCA.</t>
  </si>
  <si>
    <t>AES CHIVOR</t>
  </si>
  <si>
    <t>CH-CT-EAD-0041-2005</t>
  </si>
  <si>
    <t>GESTION INTEGRAL DE TIERRAS DE LA CENTRAL HIDROELECTRICA DE CHIVOR</t>
  </si>
  <si>
    <t>ADIF</t>
  </si>
  <si>
    <t>PC 021/03</t>
  </si>
  <si>
    <t>COSULTORIA Y ASISTENCIA PARA LA REDACCION DEL PROYECTO Y CONTROL DE LAS OBRAS DE LA PLATAFORMA DEL TRAMO: RED ARTERIAL FERROVIARIA DE VALENCIA, NUDO SUR DEL NUEVO ACCESO FERROVIARIO DE ALTA VELOCIDAD DE LEVANTE. MADRID - CASTILLA LA MANCHA - COMUNIDAD VALENCIANA - REGION DE MURCIA.</t>
  </si>
  <si>
    <t>INVIAS</t>
  </si>
  <si>
    <t>3494 DE 2007</t>
  </si>
  <si>
    <t>INTERVENTORIA DE LAS OBRAS DE MEJORAMIENTO Y MANTENIMIENTO DE LA CARRETERA TUMACO - JUNIN - PEDREGAL, DE LA TRANSVERSAL TUMACO - MOCOA, RUTA 10, TRAMO 1001 Y 1002</t>
  </si>
  <si>
    <t>1993 DE 2004</t>
  </si>
  <si>
    <t>INTERVENTORÌA PARA EL MEJORAMIENTO Y MANTENIMIENTO INTEGRAL DE LA RUTA SAN ALBERTO - LA MATA Y BARRANCABERMEJA - LEBRIJA DEL CORREDOR VIAL NORORIENTE (INCLUIDO EL MANTENIMIENTO RUTINARIO, LA SEÑALIZACIÒN, EL MONITOREO Y VIGILANCIA Y LOS CONTEOS DE TRÀNSITO) RUTA 45 TRAMO 4514 Y RUTA 66 TRAMO 6601 Y 6602</t>
  </si>
  <si>
    <t>REPUBLICA DEL PARAGUAY MINISTERIO DE RELACIONES EXTERIORES</t>
  </si>
  <si>
    <t>PARAGUAY</t>
  </si>
  <si>
    <t>635 DE 2007</t>
  </si>
  <si>
    <t>SERVICIOS DE FISCALIZACIÒN DE LAS OBRAS DE CONSTRUCCIÒN DE LA RUTA JUQUERI - SAN ROQUE GONZALES EN EL DEPARTAMENTO DE PARAGUARI, LLAMADO M.O.P.C No. 0003/2007</t>
  </si>
  <si>
    <t>087 DE 2009</t>
  </si>
  <si>
    <t>ADQUISICION DE SERVICIOS DE FISCALIZACIÓN DE LAS OBRAS DE CONSTRUCCION DE LA RUTA FASSARDI - ABAI EN EL DEPARTAMENTO DE CAAZAPA</t>
  </si>
  <si>
    <t xml:space="preserve">DEPARTAMENTO DE MAGDALENA </t>
  </si>
  <si>
    <t>051 DE 1993</t>
  </si>
  <si>
    <t>INTERVENTORIA AL CONTRATO DE CONCESIÓN No 044 DE 1993 PARA LA REHABILITACIÓN, CONSTRUCCIÓN, MEJORMIENTO, CONSERVACIÓN, MANTENIMIENTO Y OPERACIÓN DE LA VIA BARRANQUILLA-CIENAGA ENTRE LAS ABSCISAS KO+000 AL K62+00</t>
  </si>
  <si>
    <t>CONTROL DE LAS OBRAS DE PLATAFORMA DEL PROYECTO DE LA LINEA DE ALTA VELOCIDAD MADRID - ZARAGOZA - BARCELONA - FRONTERA FRANCESA. TRAMO: BARCELONA - FIGUERES. SANT JULIÁ DE RAMIS - PONTOS</t>
  </si>
  <si>
    <t>188 DE 2013</t>
  </si>
  <si>
    <t>FISCALIZACION DE LAS OBRAS DE CONSTRUCCION DE LA RUTA SAN JOSE - CNEL OVIEDO - CAAGUAZU EN EL DEPARTAMENTO DE CAAGUAZU</t>
  </si>
  <si>
    <t>04-0243-0-99</t>
  </si>
  <si>
    <t>INTERVENTORIA TECNICA, ADMINISTRATIVA Y FINANCIERA DEL CONTRATO DE CONCESION PARA LA REHABILITACION, CONSERVACION, OPERACIÓN Y EXPLOTACION DE LA RED PACIFICA (BUENAVENTURA - LA FELISA Y ZARZAL - LA TEBAIDA) Y DE LA CONSTRUCCION, EXPLOTACION Y MANTENIMIENTO DE LA CENTRAL DE TRANSFERENCIA DE CARGA DE LA FELISA</t>
  </si>
  <si>
    <t>035 DE 2006</t>
  </si>
  <si>
    <t>INTERVENTORIA INTEGRAL DEL CONTRATO DE CONCESION PARA LA REHABILITACION, RECONSTRUCCION, CONSERVACION, MANTENIMIENTO, OPERACIÓN Y EXPLOTACION DE LA RED FERREA DEL PACIFICO (BUENAVENTURA.LA FELISA Y ZARZAL - LA TEBAIDA) DEBIENDO REVISAR, VERIFICAR, ANALIZAR Y CONCEPTUAR PERMANETEMENTE SOBRE TODOS LOS ASPECTOS TECNICOS, SOCIO - AMBIENTALES, PREDIALES, FINANCIEROS, OPERATIVOS, JURIDICOS Y ADMINISTRATIVOS RELACIONADOS CON EL CONTRATO DE CONCESION DE LA RED FERREA DEL PACIFICO Nº09 CONP 98</t>
  </si>
  <si>
    <t>IDU</t>
  </si>
  <si>
    <t>No. IDU-067-2009.</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</si>
  <si>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</si>
  <si>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No. IDU-075-2009</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</si>
  <si>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</si>
  <si>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5) Como mínimo uno (1) de estos contratos debe ser de interventoría a la construcción y/o mantenimiento y/o
mejoramiento y/o operación a proyectos de infraestructura de transporte.</t>
  </si>
  <si>
    <t>ANI</t>
  </si>
  <si>
    <t>020-2009</t>
  </si>
  <si>
    <t>PROVINCIA DE CROTONE SECTOR OBRAS PÚBLICAS</t>
  </si>
  <si>
    <t>ITALIA</t>
  </si>
  <si>
    <t>EJECUCIÓN DEL SERVICIO DE PROYECTOS Y SUPERVISIÓN DE TRABAJOS DE MODERNIZACIÓN DE LA CARRETERA QUE CONECTA LA SS107 CON CROTONEI Y TREPIDO LOTE 1</t>
  </si>
  <si>
    <t>CORABASTOS S.A.</t>
  </si>
  <si>
    <t>073 DE 2005</t>
  </si>
  <si>
    <t>INTERVENTORIA TECNICA, LEGAL, ADMINISTRATIVA, FINANCIERA Y OPERATIVA DEL CONTRATO DE CONCESIÓN No. 070 DE 2005, PARA EL DISEÑO, CONSTRUCTIVO, OPERACIÓN Y MANTENIMIENTO DE LA MALLA VÍAL DE LA CENTRAL DE ABASTOS S.A. (CORABASTOS) EN LA CIUDAD DE BOGOTÁ.</t>
  </si>
  <si>
    <t>EJECUCION</t>
  </si>
  <si>
    <t>GOBERNACIÓN DE LA GUAJIRA</t>
  </si>
  <si>
    <t>018 DE 29-12-2000</t>
  </si>
  <si>
    <t>INTERVENTORIA TÉCNICA Y ADMINISTRATIVA DE LA CONCESIÓN PARA LA ADECUACIÓN Y/O REHABILITACIÓN DE LA RED VIAL SECUNDARIA Y TERCIARIA, SU OPERACIÓN Y MANTENIMIENTO EN UNA LONGITUD DE 88,5 KM EN EL DEPARTAMENTO DE LA GUAJIRA</t>
  </si>
  <si>
    <t>METRO CALI SA</t>
  </si>
  <si>
    <t>MC-5.4.7.11.99</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</si>
  <si>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</si>
  <si>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ITALFER</t>
  </si>
  <si>
    <t>CERTIFICACIÒN DE PRESTACIONES DE INGENIERIA LLEVADAS A CABO POR EL CONSORCIO TPLAV EN EL AMBITO DEL SISTEMA FERROVIARIO ITALIANO DE ALTA VELOCIDAD</t>
  </si>
  <si>
    <t>FONADE</t>
  </si>
  <si>
    <t>CONSULTORIA ESPECIALIZADA PARA EJECUTAR LA ESTRUCTURACION INTEGRAL DEL PROYECTO DENOMINADO: GRUPI 1 CENTRO SUR, CORREDORES: (1) GIRARDOT - PUERTO SALGAR - IBAGUE (2) NEIVA - GIRARDOT Y (3) SANTANA MOCOA NEIVA</t>
  </si>
  <si>
    <t>Interventoría al contrato de concesión Nº 0441993 para la rehabilitación, construcción, mejormaiento, conservación, mantenimeinto y operación de la vía Barranquilla - Cienaga entre las abscisas K0+000 al K62+000</t>
  </si>
  <si>
    <t>MATRIZ</t>
  </si>
  <si>
    <t>ALCALDIA MAYOR DE CARTAGENA DE INDIAS D.T. Y C.</t>
  </si>
  <si>
    <t>VAL-03-2006</t>
  </si>
  <si>
    <t xml:space="preserve">interventoría al contrato de concesión para la construcción y mejormaiento de la vía Trasversal de Baru </t>
  </si>
  <si>
    <t>001 DE 2007</t>
  </si>
  <si>
    <t>174 DE 2007</t>
  </si>
  <si>
    <t>Consultoria y asistencia para el control y vigilancia de las obras "Actuaciones de mejora en infraestructura y superestructura en la linea Torralba-Soria"</t>
  </si>
  <si>
    <t>INTERVENTORÍA  TÉCNICA, ECONOMICA, FINANCIERA, , JURÍDICA,  ADMINISTRATIVA, MEDIO AMBIENTAL Y SOCIO PREDIAL DE LOS CONTRATOS DE CONCESIÓN, BAJO  UN ESQUEMA DE ASOCIACION PUBLICO PRIVADA QUE SE DEREIVE DE LOS PROCESOS LICITATORIOS Nº VJ-VE-IP-LP-006-2013 CORRESPONDIENTE AL CORREDOR CONCESIONADO "AUTOPISTA AL RIO MAGADALENA 2"</t>
  </si>
  <si>
    <t>024 DE 2015</t>
  </si>
  <si>
    <t>Interventoría de los estudios y diseños definitivos y gestión Predial de la doble calzada Yé de Cienaga - Santa Marta y de la doble calzada de la vía alterna al puerto, Sector quebrada del Doctor - Mamatoco y diseño de las obras complementarias y de espacio publico del plan vial del Norte. Intervenría de la construcción y financiación de la segunda calzada entre la Ye de de Cienaga y Santa Marta y rehabilitación de la calzada existente. (13 Interventorias en Total)</t>
  </si>
  <si>
    <t xml:space="preserve"> Interventoría al Mantenimiento, conservación y operación de la carretera Barranquilla - CIenaga, actualmente entregada en Concesión por el Departamento mediante el contrato Nº044-93 a partir del 1º de enero de 2013. (13 Interventorias en Total)</t>
  </si>
  <si>
    <r>
      <t xml:space="preserve">3) Como mínimo uno (1) de estos contratos debe ser o contener dentro de su objeto y/o alcance la
consultoría y/o interventoría y/o estudios y/o formulación y/o implementación de </t>
    </r>
    <r>
      <rPr>
        <b/>
        <u/>
        <sz val="11"/>
        <color theme="0"/>
        <rFont val="Arial"/>
        <family val="2"/>
      </rPr>
      <t>Reasentamientos de
comunidades en el marco de proyectos de Infraestructura</t>
    </r>
  </si>
  <si>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Nº IDU-LP-DG-022-2007</t>
  </si>
  <si>
    <t>Interventoria tecnica ,administrativa ,legal,operativa,financiera,predial,social  y ambiental al contrato de concesion  No GG-040-2004,celebrado entre el instituto nacional de concesiones - INCO  y la sociedad concesion autopista Bogota-Girardot.</t>
  </si>
  <si>
    <t>P07-AT</t>
  </si>
  <si>
    <t>049 DE 2014</t>
  </si>
  <si>
    <t>Interventoría integral del Contrato de Concesión, que incluye, pero no se limita a la Interventoría financiera, administrativa, técnica,  legal, operativa, ambiental y de seguridad aeroportuaria del contrato de concesión 8000011OK de 2008, así como regular los términos y condiciones bajo los  cuales los contratantes pagaran al interventor de forma mensual la contraprestación ofrecida por el interventor de forma mensual la contraprestación ofrecida por el interventor y aceptada por los contratantes durante el concurso de méritos consistente en una suma global fija.</t>
  </si>
  <si>
    <t>ADIF (ESPAÑA)</t>
  </si>
  <si>
    <t>Consultoría y Asistencia (Interventoría) para el control y vigilancia de las obras del nuevo acceso ferroviario al Norte y Noroeste de España. Tramo Soto del Real-Segovia. Infraestructura y Vía. Lote No. 05</t>
  </si>
  <si>
    <t>SECRETARIA DE LOS TRANSPORTES DEPARTAMENTO DE CARRETERAS</t>
  </si>
  <si>
    <t>BRAZIL</t>
  </si>
  <si>
    <t>16.397-1</t>
  </si>
  <si>
    <t>CONTRATACIÓN DE SERVICIOS TÉCNICOS ESPECIALIZADOS DE INTERVENTORÍA DE LAS OBRAS DEL PROGRAMA DE MEJORAMIENTO Y REHABILITACIÓN DE CARRETERAS DEL ESTADO DE SAO PAULO ESTAPA III-LOTE</t>
  </si>
  <si>
    <t>SECRETARÍA DE ESTADO DE INTEGRACIÓN REGIONAL</t>
  </si>
  <si>
    <t>CTN° 97/2009</t>
  </si>
  <si>
    <t>SEA-067 DE 2012</t>
  </si>
  <si>
    <t>INTERVENTORÍA TÉCNICA, FINANCIERA, ADMINISTRATIVA, JURÍDICA, MEDIOAMBIENTAL Y SOCIO-PREDIAL, AL PROYECTO DE INFRAESTRUCTURA VIAL CONCESIÓN BOGOTÁ-VILLAVICENCIO</t>
  </si>
  <si>
    <t>265 DE 2012</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</si>
  <si>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</si>
  <si>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MUNICIPIO DE PEREIRA</t>
  </si>
  <si>
    <t>1675/02</t>
  </si>
  <si>
    <t>INTERVENTORÍA TÉCNICA, ADMINISTRATIVA Y FINANCIERA DE LOS DISEÑOS CIVILES Y ARQUITECTONICOS COMPLEMENTARIOS Y DE LA CONSTRUCCIÓN DE LA PLAZA CÍVICA, EDIFICIOS DE PARQUEADEROS Y OBRAS DE INFRAESTRUCTURA DE LA IMPLEMENTACIÓN DEL PLAN PARCIAL DE RENOVACIÓN URBANA DEL SECTOR  DE LA ANTIGUA GALERIA, EN LA CIUDAD DE PEREIRA</t>
  </si>
  <si>
    <t>SEA-057 DE 2012</t>
  </si>
  <si>
    <t>Interventoría integral del Contrato de Concesión, que incluye, pero no se limita a la Interventoría técnica, financiera, contable, juridica, medio ambiental, socio-predial, administrativa, de seguros, operativa y de mantenimiento del contrato de conseción, el cual hace parte del proyecto vial ruta del sol y que corresponde al sector 3 comprendido entre san roque-ye de cienaga y valledupar-carmen de bolivar.</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</si>
  <si>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</si>
  <si>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</si>
  <si>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</si>
  <si>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</si>
  <si>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</si>
  <si>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CHENNAI RIVERS RESTORATION TRUST</t>
  </si>
  <si>
    <t>INDIA</t>
  </si>
  <si>
    <t>PLAN INTEGRADO DE ECO-RESTAURACIÓN DEL RÍO COOUM EN CHENNAI, TAMIL NADU</t>
  </si>
  <si>
    <t>CI PRODECO SA</t>
  </si>
  <si>
    <t>OM-118-07-POPC-C</t>
  </si>
  <si>
    <t>INTERVENTORIA Y CONTROL DE CALIDAD PARA CONSTRUCCIÓN DEL RAMAL DE CONEXIÓN ENTRE LOS LOOPS DE LAS EMPRESAS CI CARBONES DEL CARIBE SA Y COMPAÑÍA CARBONES DEL CESAR SA Y  LA VIA FERREA DE FENOCO Y LA CONTINUACIÓN DEL RAMAL HASTA LA ABCISA K12+940, LA CONEXIÓN SUR Y LOS APARTADEROS NORTE Y SUR, LOOP DE CI. CARBONES DEL CARIBE SA, Y EL LOOP Y UN ASPARTADERO DE LA COMPAÑIA CARBONES DEL CESAR SA, Y LA CONSTRUCCIÓN DEL PASO ELEVADO SOBRE EL RAMAL DE CONEXIÓN DE LAS EMPRESAS EN LA CARRETERA LA LOMA SANTA MARTA Y PARA LA REVISIÓN DEL DISEÑO, SUMINISTRO Y CONSTRUCCIÓN DEL PUENTE FERREO</t>
  </si>
  <si>
    <t>Consultoria y Asistencia para el "Control de las obras de plataforma del nuevo acceso ferroviariao de alta velocidad de Levante. Madrid - Castilla la Mancha - Comunidad Valenciana - región de Murcia. Tramo: Albacete - Variante de Alpera. Fase I"</t>
  </si>
  <si>
    <t>Servicios de Asistencia para el "Control de las obras del proyecto de Construcción del nuevo acceso ferroviario de alta velocidad de Levante. Madrid - Castilla La Mancha - Comunidad Valenciana - Región de Murcia. Tramo: Albacete - Variante de Alpera. Fase II"</t>
  </si>
  <si>
    <t>010-2008</t>
  </si>
  <si>
    <t>Interventoría Técnica, financiera, operativa, predial, socio-ambiental y legal del proyecto de concesión Malla Víal del Valle del Cauca y Cauca</t>
  </si>
  <si>
    <t>1129 DE 2009</t>
  </si>
  <si>
    <t>Iinterventoría a la construcción de la segunda calzada  sector Cisneros  (PR 49+000)  de la carretera  Buga-Buenaventura, incluye la gestión social, predial y ambiental.</t>
  </si>
  <si>
    <t>172 DE 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</si>
  <si>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</si>
  <si>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</si>
  <si>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 / VILLETA - EL KORÁN.</t>
  </si>
  <si>
    <t>1595 DE 2014</t>
  </si>
  <si>
    <t>INTERVENTORÍA PARA EL MEJORAMIENTO Y CONSTRUCCIÓN, GESTIÓN SOCIAL PREDIAL Y AMBIENTAL DEL PROYECTO ESPRIELLA RIO MATAJE EN EL DEPARTAMENTO DE NARIÑO</t>
  </si>
  <si>
    <t>3.9/5500.0359/0-00000 (CON 033/10)</t>
  </si>
  <si>
    <t>SERVICIOS DE ASISTENCIA PARA EL CONTROL DE OBRAS (INTERVENTORÍA) DE PLATAFORMA DE LA LÍNEA DE ALTA VELOCIDAD ANEQUERA - GRANADA. TRAMO: NUDO DE BOBADILLA - ANTEQUERA.</t>
  </si>
  <si>
    <t>094 DE 2012</t>
  </si>
  <si>
    <t>INTERVENTORÍA TECNICA, FINANCIERA, OPERATIVA CONTABLE, JURIDICA, MEDIOAMBIENTAL, SOCIO-PREDIAL, ADMINISTRATIVA, DEL CONTRATO DE CONCESIÓN DESARROLLO VIAL DEL ORIENTE DE MEDELLÍN, VALLE DEL RIONEGRO Y CONEXIÓN A PUERTO TRIUNFO-DEVIMED.</t>
  </si>
  <si>
    <t>Instituto Nacional de Vías - INVIAS</t>
  </si>
  <si>
    <t>1098 DE 1995</t>
  </si>
  <si>
    <t>Interventoria técnica en su etapa de construcción de la Concesion del proyecto vial deominado Desarrollo Vial del Norte de Bogotá en el departamento de Cundinamarca</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</si>
  <si>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</si>
  <si>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</si>
  <si>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</si>
  <si>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NAVARRA DEL SUELO INDUSTRIAL SA NASUVINSA</t>
  </si>
  <si>
    <t>INTERVENTORÍA TECNICA, ADMINISTRATICA, LEGAL, FINANCIERA, AMBIENTAL, SOCIAL OPERATIVA Y DE SEGURIDAD INDUSTRIAL DURANTE LA EJECUCIÓN DE LAS OBRAS CIVILES DE LA CIUDADELA "ECOCIUDAD DE SARRIGUREN Y CIDAD DE LA INNOVACIÓN" COMUNIDAD FORAL DE NAVARRA, ESPAÑA.</t>
  </si>
  <si>
    <t>CLAVE 48-Z-3190.B.</t>
  </si>
  <si>
    <t>Consultoria y asistencia para el control y vigilancia de la obra: "Cuarto Cinturon de Zaragoza. Tramo: Ronda Este. Provincia de Zaragoza" (Clave: 48-Z-3190B)</t>
  </si>
  <si>
    <t>CLAVE 12-P-2940</t>
  </si>
  <si>
    <t>Consultoría y Asistencia  para el control y vigilancia de la obra Autovía 67: cantabria-meseta. Cn-611, de palencia s santander, PK 49+800 al 60+500. Tramo: Osorno Villaprovedo"</t>
  </si>
  <si>
    <t>SGC-C-CB-76 DE 2004</t>
  </si>
  <si>
    <t>Interventoría técnica, operativa del contrato de concesión No. 0503 de 1994 cuyo objeto es el de realizar  por el sistema de concesión los estudios, diseños definitivos, obras necesarias para la rehabilitación de las calzadas  existentes y el mantenimiento y operación del tramo de carretera  lomita arena-puerto colombia-barranquilla de la ruta 90A (la cordialidad)- Lomita Arena en los departamentos de Bolivar y Atlántico, carretera  Cartagena-Baranquilla</t>
  </si>
  <si>
    <t>Asesoría e Interventoría técnica, administrativa y ambiental en la construcción de un tramo de corredor del Sistema integrado de transporte masico Transcaribe desde cuatro vientos a bazurto en Cartagena de Indias Distrito Turístico y Cultural</t>
  </si>
  <si>
    <t>3606 DE 2008</t>
  </si>
  <si>
    <t>INTERVENTORÍA PARA EL MEJORAMIENTO Y MANTENIMIENTO DE LAS CARRETERAS MEDIACANOA - ANSERMANUEVO - LA VIRGINIA, CÓDIGO 2302 Y MIRANDA - RÍO DESBARATADO - PRADERA - PALMIRA, CÓDIGO 3105, MÓDULO 1.</t>
  </si>
  <si>
    <t>48-LE-3580</t>
  </si>
  <si>
    <t>CONTROL Y VIGILANCIA (INTERVENTORÍA) DE LA OBRA RONDA SUR DE LEÓN TRAMODE LA N-630 A LA A-66 RED ARTERIAL DE LEÓN.</t>
  </si>
  <si>
    <t>BRL</t>
  </si>
  <si>
    <t>N/A</t>
  </si>
  <si>
    <t>34 FOLIO 37</t>
  </si>
  <si>
    <t>EXTRANJERO NO TIENE RUP</t>
  </si>
  <si>
    <t>23 FOLIO 129</t>
  </si>
  <si>
    <t>2 FOLIO  58</t>
  </si>
  <si>
    <t>43 FOLIO 75</t>
  </si>
  <si>
    <t>29 FOLIO 70</t>
  </si>
  <si>
    <t>58 FOLIO 197</t>
  </si>
  <si>
    <t>17 FOLIO 34</t>
  </si>
  <si>
    <t>14 FOLIO 33</t>
  </si>
  <si>
    <t>30 FOLIO 67</t>
  </si>
  <si>
    <t>33 FOLIO 69</t>
  </si>
  <si>
    <t>1 FOLIO 25 (50.224,35)</t>
  </si>
  <si>
    <t>2 FOLIO 26</t>
  </si>
  <si>
    <t>2 FOLIO 80 (6280,53)</t>
  </si>
  <si>
    <r>
      <t xml:space="preserve">SERVICIOS TÉCNICOS DE CONSULTORÍA Y ASESORÍA TÉCNICA PARA GERENCIAMIENTO, INTERVENTORÍA, SUPERVICIÓN DE LA ENTIDAD CONTRATANTE FISCALIZACIÓN DE ACCIONES CONTRATOS Y OBRAS BAJO SU RESPONSABILIDAD. </t>
    </r>
    <r>
      <rPr>
        <sz val="11"/>
        <color rgb="FFFF0000"/>
        <rFont val="Arial"/>
        <family val="2"/>
      </rPr>
      <t>REGULARIZACIÓN, URBANIZACIÓN E INTEGRACIÓN DE ASENTAMIENTOS PRECARIOS EN LA ORILLA DEL BARRIO FRANCISCO COELHO. COORDINACIÓN CON LAS  ACTIVIDADES RELACIONADAS A LAS DESAPROPIACIONES REASENTAMIENTOS Y COMUNICACIÓN SOCIAL.</t>
    </r>
  </si>
  <si>
    <t>INR</t>
  </si>
  <si>
    <t>P13-AT</t>
  </si>
  <si>
    <t>GELVES SAS</t>
  </si>
  <si>
    <t>GOBERNACION DE CASANARE</t>
  </si>
  <si>
    <t>0852-1997</t>
  </si>
  <si>
    <t xml:space="preserve"> Interventoría y asesoría técnica y administrativa para las obras de ampliación, rectificación y pavimentación de la vía Aguazul - Maní, sector K33+000 a Maní</t>
  </si>
  <si>
    <t>282-2013</t>
  </si>
  <si>
    <t xml:space="preserve">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</si>
  <si>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Consultoría y asistencia para el control y vigilancia de las obras "Línea Barcelona-Puigcerdá. Renovación de vía y tratamiento de plataforma. Tramo: Ripoll-Puigcerdá-frontera francesa</t>
  </si>
  <si>
    <t>Consultoria especializada para ejecutar la estructuracion integral del proyecto denominado grupo 2 Centro Occidente , corredores (1) Doble calzada Ibague - la paila . (2) Doble calzada Buga - Buenaventura . (3) Santander de Quilichao - Chachagui.</t>
  </si>
  <si>
    <t>138 DE 2002</t>
  </si>
  <si>
    <t>INTERVENTORÍA DE LAS OBRAS DE CONSTRUCCIÓN Y PAVIMENTACIÓN DE LA VÍA ALTERNA INTERNA A BUENAVENTURA, SECTOR VIADUCTO K7 - INTERSECCIÓN CITRONELA, RUTA 40 TRAMO 4001.</t>
  </si>
  <si>
    <t>INSTITUTO DE DESARROLLO URBANO</t>
  </si>
  <si>
    <t>190 DE 2003</t>
  </si>
  <si>
    <t>INTERVENTORIATECNICA,ADMINISTRATIVA,FINANCIERA,SOCIAL,AMBIENTAL Y LEGAL AL CONTRATO DE CONCESION No 146 DE 2003,PARA LA ADECUACION DE LA TRONCAL AVENIDA SUBA AL SISTEMA TRASMILENIO ,PARA EL TRAMO No 2 COMPRENDIDO ENTRE LA CALLE 127A  Y LA AV CIUDAD DE CALI .EN BOGOTA D.C</t>
  </si>
  <si>
    <t>FERROVIAS</t>
  </si>
  <si>
    <t>04-0341-0-93</t>
  </si>
  <si>
    <t>INTERVENTORIA TECNICA Y ADMINISTRATIVA  A LOS TRABAJOS DE CONSTRUCCION EN LOS SECTORES PROGRAMADOS ENTRE LOS KILOMETROS 109 Y 185DE LA LINEA FERREA BOGOTA - PUERTO SALGAR.</t>
  </si>
  <si>
    <t>SEA -057-2012</t>
  </si>
  <si>
    <t>INTERVENTORIA INTEGRAL DEL CONTRATO DE CONCESION ,QUE INCLUYE PERO NO SE LIMITA A LA INTERVENTORIA TECNICA,FINANCIERA,CONTABLE,JURIDICA,MEDIOAMBIENTAL,SOCIO-PREDIAL,ADIMINISTRATIVA ,DE SEGUROS ,OPERATIVA Y DE MANTENIMIENTO DEL CONTRATO DE CONCESION , EL CUAL HACE PARTE DEL PROYECTO VIAL RUTA DEL SOL SECTOR 3.</t>
  </si>
  <si>
    <t>DIRECCION GENERAL DE FERROCARRILES- MINISTERIO DE FOMENTO</t>
  </si>
  <si>
    <t>CONSULTORIA Y ASISTENCIA PARA EL CONTROL Y VIGILANCIA DE LAS OBRAS DEL PROYECTO : LINEA TARRAGONA - BARCELONA. INTEGRACION DEL FERROCARRIL EN CORNELLA DE LLOBREGAT (BARCELONA)  EN LA ZONA INDUSTRIAL DE ALMEDA,MILLES Y QUILLET</t>
  </si>
  <si>
    <t>SEA-69-2012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</si>
  <si>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LOS DEMÁS DOCUMENTOS QUE LO MODIFIQUEN, ADICIONEN O COMPLEMENTEN PARA LA CONCESIÓN VIAL RUTA CARIBE.</t>
  </si>
  <si>
    <t>1316 DE 2009</t>
  </si>
  <si>
    <t>INTERVENTORIA TECNICA, LEGAL,FINACIERA,ADMINISTRATIVA,AMIENTAL,PREDIAL Y SOCIAL DEL PROYECTO "ESTUDIOS Y DISEÑOS ,GESTION SOCIAL,PREDIAL,AMBIENTALY MEJORAMIENTO DEL PROYECTO TRANSVERSAL DEL LIBERTADOR"</t>
  </si>
  <si>
    <t>UT- CIP-INYPSA-Q&amp;A</t>
  </si>
  <si>
    <t>CONSULTORIA SOCIO- PREDIAL DEL PROYECTO DENOMINADO GRUPO 4 NORTE.</t>
  </si>
  <si>
    <t>Servicios de asistencia técnica para el control de obras de plataforma de corredor mediterraneo de alta velocidad. Tramo Pulpí-Almeria: Subtramo Vera-Los Gallardos</t>
  </si>
  <si>
    <t>SEA-020-2010</t>
  </si>
  <si>
    <t>REALIZAR LA INTERVENTORIA INTEGRAL AL CONTRATO DE CONCESION  No 008 DE 2010 A CAMBIO DE UNA CONTRAPRESTACION ECONOMICA QUE LA AGENCIA PAGARA MENSUALMENTE, EN LOS TERMINOS Y CONDICIONES QUE EN ESTE CONTRATO SE INDICAN.</t>
  </si>
  <si>
    <t>INSTITUTO NACIONAL DE VIAS</t>
  </si>
  <si>
    <t>0779-98</t>
  </si>
  <si>
    <t>INTERVENTORÍA DE LA CONSTRUCCIÓN Y PAVIMENTACIÓN DEL SECTOR QUEBRADA LAS DORADAS - DEPRESIÓN EL VERGEL - ORRAPIHUASI DE LA CARRETERA ALTAMIRA - FLORENCIA</t>
  </si>
  <si>
    <t>EMPRESAS PUBLICAS DE MEDELLIN</t>
  </si>
  <si>
    <t>3/DJ-9933/77</t>
  </si>
  <si>
    <t>INTERVENTORIA DE LAS OBRAS DE INFRAESTRUCTURA PARA EL PROYECTO HIDROELECTRICO PORCE II</t>
  </si>
  <si>
    <t>169 DE 2014</t>
  </si>
  <si>
    <t>REGULAR LOS TERMINOS Y CONDICIONES BAJO LOS CUALES EL INETERVENTOR SE OBLIGA A EJECUTAR PARA LA ANI. LA INTERVENTORIA INTEGRAL DEL CONTRATO DE CONCESION ,QUE INCLUYE  LAS ACTIVIDADES QUE SE DESCRIBEN EN EL PRESENTE CONTRATO DE INTERVENTORIA,ASI COMO LAS ACTIVIDADES QUE EN CABEZA DEL INTERVENTOR SON ASIGNADAS EN EL CONTRATO DE CONCESION.</t>
  </si>
  <si>
    <t>CONTROL Y VIGILANCIA DE LAS OBRAS: "PROYECTO DE ACONDICIONAMIENTO DE LA CARRETERA N-110 (SORIA A PLASENCIA). TRAMO: PLASENCIA-NAVACONCEJO. PROVINCIA: CACERES"</t>
  </si>
  <si>
    <t>CONSULTORÍA Y ASISTENCIA PARA EL CONTROL Y VIGILANCIA DE LAS OBRAS "LINEA VALENCIA-TARRAGONA TRAMO: PALMAS-OROPESA VÍA Y ELECTRIFICACIÓN, INSTALACIONES DE SEGURIDAD Y COMUNICACIONES, ESTACIÓN DE BENICASSIM E INTEGRACIÓN URBANA DEL F.C. EN LAS PROXIMIDADES DE LA ESTACIÓN DE OROPESA"</t>
  </si>
  <si>
    <t>CONSULTORIA Y ASISTENCIA PARA LA REALIZACION DE LAS EXPROPIACIONES DE LOS BIENES Y DERECHOS AFECTADOS POR LAS OBRAS DE PROYECTOS FERROVIARIOS 2/2006</t>
  </si>
  <si>
    <t>SOCIEDADE PÚBLICA DE INVESTIMENTOS DE GALICIA, S.A. (XUNTA DE GALICIA – GOBIERNO REGIONAL)</t>
  </si>
  <si>
    <t>ASISTENCIA TÉCNICA PARA EL CONTROL Y VIGILANCIA  (INTERVENTORÍA) Y COORDINACIÓN DE SEGURIDAD Y SALUD DE LA OBRAS DE CONSTRUCCIÓN DE LA AUTOVÍA AG-64 FERROL  - VILALBA. TRAMO: IGREXAFEITA - ESPIÑAREDO</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</si>
  <si>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</si>
  <si>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</si>
  <si>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</si>
  <si>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0767 DE 1996</t>
  </si>
  <si>
    <t>INTERVENTORIA TECNICA Y FINANCIERA EN SUS ETAPAS DE DISEÑO Y PROGRAMACION Y DE CONSTRUCCION DE LA CONCESION PARA EL DESARROLLO VIAL DEL ORIENTE DE MEDELLIN  Y VALLE DE RIONEGRO Y CONEXIÓN A PUERTO TRIUNFO</t>
  </si>
  <si>
    <t>0673 DE 2001</t>
  </si>
  <si>
    <t>INTERVENTORIA TECNICA ,OPERATIVA Y FINANCIERA DEL CONTRATO DE CONCESION No 0275 DE 1996,DESARROLLO VIAL DEL ORIENTE DE MEDELLIN ,VALLE DE RIONEGRO  Y CONEXIÓN A PUERTO TRIUNFO.</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</si>
  <si>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</si>
  <si>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</si>
  <si>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Ministerio De Fomento</t>
  </si>
  <si>
    <t>Contrato de consultoria y asistencia técnica para el control y vigilancia de las obras "Linea Sevilla - Cadiz. Tramo: Aeropuerto de Jerez de la Frontera - Cádiz. Duplicación de vía. Subtramo El Portal".</t>
  </si>
  <si>
    <t>GOBERNACION DE ANTIOQUIA</t>
  </si>
  <si>
    <t>2006-CC--20-048</t>
  </si>
  <si>
    <t>INTERVENTORIA TECNICA,ADMINISTRATIVA,CONTABLE Y AMBIENTAL DEL PROYECTO PARA EL MEJORAMIENTO Y PAVIMENTACION DE LA TRONCAL DE LA PAZ, TRAMO LA CRUZADA - CAUCASIA, SECTOR NUEVO ORIENTE - ESCARRALAO.</t>
  </si>
  <si>
    <t>CONTROL Y VIGILANIA DE LA OBRA: EJE ATLANTICO DE ALTA VELOCIDAD, VARIANTE DE ORDES (A CORUÑA)</t>
  </si>
  <si>
    <t>GOBIERNO DE NAVARRA</t>
  </si>
  <si>
    <t>ASISTENCIA TÉCNICA PARA LAS OBRAS DEL EJE DEL BELATE N-121-A TRAMOS: VARIANTE DE OSTIZ, P.K, 65 - ETXALAR, ETXALAR - BERA/VERA DE BIDASOA Y BERA/VERA DE BIDABOSA - ENDARLATZA</t>
  </si>
  <si>
    <t>CONTROL Y VIGILANCIA DURANTE LA EJECUCIÓN DE LAS OBRAS: CARRETERA N-432 DE BADAJOZ A GRANADA, TRAMO: VARIANTE DE LA ALBUERA</t>
  </si>
  <si>
    <t>ASISTENCIA TECNICA A LA DIRECCION DE LAS OBRAS DEL CONTRATO PROGRAMA ADIF-ESTADO 2007-2010 LINEA MADRID -HENDAYA. TRAMO VALLADOLID CAMPO GRANDE - VENTA DE BAÑOS - MAGAZ. RENOVACION DE VIA.</t>
  </si>
  <si>
    <t>AGENCIA NACIONAL DE INFRAESTRUCTURA</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</si>
  <si>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</si>
  <si>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</si>
  <si>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EMPRESA FERROCARRILES DEL ESTADO</t>
  </si>
  <si>
    <t>CHILE</t>
  </si>
  <si>
    <t>SERVICIOS DE INSPECCIÓN TÉCNICA DE OBRAS, POR LA EJECUCIÓN DE CONTRATO DE PROVISIÓN DE INFRAESTRUCTURA FERROVIARIA: PROYECTO ZONA CENTRO</t>
  </si>
  <si>
    <t>INTERVENTORÍA A LAS OBRAS Y ACTIVIDADES PARA EL MANTENIMIENTO, REHABILTACIÓN, MEJORAMIENTO Y PAVIMENTACIÓN DE LA VÍA TAME - ARAUCA, ENTRE LOS SECTORES K 111 + 000 (PUENTE SOBRE EL RÍO LIPA) Y EL K 151 + 722 ("Y" DE LA ANTIOQUEÑA), EN ELDEPARTAMENTO DE ARAUCA</t>
  </si>
  <si>
    <t>2795-2006</t>
  </si>
  <si>
    <t>INTERVENTORÍA PARA EL MEJORAMIENTO Y MANTENIMIENTO DE LA VÍA SIMÓN BOLÍVAR - ANCHICAYA VÍA A BUENAVENTURA SECTORES BAJO ANCHICAYA (K68) - AGUACLARA (K80) Y ZACARIAS (K105) - EL PAILÓN (k114)</t>
  </si>
  <si>
    <t>FERROCARRILES DEL NORTE DE COLOMBIA S.A.</t>
  </si>
  <si>
    <t>INTERVENTORÍA,  ASEGURAMIENTO Y CONTROL DE CALIDAD PARA LA CONSTRUCCIÓN DE INFRESTRUCTURA Y SUPERESTRUCTURA DE LOS SECTORES No. 1 Y No. 3 DE LA SEGUNDA LÍNEA FÉRREA EN EL TRAMO: LA LOMA – PUERTO DRUMMOND, DE LA RED FÉRREA DEL ATLÁNTICO</t>
  </si>
  <si>
    <t>INSTITUTO DE DESARROLLO URBANO - IDU</t>
  </si>
  <si>
    <t>001-2004</t>
  </si>
  <si>
    <t>INTERVENTORIA TÉCNICA, ADMINISTRATIVA, LEGAL, FINANCIERA Y AMBIENTAL AL CONTRATO DE CONCESION IDU 242 DE 2003 CUYO OBJETO ES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</si>
  <si>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CONSELELRÍA DE INFRAESTRUCTURAS, TERRITORIO Y MEDIO AMBIENTE DE LA GENERALITAT VALENCIANA</t>
  </si>
  <si>
    <t>CONSULTORIA Y ASISTENCIA TÉCNICA DE DIRECCIÓN Y CONTROL Y VIGILANCIA DE LAS OBRAS (INTERVENTORÍA) DE LA AUTOVÍA DE LA PLANA (CV - 10) TRAMO POBLA - TORNESA - VILLANOVA D`ALCOLEA (AEROPUERTO) CASTELLÓN.</t>
  </si>
  <si>
    <t>CONSULTORIA Y ASISTENCIA TÉCNICA DE DIRECCIÓN Y CONTROL Y VIGILANCIA DE LAS OBRAS (INTERVENTORÍA) DE LA PROLONGACIÓN DE LA LÍNEA T - 4 DE TRANVÍA DE METROVALENCIA, TRAMO RADIO TELEVISIÓN VALENCIA (RTVV) - BARIO DE LA COMA/VALTERNA</t>
  </si>
  <si>
    <t>INSTITUTO NACIONAL DE VÍAS - INVÍAS</t>
  </si>
  <si>
    <t>1933-2004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</si>
  <si>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</si>
  <si>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METRO PLUS S.A.</t>
  </si>
  <si>
    <t>44-2007</t>
  </si>
  <si>
    <t>SUPERVISIÓN PARA LA CONSTRUCCIÓN PARCIAL DE LA TRONCAL MEDELLÍN PARA EL SISTEMA INTEGRADO DEL TRANSPORTE MASIVO. METROPLUS DEL VALLE DE ABURRA, INCLUYENDO LAS ESTACIONES.</t>
  </si>
  <si>
    <t>AUTORIDAD DE AUTOPISTAS DE NUEVA JERSEY</t>
  </si>
  <si>
    <t>ESTADOS UNIDOS</t>
  </si>
  <si>
    <t>SUPERVISIÓN (GERENCIA DE CONSTRUCCION CM) DE LA CONSTRUCCIÓN DE INTERCAMBIO SEACAUCUS Y SEAVIEW DRIVE, NEW JERSEY. ESTE PROYECTO GENERO UN NUEVO INTERCAMBIO EN EL RAMAL</t>
  </si>
  <si>
    <t>GERENCIA DE CONSTRUCCIÓN Y SERVICIOS DE INTERVENTORIA PARA EL PROGRAMA DE ENSANCHAMIENTO INTERCAMBIADOR 6 A9, NEW JERSEY.  LÍNEA PRINCIPAL</t>
  </si>
  <si>
    <t>DERSA-DESENVOLVIMIEENTO RODOVIARIO S/A</t>
  </si>
  <si>
    <t>BRASIL</t>
  </si>
  <si>
    <t>2.209/92</t>
  </si>
  <si>
    <t>INTERVENTORIA: SUPERVISIÓN DE EJECUCIÓN DE LOS SERVICIOS Y OBRAS, VERIFICACIÓN DE LA APLICACIÓN DE LOS MÉTODOS EJECUTIVOS, REGISTRO DEL DIARIO DE LAS OBRAS, ACLARACIÓN DE DUDAS RELATIVAS A LA IMPLEMENTACIÓN DE LOS PROYECTOS, CONTROLGEOMÉTRICO, MEDICIÓN DE SERVICIOS Y ASESORÍA TÉCNICA EN LA ADMINISTRACIÓN DE CONTRATOS (ACERVO 96/104)</t>
  </si>
  <si>
    <t>COMPANHIA PAULISTA DE TRENS METROPOLITANOS-CPTM</t>
  </si>
  <si>
    <t>SUPERVISIÓN Y FISCALIZACIÓN DE LAS OBRAS PARA REVITALIZACIÓN DE LA VÍA PERMANENTE Y RED DE TRACCIÓN DE LA MALLA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TÉCNICO/CONSULTORÍA (ACERVO 234)</t>
  </si>
  <si>
    <t>EPM-EMPRESAS PÚBLICAS DE MEDELLÍN</t>
  </si>
  <si>
    <t>O3022473</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</si>
  <si>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ELECTRÓMECANICOS,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</si>
  <si>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094-2008</t>
  </si>
  <si>
    <t>INTERVENTORÍA TÉCNICA, ADMINISTRATIVA, FINANCIERA, LEGAL, SOCIAL, Y AMBIENTAL DE LAS OBRAS Y ACTIVIDADES PARA LA MALLA VIAL ARTERIAL, INTERMEDIA, Y LOCAL DE LOS DISTRITOS DE CONSERVACIÓN EN LA CIUDAD DE BOGOTA D.C. – GRUPO No.4</t>
  </si>
  <si>
    <t>CLP</t>
  </si>
  <si>
    <t>EN EJECUCION</t>
  </si>
  <si>
    <t>SERVICIO DE VIVIENDA Y URBANIZACIÓN</t>
  </si>
  <si>
    <t>ASESORÍA DE INSPECCIÓN TÉCNICA DE OBRAS DE HABILITACIÓN CORREDOR DE TRANSPORTE PÚBLICO. AVENIDA VICUÑA MACKENNA</t>
  </si>
  <si>
    <t>EMPRESA URRÁ S.A. E.S.P.</t>
  </si>
  <si>
    <t>INT-094-93</t>
  </si>
  <si>
    <t>INTERVENTORÍA TÉCNICA, ADMINISTRATIVA Y AMBIENTAL REQUERIDAS PARA LA CONSTRUCCIÓN DE LAS OBRAS CIVILES (INCLUIDA LA ADECUACIÓN DE TIERRAS), ARQUITECTONICAS Y SANITARIAS DE LA PRIMERA Y SEGUNDA ETAPA DE REASENTAMIENTOS Y DEL PUERTO PROVISIONAL DE CHIBOGADÓ</t>
  </si>
  <si>
    <t>URRA S.A. E.S.P</t>
  </si>
  <si>
    <t>DISEÑO Y ASESORIA DURANTE LA CONSTRUCCIÓN DE LA CENTRAL HIDROELÉCTRICA URRÁ I CON CAPACIDAD INSTALADA DE 340 MW</t>
  </si>
  <si>
    <t>AEROPUERTO DE CASTELLON S.L.</t>
  </si>
  <si>
    <t>ASISTENCIA TÉCNICA A LA DIRECCIÓN DE LAS OBRAS DE CONSTRUCCIÓN (INTERVENTORIA) DE EDIFICACIÓN, CAMPO DE VUELOS Y A LA ASISTENCIA A LA DIRECCIÓN GENERAL (GERENCIA) DEL AEROPUERTO DE CASTELLÓN</t>
  </si>
  <si>
    <t>CARBONES DE CERREJON LIMITED</t>
  </si>
  <si>
    <t>INTERVENTORÍA A LA RENOVACIÓN DE LA VÍA FERREA</t>
  </si>
  <si>
    <t>FONDO DE ADAPTACIÓN</t>
  </si>
  <si>
    <t xml:space="preserve"> COLOMBIA</t>
  </si>
  <si>
    <t>171-2013</t>
  </si>
  <si>
    <t>GERENCIA INTEGRAL DEL PROYECTO DE REASENTAMIENTO DEL CASCO URBANO DEL MUNICIPIO DE GRAMALOTE BAJO LA SUPERVISIÓN Y LINEAMIENTOS DE LA SUBGERENCIA DE GESTIÓN DEL RIESGO DEL FONDO ADAPTACIÓN</t>
  </si>
  <si>
    <t>INSTITUTO NACIONAL DE CONCESIONES</t>
  </si>
  <si>
    <t>683-2001</t>
  </si>
  <si>
    <t>INTERVENTORÍA TÉCNICA, OPERATIVA Y FINANCIERA EN LA ETAPA DE OPERACIÓN DEL CONTRATO DE CONCESIÓN 503 DE 1994, CARRETERA CARTAGENA - BARRANQUILLA</t>
  </si>
  <si>
    <t>SUPERVISIÓN Y FISCALIZACIÓN DE LA OBRAS PARA REVITALIZACIÓN DE LA VÍA PERMANENTE Y RED ÁEREA DE TRACCIÓN DE LA MALLA FERROVIARIA DE LA LÍNEA 12 SAFIRA DE CPTM, ABARCANDO ACOMPAÑAMIENTO DE LA PLANEACIÓN Y PROGRAMACIÓN DE LA OBRAS, CONTROL DE CALIDAD Y FISCALIZACIÓN DE LAS OBRAS, CONTROL TECNOLOGICO DE LOS MATERIALES, SUPERVISIÓN AMBIENTAL, PLAN DE SUPERVISIÓN DE SALUD Y SEGURIDAD DEL TRABAJO, APOYO TÉCNICO/CONCULTORIA. (ACREVO 234)</t>
  </si>
  <si>
    <t>CDHU-COMPANHIA DE DESENVOLVIMIENTO HABITACIONAL E URBANO DO ESTADO DE SAO PAULO</t>
  </si>
  <si>
    <t>1.03.03.00/6.00.00.00/0572/03</t>
  </si>
  <si>
    <t>SERVICIOS TÉCNICOS DE INGENIERÍA CONSULTIVA, RELATIVOS A LAS ACTIVIDADES DE EMPRENDIMIENTOS HABITACIONALES DE CDHU EN EL ESTADO DE SAO PAULO, INVOLUCRANDO ACTIVIDADES DE INGENIERÍA EN EL LOTE 8, REGIÓN METROPOLITANA SAO PAULO-RMSP (ACERVO 175)</t>
  </si>
  <si>
    <t>INTERVENTORÍA TÉCNICA, ECONÓMICA, FINANCIERA, JURÍDICA, ADMINISTRATIVA, OPERATIVA, MEDIO AMBIENTAL Y SOCIO PREDIAL DEL CONTRATO DE CONCESIÓN ZIPAQUIRA-BUCARAMANGA</t>
  </si>
  <si>
    <t>0133-2001</t>
  </si>
  <si>
    <t>INTERVENTORIA TECNICA Y ADMINISTRATIVA PARA EL MEJORAMIENTO DE LA CARRETERA FUENTE DE ORO - PUERTO LLERAS - CRUCE PUERTO RICO PUERTO ARTURO - SAN JOSE DEL GUAVIARE. SECTOR FUENTE DE ORO - PUERTO LLERAS K320+000 - K34+000</t>
  </si>
  <si>
    <t>090 DE 2013</t>
  </si>
  <si>
    <t>INTERVENTORIA TECNICA, JURIDICA, ADMINISTRATIVA, FINANCIERA, OPERATIVA, PREDIAL Y SOCIO-AMBIENTAL Y LEGAL DEL PROYECTO DE CONCESION VIAL AREA METROPOLITANA DE CUCUTA Y NORTE DE SANTANDER EN EL MARCO DEL CONTRATO DE CONCESION 006 de 2007.</t>
  </si>
  <si>
    <t>635 DE 2012</t>
  </si>
  <si>
    <t>INTERVENTORIA QUE INCLUYE PERO NO SE LIMITA A LA INTERVENTORIA TECNICA, FINANCIERA, ADMINISTRATIVA, JURIDICA, GESTION SOCIAL, PREDIAL Y AMBIENTAL DEL PROYECTO CORREDOR DE LAS PALMERAS  FASE 2 PARA EL PROGRAMA DE LA PROSPERIDAD – MODULO 1</t>
  </si>
  <si>
    <t>129 DE 2003</t>
  </si>
  <si>
    <t>INTERVENTORIA AL CONTRATO DE CONCESINO No.106 DEL 5 DE JUNIO DE 2003 PARA LA ADECUACION DE LA TRONCAL NQS SECTOR NORTE TRAMO COMPRENDIDO ENTRE LA CALLE 92 Y LA CALLE 68</t>
  </si>
  <si>
    <t>CORPORACION DE ABASTOS DE BOGOTA - CORABASTOS S.A.</t>
  </si>
  <si>
    <t>INTERVENTORIA TECNICA, LEGAL, ADMINISTRATIVA, FINANCIERA, OPERATIVA DEL CONTRATO DE CONCEISON NO. 070 DE 2005, PARA EL DISEÑO, CONSTRUCCION, OPERACIÓN Y MANTENIMIENTO DE LA MALLA VIAL DEL CENTRAL DE ABASTOS S.A. (CORABASTOS) EN LA CIUDAD DE BOGOTA</t>
  </si>
  <si>
    <t>MINISTERIO DE OBRAS PUBLICAS Y COMUNICACIONES DE LA REPUBLICA DE PARAGUAY</t>
  </si>
  <si>
    <t>REVISION DEL PROYECTO, FISCALIZACION, INSPECCION Y EVALUACION DE LOS TRABAJOS DE LA OBRA "REHABILITACION Y PAVIMENTACION DE LA CARRETERA NO. 10 "RESIDENTAS - TRAMO TACUARA - KATUETE"</t>
  </si>
  <si>
    <t>INSTITUTO NACIONAL DE VIAS - INVIAS</t>
  </si>
  <si>
    <t>1460 DE 2009</t>
  </si>
  <si>
    <t>INTERVENTORIA TECNICA, LEGAL, FINANCIERA, ADMINISTRATIVA, AMBIENTAL, PREDIAL Y SOCIAL DEL PROYECTO ESTUDIOS Y DISEÑOS, GESTION SOCIAL, PREDIAL, AMBIENTAL Y MEJORAMIENTO DEL PROYECTO TRONCAL CENTRAL DEL NORTE</t>
  </si>
  <si>
    <t>2183 DE 2005</t>
  </si>
  <si>
    <t>INTERVENTORIA DE LOS ESTUDIOS Y DISEÑOS, PAVIMENTACION Y/O REHABILITACION DE LAS VIAS INCLUIDAS DENTRO DEL PROGRAMA DE PAVIMENTACION DE INFRAESTRUCTURA VIAL DE INTEGRACION Y DESARROLLO GRUPO 63 VIA PUERTO LOPEZ - PUERTO GAITAN CON UNA LONGITUD DE 29,3 KILOMETROS EN EL DEPARTAMENTO DEL META.</t>
  </si>
  <si>
    <t>INTERVENTORIA INTEGRAL DEL CONTRATO DE CONCESION, QUE INCLUYE PERO NO SE LIMITA A LA INTERVENTORIA TECNICA, FINANCIERA, CONTABLE, JURIDICA, MEDIO-AMBIENTAL, SOCIO-AMBIENTAL, SOCIO PREDIAL, ADMINISTRATIVA, DE SEUGROS, OPERATIVA Y DE MANTENIMIENTO DEL CONTRATO DE CONCEISON, EL CUAL HACE PARTE DEL PROYECTO VIAL RUTA DEL SOL Y QUE CORRESPONDE AL SECTOR 1 COMPRENDIDO ENTRE TOBIA GRANDE/ VILLETA-GUADUAS-EL KORAN</t>
  </si>
  <si>
    <t>BM 250 DE 2004</t>
  </si>
  <si>
    <t>INTERVENTORIA TECNICA, ADMINISTRATIVA, FINANCIERA, SOCIAL Y AMBIENTAL PARA LA CONSTRUCCION, REHABILITACION DE VIAS PARA RUTAS ALIMENTADORAS DEL SISTEMA TRASMILENIO ZONA 4, GRUPO 1 EN BOGOTA D.C.</t>
  </si>
  <si>
    <t>SOCIEDAD PORTUARIA TEMRINAL DE CONTENEDORES DE BUENAVENTURA</t>
  </si>
  <si>
    <t>INTERVENTORIA TECNICA, ADMINISTRATIVA Y AMBIENTAL PARA LA CONSTRUCCION DE UN TERMINAL PORTUARIO DE CONTENEDORES EN EL PUERTO BUENAVENTURA</t>
  </si>
  <si>
    <t>GOBERNACIÓN DEL MAGDALENA</t>
  </si>
  <si>
    <t>CONTRATO DE INTERVENTORIA NO. 001 PARA LA PRIMERA FASE DEL PLAN VIAL DEL NORTE DEL DEPARTAMENTO MAGDALENA</t>
  </si>
  <si>
    <t>INSTITUTO NACIONAL DE CONCESIONES - INCO</t>
  </si>
  <si>
    <t>C-ZP-064 DE 2004</t>
  </si>
  <si>
    <t>INTERVENTORIA TECNICA, FINANCIERA Y OPERATIVA EN LAS ETAPAS DE CONSTRUCCION Y OPERACIÓN DEL CONTRATO DE CONCESION NO. 01161 DE 2001 CARRETERA ZIPAQUIRA-PALENQUE-BUCARAMANGA</t>
  </si>
  <si>
    <t>GOBERNACIÓN DE BOYACÁ</t>
  </si>
  <si>
    <t>1845-10</t>
  </si>
  <si>
    <t xml:space="preserve">INTERVENTORIA TECNICA. ADMINISTRATIVA, FINANCIERA, LEGAL, SOCIAL Y AMBIENTAL PARA EL MEJORAMIENTO Y PAVIMENTACION DEL ANILLO VIAL TURISTICO DE SUGAMUXI SECTOR AQUITANIA - TOTA - CUITIVA - IZA - FIRAVITOBA - PANTANO DE VARGAS, DEPARTAMENTO DE BOYACA </t>
  </si>
  <si>
    <t>IDU-075-2009</t>
  </si>
  <si>
    <t>INTERVENTORIA TECNICA, ADMINSITRATIVA, FINANCIERA, LEGAL, SOCIAL, Y AMBIENTAL PARA LA CONSTRUCCION DE LAS SIGUIENTES OBRAS: A) INTERSECCION AV. PASEO COUNTRY (CR. 15), CON AV. CARLOS LLEARAS RESTREPO (CL 100) EN BOGOTA, B) INTERSECCION A DESNIVEL DE LA AV. GERMAN ARCINIEGAS (CR. 11) DESDE CL 106 HASTA AV. LAURENO GOMEZ (CR. 9) EN BOGOTA</t>
  </si>
  <si>
    <t>CASA MATRIZ</t>
  </si>
  <si>
    <t>SITUACION DE CONTROL</t>
  </si>
  <si>
    <t>P24-AT</t>
  </si>
  <si>
    <t>CELQO S.A.</t>
  </si>
  <si>
    <t>015 DE 2015</t>
  </si>
  <si>
    <t>INTERVENTORIA INTEGRAL DE CONCESION, QUE INCLUYE LAS ACTIVIDADES QUE DESCRIBEN EN EL PRESENTE CONTRATO DE INTERVENTORIA, ASI COMO LAS ACTIVIDADES QUE EN CABEZA DEL INTERVENTOR SON ASIGNADAS AL CONTRATO DE CONCESION</t>
  </si>
  <si>
    <t>COMPANHIA VALE DO DOCE - VALE</t>
  </si>
  <si>
    <t>OC 170538 DE 2005</t>
  </si>
  <si>
    <t>GERENCIAMIENTO DE OBRAS CIVILES, DE SUPERESTRUCTURA FERROVIARIA Y DE SEÑALIZACION FERROVIARIA Y DE SEÑALIZACION FERROVIARIA REFERENTES A LA IMPLANTACION DE PATIOS UBICADOS A LO LARGO DEL FERROCARRIL CARAJAS</t>
  </si>
  <si>
    <t>ALCALDIA DEL MUNICIPIO DE SAO PAULO / SECRETARIA DE VIVIENDA Y DESARROLLO URBANO SEHAB</t>
  </si>
  <si>
    <t>008/98</t>
  </si>
  <si>
    <t>SERVICIOS TECNICOS PROFESIONALES DE GERENCIAMIENTO Y SUPERVISION DE AJUSTES DE ASIGNACIONES DEL PROGRAMA LOTE LEGAL DE DESARROLLO POR EL DEPARTAMENTO DE REGULARIZACION SUBDIVISION DE SUELOS - RESOLO</t>
  </si>
  <si>
    <t>INTERVENTORIA TECNICA, LEGAL, FINANCIERA, ADMINISTRATIVA, AMBIENTAL, PREDIAL Y SOCIAL DEL PROYECTO TRONCAL CENTRAL DEL NORTE</t>
  </si>
  <si>
    <t>P26-AT</t>
  </si>
  <si>
    <t>EUROCONSUL S.A.</t>
  </si>
  <si>
    <t>ASISTENCIA PARA EL CONTROL DE OBRAS DE PLATAFORMA DEL CORREDOR NORTE - NORORESTE DE A.V. TRAMO : VALLADOLID - BURGOS. SUBTRAMOS: NUDO NORTE DE VALLADOLID - CABEZON D PISUERGA - SAN MARTIN DE VALVENI, SAN MARTIN DE VALVENI - NUDO DE VENTA DE BAÑOS</t>
  </si>
  <si>
    <t>EMPRESA DE ACUEDUCTO Y ALCANTARILLADO DE BOGOTA ESP</t>
  </si>
  <si>
    <t>2-02-7700-542-2002</t>
  </si>
  <si>
    <t>CONSULTORIA PARA EL ESTUDIO SOCIAL ECONOMICO Y JURIDICO DE 583 PREDIOS, UBICADOS EN LE BARRIO SANTA LIBRADA DE LA LOCALIDAD DE USME Y ENTRE OTROS SECTORES DE LA CIUDAD, ASI COMO LA ADQUISICION DEL PREDIO O COMPRA DE LAS MEJORAS EN LOS CASOS A QUE HAYA LUGAR Y EL TRSALADO DE LAS FAMILIAS, MEDIANTE LA FORMULACION, EJECUCION Y SEGUIMIENTO DEL PLAN DE GESTION SOCIAL</t>
  </si>
  <si>
    <t>CENTRAL ELECTRICA NORTE DE SANTANDER</t>
  </si>
  <si>
    <t>CT-2014-000285</t>
  </si>
  <si>
    <t>CONSULTORIA PARA LOS DISEÑOS, ESTUDIOS TECNICOS, ESTUDIOS AMBIENTALES Y GESTION PREDIAL PARA LA EJECUCION DEL PROYECTO 2 (BELEN INSULA Y OCAÑA - CONVENCION) DE LINEAS DE TRANSMISION A 115 KV INCLUIDAS EN EL PLAN DE EXPANSION DEL STR DE CENS S.A. ES.P.</t>
  </si>
  <si>
    <t>EMPRESA COLOMBIANA DE VÍAS - FERROVIAS</t>
  </si>
  <si>
    <t>04-0190-0-93</t>
  </si>
  <si>
    <t>INTERVENTORIA TECNICA, ADMINISTRATIVA Y FINANCIERA DEL CONTRATO DE DE RECONSTRUCCION DE LA LINEA FERREA LA LOMA - SANTA MARTA DE ACUERDO CON LA ADJUDICACION DE LA LICITACION PUBLICA INTERNACIONAL NO. 001-92</t>
  </si>
  <si>
    <t>RECHAZADO</t>
  </si>
  <si>
    <t>PRESIDENCIA DE LA REPÚBLICA - DELEGACIÓN GENERAL DE GRANDES TRABAJOS</t>
  </si>
  <si>
    <t>CONGO</t>
  </si>
  <si>
    <t>CONTROL Y SUPERVISIÓN DE LOS TRABAJOS DE ACONDICIONAMIENTO Y ASFALTADO DE LA CARRETERA NACIONAL 1 ENTRE POINTE NOIRE Y DOLICIE</t>
  </si>
  <si>
    <t>INSTITUTO NACIONAL DE VÍAS</t>
  </si>
  <si>
    <t>330-1997</t>
  </si>
  <si>
    <t>Interventoría para el mejoramiento y rehabilitación del sector Hatillo - Puerto Valdivia, de la carretera Bello - Rio Nechí - Puerto Valdivia, incluido el paso urbano por la población de Yarumal, en una longitud de 147 kms.</t>
  </si>
  <si>
    <t>0037 DE 2006</t>
  </si>
  <si>
    <t>Interventoría técnica, Predial, Socio Ambiental y legal de la construcción de los tramos Capellanía - Zipaquirá, variante Portachuelo y otras obras pertenecientes al Contrato de Concesión No. 0664 de 1994 Desarrollo Vial del Norte de Bogotá</t>
  </si>
  <si>
    <t xml:space="preserve">Instituto Nacional de Desarrollo Urbano - IDU </t>
  </si>
  <si>
    <t>IDU 170 DE 2006</t>
  </si>
  <si>
    <t xml:space="preserve">Interventoría técnica, administrativa, financiera y ambiental para las intevenciones integrales de la malla vial local del grupo vial Fase I - grupo 2 (Localidad de Suba) con recursos cofinanciados entre el IDU y fondos de desarrollo local, en la ciudad de bogotá D.C. </t>
  </si>
  <si>
    <t>CPI-TC-01-06</t>
  </si>
  <si>
    <t>Asesoría e interventoria tecnica, financiera y ambiental para la construccion d un tramo de corredor del sistema integrado de transporte masivo Trasncaribe del Amparo a Cuatro Vientos Cartagena de Indias DT y C</t>
  </si>
  <si>
    <t>SECRETARIA DE OBRAS Y SERVICIOS DE LA CIUDAD DE MÉXICO</t>
  </si>
  <si>
    <t>MEXICO</t>
  </si>
  <si>
    <t>FIMEVIC SER/022/2003</t>
  </si>
  <si>
    <t>SUPERVISIÓN A LA CONSTRUCCIÓN DE LOS PUENTES VEHICULARES FRAY SERVANDO Y AV. DEL TALLER EN EL CRUCE DE FRANCISCO DE PASO Y TRONCOSO Y AV. DEL TALLER</t>
  </si>
  <si>
    <t>MXN</t>
  </si>
  <si>
    <t>V05.01.3.0015</t>
  </si>
  <si>
    <t>SUPERVISIÓN PARA LA CONSTRUCCIÓN DEL DITRIBUIDOR VIAL (PUENTE VEHICULAR) ERMITA IZTAPALAPA EJE 3 ORIENTE, DELEGACIÒN IZTAPALAPA</t>
  </si>
  <si>
    <t xml:space="preserve"> 128 DE 2003</t>
  </si>
  <si>
    <t>INTERVENTORIA AL CONTRATO DE CONCESION No. 105 DEL 2003 PARA LA CONSTRUCCIÓN DE LA TRONCAL NQS SECTOR NORTE EN EL TRAMO COMPRENDIDO ENTRE LA CALLE 68 Y LA CALLE 10 (No. CONTRATO 128 DE 2003)</t>
  </si>
  <si>
    <t>04-0197-0-01- E 2001</t>
  </si>
  <si>
    <t>INTERVENTORÍA TÉCNICA, ADMINISTRATIVA, FINANCIERA Y OPERATIVA AL CONTRATO DE CONCESIÓN PARA LA REHABILITACIÓN, CONSERVACIÓN, OPERACIÓN Y EXPLOTACIÓN DE LA LINEA FERREA DEL ATLANTICO (No. CONTRATO 04-0197-0-01- E 2001</t>
  </si>
  <si>
    <t>SECRETARIA DE COMUNICIACIONES Y TRANSPORTE</t>
  </si>
  <si>
    <t>INGENIERO INDEPENDIENTE (SUPERVISIÓN) PARA LA CONSTRUCCIÓN DE LA NUEVA AUTOPISTA CONCESIONADA AMOZOC PEROTE EN LOS ESTADOS DE PUEBLA, TLAXCALA Y VERACRUZ</t>
  </si>
  <si>
    <t>INGENIERO INDEPENDIENTE (SUPERVISIÓN) PARA LA CONSTRUCCIÓN DE LA NUEVA AUTOPISTA CONCESIONADA CERRITOS - ENTRONQUE A TULA EN EL ESTADO DE SAN LUIS POTOSI</t>
  </si>
  <si>
    <t>535 DE 1994</t>
  </si>
  <si>
    <t>Consultoría, asesoría e interventoría técnica y administrativa para la construcción de la carretera bogotá villavicencio, sector k87+512,74 intersección villavicencio acacías, el cual comprende entre otros, la construcción de los túneles bijagual y buenavista y de varios puentes.</t>
  </si>
  <si>
    <t>TM-300-001-06 DE 2006</t>
  </si>
  <si>
    <t>Interventoria tecnica, administrativa, financiera y ambiental para la construccion de las obras del sistema de transporte integrado masivo del distrito de Barranquilla y su area Metropolitana, sistema Transmetro, de acuerdo con los planos de intervencion de cada uno de los componentes (Troncales, estaciones y portales)</t>
  </si>
  <si>
    <t>025-2002</t>
  </si>
  <si>
    <t>Interventoria tecnica, administrativa, legal, financiera, y ambiental de la adecuacion de la troncal calle 13 al sistema Trasmilenio, entre la troncal Caracas y Puente Aranda</t>
  </si>
  <si>
    <t>IDU-094-2008</t>
  </si>
  <si>
    <t>Interventoria tecnica, administrativa, financiera, legal, social y ambiental de las obras y actividades para la malla vial arterial, intermedia y local de los distritos de conservacion en la ciudad de Bogota D.C., correspondiente al grupo 4.</t>
  </si>
  <si>
    <t>REGION PROVINCIA ALPES - COTE D'AZUR</t>
  </si>
  <si>
    <t>FRANCIA</t>
  </si>
  <si>
    <t>Gerencia y Supervisión de Obra de la Modernización de la línea Niza - Digne</t>
  </si>
  <si>
    <t>148 DE 1998</t>
  </si>
  <si>
    <t>Interventoría para la terminación de la construcción del túnel de Bunavista ubicado en la carretera Bogotá - Villavicencio</t>
  </si>
  <si>
    <t>GOBERNACION DEL DEPARTAMENTO DE MAGDALENA</t>
  </si>
  <si>
    <t>088 DE 2000</t>
  </si>
  <si>
    <t>Interventoría técnica, operativa, financiera y administrativa al Contrato de Concesión No. 044/93 para la rehabilitación, mejoramiento, conservación, mantenimiento y operación de la carretera Ciénaga - Barranquilla.</t>
  </si>
  <si>
    <t>Actualización y complementación de los Estudios y Diseños a nivel fase III de la doble calzada del sector Cisneros-Loboguerrero PR50+000 al PR61+500, incluye el paso por Cisneros de la carretera Buenaventura-Buga, ruta 40 tramo 01.
(ncluyó Diseño reasentamiento población en el corregimento de Loboguerrero)</t>
  </si>
  <si>
    <t>EL INTERVENTOR SE COMPROMETE A REALIZAR LA INTERVENTORI TÉNICA, AMBIENTAL, PREDIAL Y SOCIAL A LA CONSULTORÍA ESPECIALIZADA PARA LA ESTRUCTURACIÓN DE CONCESIONES VIALES PARA LOS GRUPOS DE CARRETERAS: GRUPO CENTRO SUR, CORREDORES: 1) GIRARDOT - PUERTO SALGAR - IBAGUE 2) NEIVA - GIRARDOT, GRUPO OCCIDENTE CORREDORES: 1) DOBLECALZADA IBAGUE - LA PAILA 2) DOBLE CALZADA BUGA - BUENAVENTURA Y 3) SANTANDER DE QUILICHAO - CHACHAGUI DE CONFORMIDAD CON SU PROPUESTA, CON LAS REGLAS DE PARTICIPACIÓN  Y ADENDAS QUE RIGERON EL PROCESO DE SELECCIÓN OCC-061-2012 GRUPOA</t>
  </si>
  <si>
    <t>INTERVENTORÍA AL CONTRATO DE CONCESIÓN N 106 DEL 5 DE JUNIO DE 2003 PARA LA ADECUACIÓN DE LA TRONCAL NQS SECTOR NORTE TRAMO NQS SECTOR NORTE TRAMO COMPRENDIDO ENTRE EL TRAMO COMPRENDIDO ENTRE LA CALLE 92 Y LA CALLE 68</t>
  </si>
  <si>
    <t>SECRETARIA DE OBRAS Y SERVICIOS DE LA CIUDAD DE MEXICO</t>
  </si>
  <si>
    <t>COORDINACIÓN Y SUPERVICIÓN  TÉCNICA Y ADMINISTRATIVA DE LA EJECUCIÓN DE LA OBRA PÚBLICA RELATIVA AL PROYECTO INTEGRAL A PRECIO ALZADO Y TIEMPO DETERMINADO PARA  EL ANTEPROYECTO Y DISEÑO DETALLADO, INGENIERÍA DE DETALLE, OBRA CIVIL, SUMINISTRO, INSTALACIÓN, PRUEBAS, PUESTA EN MARCHA, TRANSFERENCIA DE TECNOLOGÍA Y CAPACITACIÓN DEL SISTEMA DEL TRANSPORTE INTERTERMINALES (APM) , QUE CONECTARÁ LAS TERMINALES 1 Y 2 DEL AEROPUERTO INTERNACIONAL DE LA CIUDAD DE MÉXICO</t>
  </si>
  <si>
    <t>SUPERVISIÓN DE LA CONSTRUCCIÓN DEL DISTRIBUIDOR VIAL SAN ANTONIO EN LOS TRAMOS IV, V, Y VI</t>
  </si>
  <si>
    <t>INCODER</t>
  </si>
  <si>
    <t>00139 DE 2001</t>
  </si>
  <si>
    <t>INTERVENTORÍA PARA LOS DISEÑOS DETALLADOS DEL PROYECTO RANCHERIA, LA CONSTRUCCIÓN DE LA PRESA EL CERCADO DE LAS CONDICONES PRINCIPALES A LAS AREAS DE RANCHERIA Y SAN JUAN DEL CESAR, DEPARTAMENTO DE LA GUAJIRA</t>
  </si>
  <si>
    <t>110 - 2003</t>
  </si>
  <si>
    <t>INTERVENTORÍA TÉCNICA, OPERATIVA Y FINANCIERA EN LA ETAPA DE CONSTRUCCIÓN DEL CONTRATO DE CONCESIÓN 0113 DE 1997 CARRETERA ARMENIA - PEREIRA - MANIZALES (No. CONTRATO INV-110 DE 2003</t>
  </si>
  <si>
    <t>Interventoria integral del contrato de concesion para la rehabilitacion, conservacion, operación y explotacion de la red pacifica (Buenaventura-La Felisa y Zarzal-La Tebaida)</t>
  </si>
  <si>
    <t>Interventoría Técnica, Administrativa y Financiera al contrato de Concesión para la rehabilitación, conservación, operación y explotación de la red pacífica (BUENAVENTURA-LA FELISA Y ZARZAL-LA TEBAIDA). Contrato No. 04-0243-0-99</t>
  </si>
  <si>
    <t>Agencia Nacional de Infraestructura ANI</t>
  </si>
  <si>
    <t>020 DE 2009</t>
  </si>
  <si>
    <t>Interventoria tecnica, administrativa, legal, operativa, financiera, predial, social y ambiental al contrato de concesion No. BGG-040-2004, celebrado entre el instituto nacional de concesiones  y la Sociedad autopista bogota girardot S.A.</t>
  </si>
  <si>
    <t>INTERVENTORÍA TÉCNICA Y FINANCIERA EN SUS ETAPAS DE DISEÑO, PROGRAMACIÓN Y CONSTRUCCIÓN DEL PROYECTO DE CONCESIÓN DESARROLLO VIAL DEL ORIENTE DE MEDELLIN Y VALLE DE RIONEGRO Y CONEXIÓN A PUERTO TRIUNFO - CONTRATO DE CONCESIÓN No. 275/96</t>
  </si>
  <si>
    <t>CONSULTORÍA Y ASISTENCIA PARA EL CONTROL Y VIGILANCIA DE LAS OBRAS (INTERVENTORÍA): EJE ATLÁNTICO DE ALTA VELOCIDAD. VARIANTE DE PORTAS (PONTEVEDRA). TRAMO II: PORTAS - VILA GARCÍA DE ARROUSA. PLATAFORMA Y VÍA. SUPRESIÓN DE P.N. EN LA R.F. DE GALICIA. LÍNEA MONFORTE - VIGO, PK 33/307, 35/347, 36/289 Y 37/908 DEL MUNICIPIO DE COLES (ORENSE).</t>
  </si>
  <si>
    <t>346 DE 2007</t>
  </si>
  <si>
    <t>ELABORACIÓN DEL PLAN BÁSICO DE MANEJO AMBIENTAL Y SOCIAL (PMAS) DE LA RESERVA FORESTAL PROTECTORA DE LA CUENCA ALTA DEL RÍO MOCOA, EN EL DEPARTAMENTO DE PUTUMAYO.</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</si>
  <si>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</si>
  <si>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</si>
  <si>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12-O-4960.A</t>
  </si>
  <si>
    <t>CONSULTORÍA Y ASISTENCIA TÉCNICA PARA LA REALIZACIÓN DEL CONTROL Y VIGILANCIA DE LAS OBRAS: AUTOVÍA A-63 DE OVIEDO A LA ESPINA. TRAMO: SALAS - LA ESPINA (1A CALZADA).</t>
  </si>
  <si>
    <t>EMPRESA DE TRANSPORTE DE PASAJEROS METRO S.A.</t>
  </si>
  <si>
    <t>SIN</t>
  </si>
  <si>
    <t>INSPECCIÓN TÉCNICA DE OBRAS CONSTRUCCIÓN DE PIQUES, GALERIAS, ESTACIONES E INTERESTACIONES - PROYECTO 3 TRAMO I - J, SECTOR; SÁNCHEZ FONTECILLA - COLÓN.</t>
  </si>
  <si>
    <t>160 DE 2014</t>
  </si>
  <si>
    <t>INTERVENTORÍA TÉCNICA, ECONÓMICA, FINANCIERA, CONTABLE, JURÍDICA, ADMINISTRATIVA, OPERATIVO, MEDIO AMBIENTAL Y SOCIO PREDIAL DEL CONTRATO DE CONCESIÓN AUTOPISTA CONEXIÓN PACÍFICO 1, DEL PROYECTO AUTOPISTAS PARA LA PROSPERIDAD.</t>
  </si>
  <si>
    <t>INSTITUTO DE INFRAESTRUCTURA Y CONCESIONES DE CUNDINAMARCA - ICCU</t>
  </si>
  <si>
    <t>SOP-V-049-2006</t>
  </si>
  <si>
    <t>INTERVENTORÍA TÉCNICA, SOCIO AMBIENTAL, ADMINISTRATIVA Y FINANCIERA DE LOS PROYECTOS: 1 - REHABILITACIÓN DE LA VÍA TENJO - LA PUNTA - SIBERÍA - TENJO - TABIO - CAJICA, MUNICIPIO TENJO 2 - MEJORAMIENTO DE LA VÍA SUBACHOQUE 3 - ESTUDIOS, DISEÑOS Y PAVIMENTACIÓN VÍA CASCO URBANO DE MADRID - LOS ARBOLES PUENTE PIEDRA EN EL MUNICIPIO MADRID 4 - MEJORAMIENTO DE LA VÍA ZIPAQUIRA - NEMOCÓN - SUESCAL, MUNICIPIO ZIPAQUIRÁ 5 - REHABILITACIÓN DE LA VÍA CAPELLANÍA GUACHETA 6 - MEJORAMIENTO Y PAVIMENTACIÓN DE LA VÍA AUTOPISTA A MEDELLÍN PARQUE LA FLORIDA COSTADO OCCIDENTAL AEROPUERTO DEL DORADO, MUNICIPIO COTA CUNDINAMARCA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(RICAURTE) LOS MANUELES AGUA DE DIOS - TOCAIMA Y CONSTRUCCIÓN PUENTE SOBRE RÍO BOGOTÁ 10 - MEJORAMIENTO VÍA ZIPAQUIRÁ - PACHO LA PALMA, MUNICIPIO PACHO. DEPARTAMENTO CUNDINAMARCA.</t>
  </si>
  <si>
    <t>SEA-016-2012</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</si>
  <si>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</si>
  <si>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375 DE 2013</t>
  </si>
  <si>
    <t>INTERVENTORÍA INTEGRAL DEL CONTRATO DE CONCESIÓN QUE INCLUYE PERO NO SE LIMITA A LA INTERVENTORÍA TÉCNICA, FINANCIERA, CONTABLE, ADMINISTRATIVA, JURÍDICA, MEDIOAMBIENTAL Y SOCIO - PREDIAL DEL CONTRATO DE CONCESIÓN No. 113 DE 1997 Y DEMÁS DOCUMENTOS QUE LO MODIFIQUEN, ADICIONEN O COMPLEMENTEN PARA LA CONCESIÓN DESARROLLO VIAL DE ARMENIA - PEREIRA - MANIZALES.</t>
  </si>
  <si>
    <t>METROLÍNEA S.A.</t>
  </si>
  <si>
    <t>002 DE 2006</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</si>
  <si>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 - FLORIDABLANCA, ENTRE EL PUENTE PROVENZA Y EL PUENTE VEHÍCULAR DE CAÑAVERAL Y ENTRE EL PUENTE VEHÍCULAR DE CAÑAVERAL Y PAPI QUIERO PIÑA, SOBRE LA CARRERA VEINTISIETE ENTTRE LA UIS Y LA AVENIDA QUEBRADA SECA Y EL PAR VIAL CALLE 10 - CALLE 11 DEL MNICIPIO DE BUCARAMANGA. CONTRATO 002 DE 2006.</t>
  </si>
  <si>
    <t>ADIF ALTA VELOCIDAD</t>
  </si>
  <si>
    <t>CONSULTORIA Y ASISTENCIA PARA LA REDACCIÓN DEL PROYECTO Y CONTROL DE LAS OBRAS DE PLATAFORMA DEL NUEVO ACCESO FERROVIARIAO DE ALTA VELOCIDAD DE LEVANTE. MADRID - CASTILLA LA MANCHA - COMUNIDAD VALENCIANA - REGIÓN DE MURCIA. TRAMO: ALMANSA-LA ENCINA, SUBTRAMO I.</t>
  </si>
  <si>
    <t>72 DE 2012</t>
  </si>
  <si>
    <t>INTERVENTORÍA INTEGRAL QUE INCLUYE PERO NO SE LIMITA A LA INTERVENTORÍA TÉCNICA, FINANCIERA, ADMINISTRATIVA, JURÍDICA, MEDIOAMBIENTAL Y SOCIO-PREDIAL A CONTRATOS DE CONCESIÓN SUSCRITOS POR EL INSTITUTO NACIONAL DE CONCESIONES.</t>
  </si>
  <si>
    <t>CONSULTORÍA Y ASISTENCIA PARA LA REDACCIÓN DEL PROYECTO Y CONTROL DE LAS OBRAS DE PLATAFORMA DEL NUEVO ACCESO FERROVIARIO DE ALTA VELOCIDAD DE LEVANTE DE MADRID - CASTILLA LA MANCHA - COMUNIDAD VALENCIANA - REGIÓN DE MURCIA. TRAMO: NOVELDA - MONFORTE DEL CID.</t>
  </si>
  <si>
    <t>SEA-416 DE 2012</t>
  </si>
  <si>
    <t>REGULAR LOS TÉRMINOS Y CONDICIONES BAJO LOS CUALES EL CONSULTOR SE OBLIGA PARA LA AFENCIA LA CONSULTORÍA ESPECIALIZADA PARA LA REALIZACIÓN DE LOS ESTUDIOS TÉCNICOS ADICIONALES QUE PERMITAN DISMINUIR EL NIVEL DE RIESGO E INCERTIDUMBRE Y LA ESTRUCTURACIÓN TÉCNICA DE LOS PROYECTOS DE CONCESIONES VIALES QUE CONFORMAN AUTOPISTAS PARA LA PROSPERIDAD SOBRE GRUPOS 1 Y 2, ASÍ COMO REGULAR LOS TÉRMINOS Y CONDICIONES BAJO LOS CUALES LA AGENCIA PAGARÁ AL CONSULTOR LA CONTRAPRESTACIÓN OFRECIDA POR EL CONSULTOR Y ACEPTADA POR LA AGENCIA DURANTE EL CONCURSO DE MÉRITOS ABIERTOS CONSISTENTE EN UNA SUMA GLOBAL FIJA.</t>
  </si>
  <si>
    <t>SEA-C-MVVC-089 DE 2004</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</si>
  <si>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</si>
  <si>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</si>
  <si>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D.C.</t>
  </si>
  <si>
    <t>AENA AEROPUERTOS S.A.</t>
  </si>
  <si>
    <t>547/96</t>
  </si>
  <si>
    <t>ASISTENCIA TÉCNICA PARA EL CONTROL Y VIGILANCIA DE LA OBRA PISTA DE VUELO 18R-36L Y BALIZAMIENTO CAT II/III DE LA PISTA 18R-36L, CALLES DE RODAJE, CENTRAL ELÉCTRICA LADO AIRE FASE II EN EL AEROPUERTO DE MADRID / BARAJAS.</t>
  </si>
  <si>
    <t>90000070OK DE 2006</t>
  </si>
  <si>
    <t>INTERVENTORÍA FINANCIERA, CONTABLE, TRIBUTARIA Y ADMINISTRATIVA, PARA LA CONCESIÓN DE LA ADMINISTRACIÓN, OPERACIÓN, EXPLOTACIÓN COMERCIAL, MANTENIMIENTO, MODERNIZACIÓN Y EXPANSIÓN DEL AEROPUERTO INTERNACIONAL EL DORADO DE LA CIUDAD DE BOGOTÁ D.C.</t>
  </si>
  <si>
    <t>X</t>
  </si>
  <si>
    <t>Y</t>
  </si>
  <si>
    <t>ICCU-021-2010</t>
  </si>
  <si>
    <t>CONTRATAR LA INTERVENTORÍA TÉCNICA, SOCIO AMBIENTAL, JURÍDICA Y FINANCIERA PARA UN PERIODO DE LA ETAPA DE OPERACIÓN Y PARA LAS ACTIVIDADES DE LA ETAPA PREOPERATIVA DE LAS OBRAS ADICIONALES DE LAS CONCESIONES VIALES DEL DEPARTAMENTO DE CUNDINAMARCA.</t>
  </si>
  <si>
    <t>MUNICIPIO DE BUCARAMANGA</t>
  </si>
  <si>
    <t>348 DE 2010</t>
  </si>
  <si>
    <t>INTERVENTORÍA A LA ACTUALIZACIÓN DE LOS ESTUDIOS Y DISEÑOS A FASE III Y CONSTRUCCIÓN DEL VIADUCTO DE LA CARRERA NOVENA Y OBRAS COMPLEMENTARIAS EN EL MUNICIPIO DE BUCARAMANGA. CONTRATO NO. 0348 DE 2010.</t>
  </si>
  <si>
    <t>12-HU-5860</t>
  </si>
  <si>
    <t>CONSULTORÍA Y ASISTENCIA PARA EL CONTROL Y VIGILANCIA DE LAS OBRAS AUTOVÍA A-22, LLEIDA - HUESCA. TRAMO: VARIANTE DE BARBASTRO. PROVINCIA DE HUESCA CLAVE 12-HU-5860.</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</si>
  <si>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</si>
  <si>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</si>
  <si>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CONSULTORÍA Y ASISTENCIA PARA EL CONTROL Y VIGILANCIA DE LAS OBRAS DEL NUEVO ACCESO FERROVIARIO AL NORTE DE ESPAÑA. TRAMO: SOTO DEL REAL - SEGOVIA INFRAESTRUCTURA Y VÍA LOTE No 1.</t>
  </si>
  <si>
    <t>42 DE 2004</t>
  </si>
  <si>
    <t>INTERVENTORÍA TÉCNICA, FINANCIERA Y OPERATIVA EN LA ETAPA DE OPERACIÓN DEL CONTRATO DE CONCESIÓN NO. 0937 DE 1995 SANTAFE DE BOGOTÁ (FONTIBÓN) - FACATATIVÁ - LOS ALPES.</t>
  </si>
  <si>
    <t>FORMATO 2</t>
  </si>
  <si>
    <t>P30-01AT</t>
  </si>
  <si>
    <t>INAR ASOCIADOS S.A</t>
  </si>
  <si>
    <t>P28-01AT</t>
  </si>
  <si>
    <t>EGIS RAIL S.A</t>
  </si>
  <si>
    <t>CONCURSO DE MÉRITOS ABIERTO No.VJ-VGC-CM-007-2016</t>
  </si>
  <si>
    <t xml:space="preserve">SORTEO </t>
  </si>
  <si>
    <t>PRIMERA SERIE</t>
  </si>
  <si>
    <t>SEGUNDA SERIE</t>
  </si>
  <si>
    <t>HABILES PARA SORTEO</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</si>
</sst>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00_);_(&quot;$&quot;* \(#,##0.00\);_(&quot;$&quot;* &quot;-&quot;??_);_(@_)"/>
    <numFmt numFmtId="169" formatCode="_(* #,##0.00_);_(* \(#,##0.00\);_(* &quot;-&quot;??_);_(@_)"/>
    <numFmt numFmtId="170" formatCode="_(&quot;$&quot;\ * #,##0.00_);_(&quot;$&quot;\ * \(#,##0.00\);_(&quot;$&quot;\ * &quot;-&quot;??_);_(@_)"/>
    <numFmt numFmtId="171" formatCode="dd/mm/yyyy;@"/>
    <numFmt numFmtId="172" formatCode="_ * #,##0.00_ ;_ * \-#,##0.00_ ;_ * &quot;-&quot;??_ ;_ @_ "/>
    <numFmt numFmtId="173" formatCode="&quot;$&quot;#,##0;[Red]&quot;$&quot;#,##0"/>
    <numFmt numFmtId="174" formatCode="_-[$$-240A]\ * #,##0_-;_-[$$-240A]\ * #,##0\-;_-[$$-240A]\ * &quot;-&quot;_-;_-@_-"/>
    <numFmt numFmtId="175" formatCode="_-[$$-409]* #,##0.00_ ;_-[$$-409]* \-#,##0.00\ ;_-[$$-409]* &quot;-&quot;??_ ;_-@_ "/>
    <numFmt numFmtId="176" formatCode="0.0%"/>
    <numFmt numFmtId="177" formatCode="&quot;$&quot;#,##0.00;[Red]&quot;$&quot;#,##0.00"/>
    <numFmt numFmtId="178" formatCode="_-[$$-240A]* #,##0.00_-;\-[$$-240A]* #,##0.00_-;_-[$$-240A]* &quot;-&quot;??_-;_-@_-"/>
    <numFmt numFmtId="179" formatCode="[$$]\ #,##0.00;\-[$$]\ #,##0.00"/>
    <numFmt numFmtId="180" formatCode="#,##0.00\ _€"/>
    <numFmt numFmtId="181" formatCode="####\-##"/>
    <numFmt numFmtId="182" formatCode="&quot;$&quot;#,##0.00"/>
    <numFmt numFmtId="183" formatCode="_-* #,##0\ _€_-;\-* #,##0\ _€_-;_-* &quot;-&quot;??\ _€_-;_-@_-"/>
    <numFmt numFmtId="184" formatCode="#,##0\ _€;[Red]#,##0\ _€"/>
    <numFmt numFmtId="185" formatCode="&quot;$&quot;#,##0"/>
    <numFmt numFmtId="186" formatCode="#,##0.00000"/>
    <numFmt numFmtId="187" formatCode="_-* #,##0_-;\-* #,##0_-;_-* &quot;-&quot;??_-;_-@_-"/>
    <numFmt numFmtId="188" formatCode="#,##0.00\ _€;[Red]#,##0.00\ _€"/>
  </numFmts>
  <fonts count="8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sz val="10"/>
      <color theme="1"/>
      <name val="Arial"/>
      <family val="2"/>
    </font>
    <font>
      <sz val="9"/>
      <color theme="1"/>
      <name val="Arial"/>
      <family val="2"/>
    </font>
    <font>
      <sz val="9"/>
      <color theme="1"/>
      <name val="Calibri"/>
      <family val="2"/>
      <scheme val="minor"/>
    </font>
    <font>
      <sz val="11"/>
      <name val="Arial Narrow"/>
      <family val="2"/>
    </font>
    <font>
      <sz val="10"/>
      <color rgb="FF000000"/>
      <name val="Arial"/>
      <family val="2"/>
    </font>
    <font>
      <sz val="9"/>
      <color indexed="81"/>
      <name val="Tahoma"/>
      <family val="2"/>
    </font>
    <font>
      <b/>
      <sz val="9"/>
      <color indexed="81"/>
      <name val="Tahoma"/>
      <family val="2"/>
    </font>
    <font>
      <sz val="9"/>
      <name val="Arial"/>
      <family val="2"/>
    </font>
    <font>
      <b/>
      <sz val="8"/>
      <name val="Calibri"/>
      <family val="2"/>
      <scheme val="minor"/>
    </font>
    <font>
      <b/>
      <sz val="18"/>
      <color theme="1"/>
      <name val="Arial"/>
      <family val="2"/>
    </font>
    <font>
      <sz val="9"/>
      <color theme="0"/>
      <name val="Arial"/>
      <family val="2"/>
    </font>
    <font>
      <b/>
      <u/>
      <sz val="11"/>
      <color theme="0"/>
      <name val="Arial"/>
      <family val="2"/>
    </font>
    <font>
      <sz val="12"/>
      <color theme="9" tint="0.39997558519241921"/>
      <name val="Calibri"/>
      <family val="2"/>
      <scheme val="minor"/>
    </font>
    <font>
      <sz val="11"/>
      <name val="Calibri"/>
      <family val="2"/>
      <scheme val="minor"/>
    </font>
    <font>
      <b/>
      <sz val="11"/>
      <color rgb="FF000000"/>
      <name val="Arial"/>
      <family val="2"/>
    </font>
    <font>
      <sz val="11"/>
      <color rgb="FFFF0000"/>
      <name val="Arial"/>
      <family val="2"/>
    </font>
    <font>
      <b/>
      <sz val="11"/>
      <color theme="9" tint="0.79998168889431442"/>
      <name val="Arial"/>
      <family val="2"/>
    </font>
    <font>
      <sz val="12"/>
      <color theme="9" tint="0.79998168889431442"/>
      <name val="Calibri"/>
      <family val="2"/>
      <scheme val="minor"/>
    </font>
    <font>
      <sz val="11"/>
      <color theme="9" tint="0.79998168889431442"/>
      <name val="Arial"/>
      <family val="2"/>
    </font>
    <font>
      <sz val="11"/>
      <color rgb="FF7030A0"/>
      <name val="Arial"/>
      <family val="2"/>
    </font>
    <font>
      <b/>
      <sz val="11"/>
      <color rgb="FF00B050"/>
      <name val="Arial"/>
      <family val="2"/>
    </font>
    <font>
      <sz val="14"/>
      <color theme="1"/>
      <name val="Arial"/>
      <family val="2"/>
    </font>
    <font>
      <sz val="10"/>
      <color theme="0"/>
      <name val="Arial"/>
      <family val="2"/>
    </font>
    <font>
      <sz val="10"/>
      <color rgb="FFFF0000"/>
      <name val="Arial"/>
      <family val="2"/>
    </font>
    <font>
      <b/>
      <sz val="10"/>
      <color rgb="FFFF0000"/>
      <name val="Arial"/>
      <family val="2"/>
    </font>
    <font>
      <b/>
      <sz val="9"/>
      <color theme="1"/>
      <name val="Arial"/>
      <family val="2"/>
    </font>
    <font>
      <b/>
      <sz val="10"/>
      <name val="Arial"/>
      <family val="2"/>
    </font>
    <font>
      <b/>
      <sz val="11"/>
      <color rgb="FFFFFFFF"/>
      <name val="Calibri"/>
      <family val="2"/>
    </font>
    <font>
      <b/>
      <sz val="14"/>
      <color rgb="FFFF0000"/>
      <name val="Arial"/>
      <family val="2"/>
    </font>
    <font>
      <sz val="8"/>
      <color theme="1"/>
      <name val="Arial"/>
      <family val="2"/>
    </font>
    <font>
      <b/>
      <sz val="8"/>
      <color theme="1"/>
      <name val="Arial"/>
      <family val="2"/>
    </font>
  </fonts>
  <fills count="30">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0000"/>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rgb="FF366092"/>
        <bgColor indexed="64"/>
      </patternFill>
    </fill>
  </fills>
  <borders count="7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thin">
        <color auto="1"/>
      </top>
      <bottom/>
      <diagonal/>
    </border>
  </borders>
  <cellStyleXfs count="91">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165" fontId="7" fillId="0" borderId="0" applyFont="0" applyFill="0" applyBorder="0" applyAlignment="0" applyProtection="0"/>
    <xf numFmtId="172" fontId="13" fillId="0" borderId="0" applyFont="0" applyFill="0" applyBorder="0" applyAlignment="0" applyProtection="0"/>
    <xf numFmtId="164" fontId="7" fillId="0" borderId="0" applyFont="0" applyFill="0" applyBorder="0" applyAlignment="0" applyProtection="0"/>
    <xf numFmtId="170"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169"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0" fontId="7" fillId="0" borderId="0" applyFont="0" applyFill="0" applyBorder="0" applyAlignment="0" applyProtection="0"/>
    <xf numFmtId="170" fontId="30"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6" fillId="0" borderId="0"/>
    <xf numFmtId="0" fontId="6" fillId="0" borderId="0"/>
    <xf numFmtId="0" fontId="13" fillId="0" borderId="0"/>
    <xf numFmtId="9" fontId="30" fillId="0" borderId="0" applyFont="0" applyFill="0" applyBorder="0" applyAlignment="0" applyProtection="0"/>
    <xf numFmtId="0" fontId="5" fillId="0" borderId="0"/>
    <xf numFmtId="0" fontId="33" fillId="2" borderId="0" applyNumberFormat="0" applyBorder="0" applyAlignment="0" applyProtection="0"/>
    <xf numFmtId="0" fontId="28" fillId="0" borderId="0"/>
    <xf numFmtId="43" fontId="7" fillId="0" borderId="0" applyFont="0" applyFill="0" applyBorder="0" applyAlignment="0" applyProtection="0"/>
    <xf numFmtId="0" fontId="4" fillId="0" borderId="0"/>
    <xf numFmtId="43" fontId="7" fillId="0" borderId="0" applyFont="0" applyFill="0" applyBorder="0" applyAlignment="0" applyProtection="0"/>
  </cellStyleXfs>
  <cellXfs count="1455">
    <xf numFmtId="0" fontId="0" fillId="0" borderId="0" xfId="0"/>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9" fontId="9" fillId="0" borderId="4" xfId="12" applyFont="1" applyFill="1" applyBorder="1" applyAlignment="1">
      <alignment horizontal="center" vertical="center"/>
    </xf>
    <xf numFmtId="171"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3" fontId="9" fillId="0" borderId="4" xfId="0" applyNumberFormat="1" applyFont="1" applyFill="1" applyBorder="1" applyAlignment="1">
      <alignment horizontal="center" vertical="center" wrapText="1"/>
    </xf>
    <xf numFmtId="173"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3" fontId="9" fillId="0" borderId="24" xfId="0" applyNumberFormat="1" applyFont="1" applyFill="1" applyBorder="1" applyAlignment="1">
      <alignment horizontal="center" vertical="center" wrapText="1"/>
    </xf>
    <xf numFmtId="173"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9" fontId="9" fillId="0" borderId="30" xfId="12" applyFont="1" applyFill="1" applyBorder="1" applyAlignment="1">
      <alignment horizontal="center" vertical="center"/>
    </xf>
    <xf numFmtId="0" fontId="9" fillId="0" borderId="30" xfId="0" applyNumberFormat="1" applyFont="1" applyFill="1" applyBorder="1" applyAlignment="1">
      <alignment horizontal="center" vertical="center" wrapText="1"/>
    </xf>
    <xf numFmtId="173" fontId="9" fillId="0" borderId="30" xfId="0" applyNumberFormat="1" applyFont="1" applyFill="1" applyBorder="1" applyAlignment="1">
      <alignment horizontal="center" vertical="center" wrapText="1"/>
    </xf>
    <xf numFmtId="173" fontId="9" fillId="0" borderId="30" xfId="0" applyNumberFormat="1" applyFont="1" applyFill="1" applyBorder="1" applyAlignment="1">
      <alignment horizontal="center" vertical="center"/>
    </xf>
    <xf numFmtId="4" fontId="9" fillId="0" borderId="30" xfId="1" applyNumberFormat="1" applyFont="1" applyFill="1" applyBorder="1" applyAlignment="1">
      <alignment horizontal="center" vertical="center"/>
    </xf>
    <xf numFmtId="4" fontId="9" fillId="0" borderId="3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3" fontId="9" fillId="0" borderId="35" xfId="0" applyNumberFormat="1" applyFont="1" applyFill="1" applyBorder="1" applyAlignment="1">
      <alignment horizontal="center" vertical="center" wrapText="1"/>
    </xf>
    <xf numFmtId="173"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9" fontId="9" fillId="0" borderId="35" xfId="12"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7"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7"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7"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7"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6" fontId="24" fillId="0" borderId="30" xfId="1" applyNumberFormat="1" applyFont="1" applyBorder="1" applyAlignment="1">
      <alignment horizontal="center" vertical="center" wrapText="1"/>
    </xf>
    <xf numFmtId="176"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7"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10"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3" fontId="9" fillId="0" borderId="27" xfId="0" applyNumberFormat="1" applyFont="1" applyFill="1" applyBorder="1" applyAlignment="1">
      <alignment horizontal="center" vertical="center" wrapText="1"/>
    </xf>
    <xf numFmtId="4" fontId="9" fillId="0" borderId="27" xfId="1"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29" fillId="0" borderId="4" xfId="0" applyFont="1" applyFill="1" applyBorder="1" applyAlignment="1">
      <alignment horizontal="center" vertical="center"/>
    </xf>
    <xf numFmtId="0" fontId="29" fillId="0" borderId="35" xfId="0" applyFont="1" applyFill="1" applyBorder="1" applyAlignment="1">
      <alignment horizontal="center" vertical="center"/>
    </xf>
    <xf numFmtId="0" fontId="31" fillId="12" borderId="50" xfId="85" applyFont="1" applyFill="1" applyBorder="1" applyAlignment="1">
      <alignment horizontal="center" vertical="center"/>
    </xf>
    <xf numFmtId="180" fontId="31" fillId="12" borderId="7" xfId="85" applyNumberFormat="1" applyFont="1" applyFill="1" applyBorder="1" applyAlignment="1">
      <alignment horizontal="center" vertical="center"/>
    </xf>
    <xf numFmtId="180" fontId="31" fillId="12" borderId="48" xfId="85" applyNumberFormat="1" applyFont="1" applyFill="1" applyBorder="1" applyAlignment="1">
      <alignment horizontal="center" vertical="center"/>
    </xf>
    <xf numFmtId="0" fontId="5" fillId="0" borderId="4" xfId="85" applyBorder="1" applyAlignment="1">
      <alignment vertical="center" wrapText="1"/>
    </xf>
    <xf numFmtId="178" fontId="5" fillId="0" borderId="4" xfId="85" applyNumberFormat="1" applyBorder="1" applyAlignment="1">
      <alignment vertical="center" wrapText="1"/>
    </xf>
    <xf numFmtId="180"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8" fontId="5" fillId="0" borderId="4" xfId="85" applyNumberFormat="1" applyFill="1" applyBorder="1" applyAlignment="1">
      <alignment vertical="center"/>
    </xf>
    <xf numFmtId="0" fontId="5" fillId="0" borderId="4" xfId="85" applyBorder="1" applyAlignment="1">
      <alignment horizontal="center" vertical="center"/>
    </xf>
    <xf numFmtId="178" fontId="5" fillId="0" borderId="4" xfId="85" applyNumberFormat="1" applyBorder="1" applyAlignment="1">
      <alignment vertical="center"/>
    </xf>
    <xf numFmtId="180"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60" xfId="85" applyBorder="1" applyAlignment="1">
      <alignment horizontal="center" vertical="center" wrapText="1"/>
    </xf>
    <xf numFmtId="0" fontId="5" fillId="0" borderId="60"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1" borderId="0" xfId="85" applyFill="1" applyAlignment="1">
      <alignment horizontal="center" vertical="center" wrapText="1"/>
    </xf>
    <xf numFmtId="0" fontId="5" fillId="11" borderId="0" xfId="85" applyFill="1" applyAlignment="1">
      <alignment horizontal="center" vertical="center"/>
    </xf>
    <xf numFmtId="0" fontId="5" fillId="11" borderId="0" xfId="85" applyFill="1" applyAlignment="1">
      <alignment vertical="center" wrapText="1"/>
    </xf>
    <xf numFmtId="0" fontId="5" fillId="11" borderId="0" xfId="85" applyFill="1" applyAlignment="1">
      <alignment vertical="center"/>
    </xf>
    <xf numFmtId="0" fontId="5" fillId="11" borderId="0" xfId="85" applyFill="1" applyBorder="1" applyAlignment="1">
      <alignment vertical="center"/>
    </xf>
    <xf numFmtId="178" fontId="5" fillId="11" borderId="0" xfId="85" applyNumberFormat="1" applyFill="1" applyBorder="1" applyAlignment="1">
      <alignment vertical="center"/>
    </xf>
    <xf numFmtId="180" fontId="5" fillId="11" borderId="16" xfId="85" applyNumberFormat="1" applyFill="1" applyBorder="1" applyAlignment="1">
      <alignment horizontal="center" vertical="center"/>
    </xf>
    <xf numFmtId="0" fontId="5" fillId="11" borderId="15" xfId="85" applyFill="1" applyBorder="1" applyAlignment="1">
      <alignment horizontal="center" vertical="center"/>
    </xf>
    <xf numFmtId="0" fontId="5" fillId="11" borderId="0" xfId="85" applyFill="1" applyBorder="1" applyAlignment="1">
      <alignment horizontal="center" vertical="center"/>
    </xf>
    <xf numFmtId="180" fontId="5" fillId="11" borderId="0" xfId="85" applyNumberFormat="1" applyFill="1" applyBorder="1" applyAlignment="1">
      <alignment horizontal="center" vertical="center"/>
    </xf>
    <xf numFmtId="180" fontId="5" fillId="11" borderId="16" xfId="85" applyNumberFormat="1" applyFill="1" applyBorder="1" applyAlignment="1">
      <alignment vertical="center"/>
    </xf>
    <xf numFmtId="14" fontId="5" fillId="11" borderId="15" xfId="85" applyNumberFormat="1" applyFill="1" applyBorder="1" applyAlignment="1">
      <alignment vertical="center"/>
    </xf>
    <xf numFmtId="14" fontId="5" fillId="11" borderId="16" xfId="85" applyNumberFormat="1" applyFill="1" applyBorder="1" applyAlignment="1">
      <alignment vertical="center"/>
    </xf>
    <xf numFmtId="0" fontId="5" fillId="11" borderId="28" xfId="85" applyFill="1" applyBorder="1" applyAlignment="1">
      <alignment horizontal="center" vertical="center"/>
    </xf>
    <xf numFmtId="0" fontId="5" fillId="11" borderId="16" xfId="85" applyFill="1" applyBorder="1" applyAlignment="1">
      <alignment horizontal="center" vertical="center"/>
    </xf>
    <xf numFmtId="0" fontId="5" fillId="11" borderId="16" xfId="85" applyFill="1" applyBorder="1" applyAlignment="1">
      <alignment horizontal="left" vertical="center"/>
    </xf>
    <xf numFmtId="0" fontId="5" fillId="11" borderId="8" xfId="85" applyFill="1" applyBorder="1" applyAlignment="1">
      <alignment vertical="center"/>
    </xf>
    <xf numFmtId="178" fontId="5" fillId="11" borderId="8" xfId="85" applyNumberFormat="1" applyFill="1" applyBorder="1" applyAlignment="1">
      <alignment vertical="center"/>
    </xf>
    <xf numFmtId="180" fontId="5" fillId="11" borderId="19" xfId="85" applyNumberFormat="1" applyFill="1" applyBorder="1" applyAlignment="1">
      <alignment horizontal="center" vertical="center"/>
    </xf>
    <xf numFmtId="0" fontId="5" fillId="11" borderId="18" xfId="85" applyFill="1" applyBorder="1" applyAlignment="1">
      <alignment horizontal="center" vertical="center"/>
    </xf>
    <xf numFmtId="0" fontId="5" fillId="11" borderId="8" xfId="85" applyFill="1" applyBorder="1" applyAlignment="1">
      <alignment horizontal="center" vertical="center"/>
    </xf>
    <xf numFmtId="180" fontId="5" fillId="11" borderId="8" xfId="85" applyNumberFormat="1" applyFill="1" applyBorder="1" applyAlignment="1">
      <alignment horizontal="center" vertical="center"/>
    </xf>
    <xf numFmtId="180" fontId="5" fillId="11" borderId="19" xfId="85" applyNumberFormat="1" applyFill="1" applyBorder="1" applyAlignment="1">
      <alignment vertical="center"/>
    </xf>
    <xf numFmtId="14" fontId="5" fillId="11" borderId="18" xfId="85" applyNumberFormat="1" applyFill="1" applyBorder="1" applyAlignment="1">
      <alignment vertical="center"/>
    </xf>
    <xf numFmtId="14" fontId="5" fillId="11" borderId="19" xfId="85" applyNumberFormat="1" applyFill="1" applyBorder="1" applyAlignment="1">
      <alignment vertical="center"/>
    </xf>
    <xf numFmtId="0" fontId="5" fillId="11" borderId="17" xfId="85" applyFill="1" applyBorder="1" applyAlignment="1">
      <alignment horizontal="center" vertical="center"/>
    </xf>
    <xf numFmtId="0" fontId="5" fillId="11" borderId="19" xfId="85" applyFill="1" applyBorder="1" applyAlignment="1">
      <alignment horizontal="center" vertical="center"/>
    </xf>
    <xf numFmtId="0" fontId="5" fillId="11" borderId="19" xfId="85" applyFill="1" applyBorder="1" applyAlignment="1">
      <alignment horizontal="left" vertical="center"/>
    </xf>
    <xf numFmtId="178" fontId="5" fillId="11" borderId="0" xfId="85" applyNumberFormat="1" applyFill="1" applyAlignment="1">
      <alignment vertical="center"/>
    </xf>
    <xf numFmtId="180" fontId="5" fillId="11" borderId="0" xfId="85" applyNumberFormat="1" applyFill="1" applyAlignment="1">
      <alignment horizontal="center" vertical="center"/>
    </xf>
    <xf numFmtId="180" fontId="5" fillId="11" borderId="0" xfId="85" applyNumberFormat="1" applyFill="1" applyAlignment="1">
      <alignment vertical="center"/>
    </xf>
    <xf numFmtId="14" fontId="5" fillId="11" borderId="0" xfId="85" applyNumberFormat="1" applyFill="1" applyAlignment="1">
      <alignment vertical="center"/>
    </xf>
    <xf numFmtId="0" fontId="5" fillId="11" borderId="0" xfId="85" applyFill="1" applyAlignment="1">
      <alignment horizontal="left" vertical="center"/>
    </xf>
    <xf numFmtId="0" fontId="10" fillId="11" borderId="14" xfId="86" applyFont="1" applyFill="1" applyBorder="1" applyAlignment="1">
      <alignment horizontal="center" vertical="center"/>
    </xf>
    <xf numFmtId="0" fontId="5" fillId="0" borderId="4" xfId="85" applyBorder="1" applyAlignment="1">
      <alignment horizontal="justify" vertical="center" wrapText="1"/>
    </xf>
    <xf numFmtId="0" fontId="5" fillId="11" borderId="15" xfId="85" applyFill="1" applyBorder="1" applyAlignment="1">
      <alignment horizontal="justify" vertical="center" wrapText="1"/>
    </xf>
    <xf numFmtId="0" fontId="5" fillId="11" borderId="18" xfId="85" applyFill="1" applyBorder="1" applyAlignment="1">
      <alignment horizontal="justify" vertical="center" wrapText="1"/>
    </xf>
    <xf numFmtId="0" fontId="5" fillId="11" borderId="0" xfId="85" applyFill="1" applyAlignment="1">
      <alignment horizontal="justify" vertical="center" wrapText="1"/>
    </xf>
    <xf numFmtId="0" fontId="10" fillId="11" borderId="13" xfId="86" applyFont="1" applyFill="1" applyBorder="1" applyAlignment="1">
      <alignment horizontal="justify" vertical="center"/>
    </xf>
    <xf numFmtId="0" fontId="9" fillId="11" borderId="37" xfId="85" applyFont="1" applyFill="1" applyBorder="1" applyAlignment="1">
      <alignment horizontal="center" vertical="center"/>
    </xf>
    <xf numFmtId="175" fontId="9" fillId="11" borderId="38" xfId="85" applyNumberFormat="1" applyFont="1" applyFill="1" applyBorder="1" applyAlignment="1">
      <alignment vertical="center"/>
    </xf>
    <xf numFmtId="0" fontId="9" fillId="11" borderId="32" xfId="85" applyFont="1" applyFill="1" applyBorder="1" applyAlignment="1">
      <alignment horizontal="center" vertical="center"/>
    </xf>
    <xf numFmtId="175" fontId="9" fillId="11" borderId="33" xfId="85" applyNumberFormat="1" applyFont="1" applyFill="1" applyBorder="1" applyAlignment="1">
      <alignment vertical="center"/>
    </xf>
    <xf numFmtId="0" fontId="9" fillId="11" borderId="34" xfId="85" applyFont="1" applyFill="1" applyBorder="1" applyAlignment="1">
      <alignment horizontal="center" vertical="center"/>
    </xf>
    <xf numFmtId="175" fontId="9" fillId="11" borderId="36"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180" fontId="5" fillId="0" borderId="33" xfId="85" applyNumberForma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0" fontId="5" fillId="0" borderId="33" xfId="85" applyBorder="1" applyAlignment="1">
      <alignment horizontal="justify" vertical="center" wrapText="1"/>
    </xf>
    <xf numFmtId="0" fontId="31" fillId="13" borderId="37" xfId="85" applyFont="1" applyFill="1" applyBorder="1" applyAlignment="1">
      <alignment horizontal="center" vertical="center" wrapText="1"/>
    </xf>
    <xf numFmtId="0" fontId="31" fillId="13" borderId="38" xfId="85" applyFont="1" applyFill="1" applyBorder="1" applyAlignment="1">
      <alignment horizontal="center" vertical="center" wrapText="1"/>
    </xf>
    <xf numFmtId="0" fontId="9" fillId="11" borderId="0" xfId="0" applyFont="1" applyFill="1" applyAlignment="1">
      <alignment vertical="center"/>
    </xf>
    <xf numFmtId="0" fontId="9" fillId="11" borderId="0" xfId="0" applyFont="1" applyFill="1"/>
    <xf numFmtId="0" fontId="0" fillId="11" borderId="0" xfId="0" applyFill="1"/>
    <xf numFmtId="0" fontId="0" fillId="11" borderId="0" xfId="0" applyFont="1" applyFill="1"/>
    <xf numFmtId="0" fontId="9" fillId="11" borderId="0" xfId="0" applyFont="1" applyFill="1" applyAlignment="1">
      <alignment wrapText="1"/>
    </xf>
    <xf numFmtId="0" fontId="0" fillId="11" borderId="0" xfId="0" applyFill="1" applyAlignment="1">
      <alignment wrapText="1"/>
    </xf>
    <xf numFmtId="0" fontId="24" fillId="11" borderId="0" xfId="0" applyFont="1" applyFill="1"/>
    <xf numFmtId="0" fontId="11" fillId="0" borderId="4" xfId="0" applyFont="1" applyFill="1" applyBorder="1" applyAlignment="1">
      <alignment horizontal="center" vertical="center" wrapText="1"/>
    </xf>
    <xf numFmtId="0" fontId="28" fillId="0" borderId="0" xfId="87"/>
    <xf numFmtId="0" fontId="28" fillId="0" borderId="0" xfId="87" applyAlignment="1">
      <alignment horizontal="center" vertical="center" wrapText="1"/>
    </xf>
    <xf numFmtId="0" fontId="38" fillId="14" borderId="64" xfId="87" applyFont="1" applyFill="1" applyBorder="1" applyAlignment="1">
      <alignment horizontal="center" vertical="center" wrapText="1"/>
    </xf>
    <xf numFmtId="0" fontId="38" fillId="14" borderId="65" xfId="87" applyFont="1" applyFill="1" applyBorder="1" applyAlignment="1">
      <alignment horizontal="center" vertical="center" wrapText="1"/>
    </xf>
    <xf numFmtId="14" fontId="28" fillId="15" borderId="64" xfId="87" applyNumberFormat="1" applyFill="1" applyBorder="1" applyAlignment="1">
      <alignment horizontal="center" vertical="center" wrapText="1"/>
    </xf>
    <xf numFmtId="179" fontId="28" fillId="14" borderId="65" xfId="87" applyNumberFormat="1" applyFill="1" applyBorder="1" applyAlignment="1">
      <alignment horizontal="center" vertical="center" wrapText="1"/>
    </xf>
    <xf numFmtId="179" fontId="28" fillId="0" borderId="0" xfId="87" applyNumberFormat="1"/>
    <xf numFmtId="179" fontId="28" fillId="16" borderId="65" xfId="87" applyNumberFormat="1" applyFill="1" applyBorder="1" applyAlignment="1">
      <alignment horizontal="center" vertical="center" wrapText="1"/>
    </xf>
    <xf numFmtId="14" fontId="28" fillId="15" borderId="66" xfId="87" applyNumberFormat="1" applyFill="1" applyBorder="1" applyAlignment="1">
      <alignment horizontal="center" vertical="center" wrapText="1"/>
    </xf>
    <xf numFmtId="179" fontId="28" fillId="16" borderId="67" xfId="87" applyNumberFormat="1" applyFill="1" applyBorder="1" applyAlignment="1">
      <alignment horizontal="center" vertical="center" wrapText="1"/>
    </xf>
    <xf numFmtId="181" fontId="28" fillId="16" borderId="64" xfId="87" applyNumberFormat="1" applyFill="1" applyBorder="1" applyAlignment="1">
      <alignment horizontal="center" vertical="center" wrapText="1"/>
    </xf>
    <xf numFmtId="179" fontId="28" fillId="16" borderId="64" xfId="87" applyNumberFormat="1" applyFill="1" applyBorder="1" applyAlignment="1">
      <alignment horizontal="center" vertical="center" wrapText="1"/>
    </xf>
    <xf numFmtId="181" fontId="28" fillId="14" borderId="64" xfId="87" applyNumberFormat="1" applyFill="1" applyBorder="1" applyAlignment="1">
      <alignment horizontal="center" vertical="center" wrapText="1"/>
    </xf>
    <xf numFmtId="179" fontId="28" fillId="14" borderId="64" xfId="87" applyNumberFormat="1" applyFill="1" applyBorder="1" applyAlignment="1">
      <alignment horizontal="center" vertical="center" wrapText="1"/>
    </xf>
    <xf numFmtId="181" fontId="28" fillId="16" borderId="66" xfId="87" applyNumberFormat="1" applyFill="1" applyBorder="1" applyAlignment="1">
      <alignment horizontal="center" vertical="center" wrapText="1"/>
    </xf>
    <xf numFmtId="179" fontId="28" fillId="16" borderId="66" xfId="87" applyNumberFormat="1" applyFill="1" applyBorder="1" applyAlignment="1">
      <alignment horizontal="center" vertical="center" wrapText="1"/>
    </xf>
    <xf numFmtId="171" fontId="18" fillId="11" borderId="2" xfId="2" applyNumberFormat="1" applyFont="1" applyFill="1" applyBorder="1" applyAlignment="1">
      <alignment horizontal="center" vertical="center" wrapText="1"/>
    </xf>
    <xf numFmtId="171" fontId="18" fillId="11" borderId="0" xfId="2" applyNumberFormat="1" applyFont="1" applyFill="1" applyBorder="1" applyAlignment="1">
      <alignment horizontal="center" vertical="center" wrapText="1"/>
    </xf>
    <xf numFmtId="0" fontId="9" fillId="11" borderId="0" xfId="0" applyFont="1" applyFill="1" applyBorder="1" applyAlignment="1">
      <alignment vertical="center"/>
    </xf>
    <xf numFmtId="0" fontId="0" fillId="11" borderId="0" xfId="0" applyFill="1" applyBorder="1" applyAlignment="1">
      <alignment vertical="center"/>
    </xf>
    <xf numFmtId="43" fontId="9" fillId="11" borderId="0" xfId="88" applyFont="1" applyFill="1" applyBorder="1" applyAlignment="1">
      <alignment vertical="center"/>
    </xf>
    <xf numFmtId="43" fontId="18" fillId="11" borderId="0" xfId="88" applyFont="1" applyFill="1" applyBorder="1" applyAlignment="1">
      <alignment horizontal="center" vertical="center" wrapText="1"/>
    </xf>
    <xf numFmtId="43" fontId="0" fillId="11" borderId="0" xfId="88" applyFont="1" applyFill="1" applyBorder="1" applyAlignment="1">
      <alignment vertical="center"/>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0" fillId="0" borderId="4" xfId="0" applyFill="1" applyBorder="1" applyAlignment="1">
      <alignment horizontal="justify"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2" fillId="0" borderId="4"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9" fillId="11" borderId="0" xfId="1" applyNumberFormat="1" applyFont="1" applyFill="1" applyBorder="1" applyAlignment="1">
      <alignment vertical="center"/>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7"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4" fontId="9" fillId="0" borderId="38" xfId="0" applyNumberFormat="1" applyFont="1" applyFill="1" applyBorder="1" applyAlignment="1">
      <alignment horizontal="justify" vertical="center" wrapText="1"/>
    </xf>
    <xf numFmtId="4" fontId="9" fillId="0" borderId="33" xfId="0" applyNumberFormat="1" applyFont="1" applyFill="1" applyBorder="1" applyAlignment="1">
      <alignment horizontal="justify" vertical="center" wrapText="1"/>
    </xf>
    <xf numFmtId="0" fontId="43" fillId="0" borderId="35" xfId="0" applyNumberFormat="1" applyFont="1" applyFill="1" applyBorder="1" applyAlignment="1">
      <alignment horizontal="center" vertical="center"/>
    </xf>
    <xf numFmtId="0" fontId="24" fillId="11" borderId="0" xfId="0" applyFont="1" applyFill="1" applyAlignment="1">
      <alignment wrapText="1"/>
    </xf>
    <xf numFmtId="43" fontId="44" fillId="11" borderId="0" xfId="88" applyFont="1" applyFill="1" applyAlignment="1">
      <alignment horizontal="center" vertical="center" wrapText="1"/>
    </xf>
    <xf numFmtId="4" fontId="9" fillId="11"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1" borderId="53" xfId="0" applyFont="1" applyFill="1" applyBorder="1" applyAlignment="1">
      <alignment horizontal="justify" vertical="center" wrapText="1"/>
    </xf>
    <xf numFmtId="0" fontId="41" fillId="11" borderId="33" xfId="0" applyFont="1" applyFill="1" applyBorder="1" applyAlignment="1">
      <alignment horizontal="justify" vertical="center" wrapText="1"/>
    </xf>
    <xf numFmtId="171" fontId="20" fillId="0" borderId="4" xfId="0" applyNumberFormat="1" applyFont="1" applyFill="1" applyBorder="1" applyAlignment="1">
      <alignment horizontal="center" vertical="center" wrapText="1"/>
    </xf>
    <xf numFmtId="0" fontId="24" fillId="11" borderId="30" xfId="0" applyFont="1" applyFill="1" applyBorder="1" applyAlignment="1">
      <alignment horizontal="left" vertical="center" wrapText="1"/>
    </xf>
    <xf numFmtId="9" fontId="24" fillId="11" borderId="30" xfId="1" applyNumberFormat="1" applyFont="1" applyFill="1" applyBorder="1" applyAlignment="1">
      <alignment horizontal="center" vertical="center" wrapText="1"/>
    </xf>
    <xf numFmtId="0" fontId="27" fillId="11" borderId="30" xfId="0" applyNumberFormat="1" applyFont="1" applyFill="1" applyBorder="1" applyAlignment="1">
      <alignment horizontal="center" vertical="center"/>
    </xf>
    <xf numFmtId="4" fontId="24" fillId="11" borderId="30" xfId="0" applyNumberFormat="1" applyFont="1" applyFill="1" applyBorder="1" applyAlignment="1">
      <alignment horizontal="center" vertical="center" wrapText="1"/>
    </xf>
    <xf numFmtId="0" fontId="24" fillId="11" borderId="4" xfId="0" applyFont="1" applyFill="1" applyBorder="1" applyAlignment="1">
      <alignment horizontal="left" vertical="center" wrapText="1"/>
    </xf>
    <xf numFmtId="9" fontId="24" fillId="11" borderId="4" xfId="1" applyNumberFormat="1" applyFont="1" applyFill="1" applyBorder="1" applyAlignment="1">
      <alignment horizontal="center" vertical="center" wrapText="1"/>
    </xf>
    <xf numFmtId="0" fontId="27" fillId="11" borderId="4" xfId="0" applyNumberFormat="1" applyFont="1" applyFill="1" applyBorder="1" applyAlignment="1">
      <alignment horizontal="center" vertical="center"/>
    </xf>
    <xf numFmtId="4" fontId="24" fillId="11" borderId="4" xfId="0" applyNumberFormat="1" applyFont="1" applyFill="1" applyBorder="1" applyAlignment="1">
      <alignment horizontal="center" vertical="center" wrapText="1"/>
    </xf>
    <xf numFmtId="0" fontId="24" fillId="11" borderId="4" xfId="0" applyFont="1" applyFill="1" applyBorder="1" applyAlignment="1">
      <alignment horizontal="center" vertical="center"/>
    </xf>
    <xf numFmtId="0" fontId="24" fillId="11" borderId="35" xfId="0" applyFont="1" applyFill="1" applyBorder="1" applyAlignment="1">
      <alignment horizontal="left" vertical="center" wrapText="1"/>
    </xf>
    <xf numFmtId="9" fontId="24" fillId="11" borderId="35" xfId="1" applyNumberFormat="1" applyFont="1" applyFill="1" applyBorder="1" applyAlignment="1">
      <alignment horizontal="center" vertical="center" wrapText="1"/>
    </xf>
    <xf numFmtId="0" fontId="27" fillId="11" borderId="35" xfId="0" applyNumberFormat="1" applyFont="1" applyFill="1" applyBorder="1" applyAlignment="1">
      <alignment horizontal="center" vertical="center"/>
    </xf>
    <xf numFmtId="4" fontId="24" fillId="11" borderId="35" xfId="0" applyNumberFormat="1" applyFont="1" applyFill="1" applyBorder="1" applyAlignment="1">
      <alignment horizontal="center" vertical="center" wrapText="1"/>
    </xf>
    <xf numFmtId="0" fontId="24" fillId="11" borderId="27" xfId="0" applyFont="1" applyFill="1" applyBorder="1" applyAlignment="1">
      <alignment horizontal="left" vertical="center" wrapText="1"/>
    </xf>
    <xf numFmtId="9" fontId="24" fillId="11" borderId="27" xfId="1" applyNumberFormat="1" applyFont="1" applyFill="1" applyBorder="1" applyAlignment="1">
      <alignment horizontal="center" vertical="center" wrapText="1"/>
    </xf>
    <xf numFmtId="4" fontId="24" fillId="11" borderId="27" xfId="0" applyNumberFormat="1" applyFont="1" applyFill="1" applyBorder="1" applyAlignment="1">
      <alignment horizontal="center" vertical="center" wrapText="1"/>
    </xf>
    <xf numFmtId="4" fontId="24" fillId="11" borderId="1" xfId="0" applyNumberFormat="1" applyFont="1" applyFill="1" applyBorder="1" applyAlignment="1">
      <alignment horizontal="center" vertical="center" wrapText="1"/>
    </xf>
    <xf numFmtId="0" fontId="24" fillId="11" borderId="1" xfId="0" applyFont="1" applyFill="1" applyBorder="1" applyAlignment="1">
      <alignment horizontal="center" vertical="center"/>
    </xf>
    <xf numFmtId="0" fontId="24" fillId="11" borderId="26" xfId="0" applyFont="1" applyFill="1" applyBorder="1" applyAlignment="1">
      <alignment horizontal="left" vertical="center" wrapText="1"/>
    </xf>
    <xf numFmtId="9" fontId="24" fillId="11" borderId="26" xfId="1" applyNumberFormat="1" applyFont="1" applyFill="1" applyBorder="1" applyAlignment="1">
      <alignment horizontal="center" vertical="center" wrapText="1"/>
    </xf>
    <xf numFmtId="0" fontId="24" fillId="11" borderId="1" xfId="0" applyFont="1" applyFill="1" applyBorder="1" applyAlignment="1">
      <alignment horizontal="left" vertical="center" wrapText="1"/>
    </xf>
    <xf numFmtId="9" fontId="24" fillId="11" borderId="1" xfId="1" applyNumberFormat="1" applyFont="1" applyFill="1" applyBorder="1" applyAlignment="1">
      <alignment horizontal="center" vertical="center" wrapText="1"/>
    </xf>
    <xf numFmtId="4" fontId="24" fillId="11" borderId="30" xfId="0" applyNumberFormat="1" applyFont="1" applyFill="1" applyBorder="1" applyAlignment="1">
      <alignment horizontal="center" vertical="center"/>
    </xf>
    <xf numFmtId="4" fontId="24" fillId="11" borderId="35" xfId="0" applyNumberFormat="1" applyFont="1" applyFill="1" applyBorder="1" applyAlignment="1">
      <alignment horizontal="center" vertical="center"/>
    </xf>
    <xf numFmtId="4" fontId="24" fillId="11" borderId="1" xfId="0" applyNumberFormat="1" applyFont="1" applyFill="1" applyBorder="1" applyAlignment="1">
      <alignment horizontal="center" vertical="center"/>
    </xf>
    <xf numFmtId="4" fontId="24" fillId="11" borderId="4" xfId="0" applyNumberFormat="1" applyFont="1" applyFill="1" applyBorder="1" applyAlignment="1">
      <alignment horizontal="center" vertical="center"/>
    </xf>
    <xf numFmtId="9" fontId="24" fillId="11" borderId="7" xfId="1" applyNumberFormat="1" applyFont="1" applyFill="1" applyBorder="1" applyAlignment="1">
      <alignment horizontal="center" vertical="center" wrapText="1"/>
    </xf>
    <xf numFmtId="0" fontId="27" fillId="11" borderId="7" xfId="0" applyNumberFormat="1" applyFont="1" applyFill="1" applyBorder="1" applyAlignment="1">
      <alignment horizontal="center" vertical="center"/>
    </xf>
    <xf numFmtId="4" fontId="24" fillId="11" borderId="7" xfId="0" applyNumberFormat="1" applyFont="1" applyFill="1" applyBorder="1" applyAlignment="1">
      <alignment horizontal="center" vertical="center"/>
    </xf>
    <xf numFmtId="0" fontId="24" fillId="11" borderId="7" xfId="0" applyFont="1" applyFill="1" applyBorder="1" applyAlignment="1">
      <alignment horizontal="center" vertical="center"/>
    </xf>
    <xf numFmtId="4" fontId="24" fillId="11" borderId="24" xfId="0"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wrapText="1"/>
    </xf>
    <xf numFmtId="9" fontId="24" fillId="11" borderId="35" xfId="0" applyNumberFormat="1" applyFont="1" applyFill="1" applyBorder="1" applyAlignment="1">
      <alignment horizontal="center" vertical="center" wrapText="1"/>
    </xf>
    <xf numFmtId="9" fontId="24" fillId="11" borderId="4" xfId="0" applyNumberFormat="1" applyFont="1" applyFill="1" applyBorder="1" applyAlignment="1">
      <alignment horizontal="center" vertical="center" wrapText="1"/>
    </xf>
    <xf numFmtId="0" fontId="24" fillId="11" borderId="0" xfId="0" applyFont="1" applyFill="1" applyAlignment="1">
      <alignment horizontal="center"/>
    </xf>
    <xf numFmtId="0" fontId="24" fillId="11" borderId="0" xfId="0" applyFont="1" applyFill="1" applyAlignment="1">
      <alignment horizontal="left" wrapText="1"/>
    </xf>
    <xf numFmtId="9" fontId="24" fillId="11" borderId="0" xfId="0" applyNumberFormat="1" applyFont="1" applyFill="1" applyAlignment="1">
      <alignment horizontal="center" vertical="center"/>
    </xf>
    <xf numFmtId="0" fontId="24" fillId="11" borderId="0" xfId="0" applyFont="1" applyFill="1" applyBorder="1" applyAlignment="1">
      <alignment horizontal="center" vertical="center"/>
    </xf>
    <xf numFmtId="0" fontId="24" fillId="11" borderId="2" xfId="0" applyFont="1" applyFill="1" applyBorder="1" applyAlignment="1">
      <alignment horizontal="center" vertical="center"/>
    </xf>
    <xf numFmtId="0" fontId="5" fillId="11" borderId="32" xfId="85" applyFill="1" applyBorder="1" applyAlignment="1">
      <alignment horizontal="justify" vertical="center" wrapText="1"/>
    </xf>
    <xf numFmtId="178" fontId="5" fillId="11" borderId="4" xfId="85" applyNumberFormat="1" applyFill="1" applyBorder="1" applyAlignment="1">
      <alignment vertical="center"/>
    </xf>
    <xf numFmtId="180" fontId="5" fillId="11" borderId="33" xfId="85" applyNumberFormat="1" applyFill="1" applyBorder="1" applyAlignment="1">
      <alignment horizontal="center" vertical="center"/>
    </xf>
    <xf numFmtId="180" fontId="5" fillId="11" borderId="4" xfId="85" applyNumberFormat="1" applyFill="1" applyBorder="1" applyAlignment="1">
      <alignment horizontal="center" vertical="center"/>
    </xf>
    <xf numFmtId="180" fontId="5" fillId="11"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14" fontId="5" fillId="11" borderId="32" xfId="85" applyNumberFormat="1" applyFill="1" applyBorder="1" applyAlignment="1">
      <alignment vertical="center"/>
    </xf>
    <xf numFmtId="14" fontId="5" fillId="11" borderId="33" xfId="85" applyNumberFormat="1" applyFill="1" applyBorder="1" applyAlignment="1">
      <alignment vertical="center"/>
    </xf>
    <xf numFmtId="0" fontId="5" fillId="11" borderId="60" xfId="85" applyFill="1" applyBorder="1" applyAlignment="1">
      <alignment horizontal="center" vertical="center"/>
    </xf>
    <xf numFmtId="0" fontId="4" fillId="11" borderId="0" xfId="89" applyFill="1"/>
    <xf numFmtId="0" fontId="32" fillId="11" borderId="4" xfId="89" applyFont="1" applyFill="1" applyBorder="1" applyAlignment="1">
      <alignment horizontal="center" vertical="center"/>
    </xf>
    <xf numFmtId="0" fontId="42" fillId="0" borderId="35"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31" fillId="20" borderId="50" xfId="85" applyFont="1" applyFill="1" applyBorder="1" applyAlignment="1">
      <alignment horizontal="center" vertical="center"/>
    </xf>
    <xf numFmtId="0" fontId="31" fillId="20" borderId="7" xfId="85" applyFont="1" applyFill="1" applyBorder="1" applyAlignment="1">
      <alignment horizontal="center" vertical="center"/>
    </xf>
    <xf numFmtId="0" fontId="31" fillId="20" borderId="48" xfId="85" applyFont="1" applyFill="1" applyBorder="1" applyAlignment="1">
      <alignment horizontal="center" vertical="center"/>
    </xf>
    <xf numFmtId="0" fontId="31" fillId="20" borderId="49" xfId="85" applyFont="1" applyFill="1" applyBorder="1" applyAlignment="1">
      <alignment horizontal="center" vertical="center"/>
    </xf>
    <xf numFmtId="0" fontId="31" fillId="20" borderId="1" xfId="85" applyFont="1" applyFill="1" applyBorder="1" applyAlignment="1">
      <alignment horizontal="center" vertical="center"/>
    </xf>
    <xf numFmtId="0" fontId="31" fillId="20" borderId="55"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1" borderId="41" xfId="85" applyNumberFormat="1" applyFill="1" applyBorder="1" applyAlignment="1">
      <alignment vertical="center"/>
    </xf>
    <xf numFmtId="14" fontId="5" fillId="11" borderId="52" xfId="85" applyNumberFormat="1" applyFill="1" applyBorder="1" applyAlignment="1">
      <alignment vertical="center"/>
    </xf>
    <xf numFmtId="0" fontId="9" fillId="4" borderId="32" xfId="85" applyFont="1" applyFill="1" applyBorder="1" applyAlignment="1">
      <alignment horizontal="center" vertical="center"/>
    </xf>
    <xf numFmtId="175" fontId="9" fillId="4" borderId="33" xfId="85" applyNumberFormat="1" applyFont="1" applyFill="1" applyBorder="1" applyAlignment="1">
      <alignment vertical="center"/>
    </xf>
    <xf numFmtId="180" fontId="5" fillId="11" borderId="4" xfId="85" applyNumberFormat="1" applyFill="1" applyBorder="1" applyAlignment="1">
      <alignment horizontal="right" vertical="center"/>
    </xf>
    <xf numFmtId="0" fontId="19" fillId="0" borderId="27" xfId="0" applyFont="1" applyFill="1" applyBorder="1" applyAlignment="1">
      <alignment horizontal="center" vertical="center" wrapText="1"/>
    </xf>
    <xf numFmtId="0" fontId="45" fillId="0" borderId="35" xfId="0" applyFont="1" applyFill="1" applyBorder="1" applyAlignment="1">
      <alignment horizontal="center" vertical="center" wrapText="1"/>
    </xf>
    <xf numFmtId="1" fontId="9" fillId="0" borderId="58" xfId="0" applyNumberFormat="1" applyFont="1" applyFill="1" applyBorder="1" applyAlignment="1">
      <alignment horizontal="center" vertical="center" wrapText="1"/>
    </xf>
    <xf numFmtId="1" fontId="9" fillId="0" borderId="53" xfId="0" applyNumberFormat="1" applyFont="1" applyFill="1" applyBorder="1" applyAlignment="1">
      <alignment horizontal="center" vertical="center" wrapText="1"/>
    </xf>
    <xf numFmtId="1" fontId="9" fillId="0" borderId="33" xfId="0" applyNumberFormat="1" applyFont="1" applyFill="1" applyBorder="1" applyAlignment="1">
      <alignment horizontal="center" vertical="center" wrapText="1"/>
    </xf>
    <xf numFmtId="1" fontId="9" fillId="0" borderId="55" xfId="0" applyNumberFormat="1" applyFont="1" applyFill="1" applyBorder="1" applyAlignment="1">
      <alignment horizontal="center" vertical="center" wrapText="1"/>
    </xf>
    <xf numFmtId="1" fontId="9" fillId="0" borderId="69" xfId="0" applyNumberFormat="1"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6" xfId="0" applyFont="1" applyFill="1" applyBorder="1" applyAlignment="1">
      <alignment horizontal="center" vertical="center" wrapText="1"/>
    </xf>
    <xf numFmtId="4" fontId="9" fillId="0" borderId="72"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71" xfId="0" applyNumberFormat="1" applyFont="1" applyFill="1" applyBorder="1" applyAlignment="1">
      <alignment horizontal="center" vertical="center" wrapText="1"/>
    </xf>
    <xf numFmtId="1" fontId="9" fillId="0" borderId="36"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wrapText="1"/>
    </xf>
    <xf numFmtId="4" fontId="9" fillId="0" borderId="10"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9" fillId="0" borderId="70" xfId="0" applyNumberFormat="1" applyFont="1" applyFill="1" applyBorder="1" applyAlignment="1">
      <alignment horizontal="center" vertical="center" wrapText="1"/>
    </xf>
    <xf numFmtId="4" fontId="9" fillId="0" borderId="53" xfId="0" applyNumberFormat="1" applyFont="1" applyFill="1" applyBorder="1" applyAlignment="1">
      <alignment horizontal="center" vertical="center" wrapText="1"/>
    </xf>
    <xf numFmtId="4" fontId="9" fillId="0" borderId="55" xfId="0" applyNumberFormat="1" applyFont="1" applyFill="1" applyBorder="1" applyAlignment="1">
      <alignment horizontal="center" vertical="center" wrapText="1"/>
    </xf>
    <xf numFmtId="4" fontId="9" fillId="0" borderId="69" xfId="0" applyNumberFormat="1" applyFont="1" applyFill="1" applyBorder="1" applyAlignment="1">
      <alignment horizontal="center" vertical="center" wrapText="1"/>
    </xf>
    <xf numFmtId="0" fontId="9" fillId="0" borderId="41" xfId="0" applyFont="1" applyFill="1" applyBorder="1" applyAlignment="1">
      <alignment horizontal="justify" vertical="center" wrapText="1"/>
    </xf>
    <xf numFmtId="0" fontId="20" fillId="0" borderId="43" xfId="0" applyFont="1" applyFill="1" applyBorder="1" applyAlignment="1">
      <alignment horizontal="justify" vertical="center" wrapText="1"/>
    </xf>
    <xf numFmtId="4" fontId="9" fillId="0" borderId="54" xfId="0" applyNumberFormat="1" applyFont="1" applyFill="1" applyBorder="1" applyAlignment="1">
      <alignment horizontal="justify" vertical="center" wrapText="1"/>
    </xf>
    <xf numFmtId="0" fontId="41" fillId="11" borderId="41"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9" fillId="0" borderId="43" xfId="0" applyFont="1" applyFill="1" applyBorder="1" applyAlignment="1">
      <alignment horizontal="justify" vertical="center" wrapText="1"/>
    </xf>
    <xf numFmtId="171" fontId="22" fillId="22" borderId="34" xfId="2" applyNumberFormat="1" applyFont="1" applyFill="1" applyBorder="1" applyAlignment="1">
      <alignment horizontal="center" vertical="center" wrapText="1"/>
    </xf>
    <xf numFmtId="171" fontId="22" fillId="22" borderId="35" xfId="2" applyNumberFormat="1" applyFont="1" applyFill="1" applyBorder="1" applyAlignment="1">
      <alignment horizontal="center" vertical="center" wrapText="1"/>
    </xf>
    <xf numFmtId="171" fontId="22" fillId="21" borderId="21" xfId="2" applyNumberFormat="1" applyFont="1" applyFill="1" applyBorder="1" applyAlignment="1">
      <alignment horizontal="center" vertical="center" wrapText="1"/>
    </xf>
    <xf numFmtId="171" fontId="22" fillId="21" borderId="7" xfId="2" applyNumberFormat="1" applyFont="1" applyFill="1" applyBorder="1" applyAlignment="1">
      <alignment horizontal="center" vertical="center" wrapText="1"/>
    </xf>
    <xf numFmtId="0" fontId="29" fillId="11" borderId="0" xfId="0" applyFont="1" applyFill="1"/>
    <xf numFmtId="0" fontId="9" fillId="11" borderId="0" xfId="0" applyFont="1" applyFill="1" applyAlignment="1">
      <alignment horizontal="center"/>
    </xf>
    <xf numFmtId="4" fontId="24" fillId="11" borderId="26" xfId="0" applyNumberFormat="1" applyFont="1" applyFill="1" applyBorder="1" applyAlignment="1">
      <alignment horizontal="center" vertical="center" wrapText="1"/>
    </xf>
    <xf numFmtId="0" fontId="24" fillId="11" borderId="26" xfId="0" applyFont="1" applyFill="1" applyBorder="1" applyAlignment="1">
      <alignment horizontal="center" vertical="center"/>
    </xf>
    <xf numFmtId="0" fontId="27" fillId="11" borderId="24" xfId="0" applyNumberFormat="1" applyFont="1" applyFill="1" applyBorder="1" applyAlignment="1">
      <alignment horizontal="center" vertical="center"/>
    </xf>
    <xf numFmtId="0" fontId="24" fillId="11" borderId="24" xfId="0" applyFont="1" applyFill="1" applyBorder="1" applyAlignment="1">
      <alignment horizontal="left" vertical="center" wrapText="1"/>
    </xf>
    <xf numFmtId="9" fontId="24" fillId="11" borderId="24" xfId="0" applyNumberFormat="1" applyFont="1" applyFill="1" applyBorder="1" applyAlignment="1">
      <alignment horizontal="center" vertical="center" wrapText="1"/>
    </xf>
    <xf numFmtId="0" fontId="24" fillId="11" borderId="24" xfId="0" applyFont="1" applyFill="1" applyBorder="1" applyAlignment="1">
      <alignment horizontal="center" vertical="center"/>
    </xf>
    <xf numFmtId="4" fontId="24" fillId="11" borderId="24" xfId="0" applyNumberFormat="1" applyFont="1" applyFill="1" applyBorder="1" applyAlignment="1">
      <alignment horizontal="center" vertical="center"/>
    </xf>
    <xf numFmtId="9" fontId="24" fillId="11" borderId="24" xfId="1" applyNumberFormat="1" applyFont="1" applyFill="1" applyBorder="1" applyAlignment="1">
      <alignment horizontal="center" vertical="center" wrapText="1"/>
    </xf>
    <xf numFmtId="9" fontId="24" fillId="0" borderId="30" xfId="0" applyNumberFormat="1" applyFont="1" applyBorder="1" applyAlignment="1">
      <alignment horizontal="center" vertical="center" wrapText="1"/>
    </xf>
    <xf numFmtId="9" fontId="24" fillId="0" borderId="35" xfId="0" applyNumberFormat="1" applyFont="1" applyFill="1" applyBorder="1" applyAlignment="1">
      <alignment horizontal="center" vertical="center" wrapText="1"/>
    </xf>
    <xf numFmtId="9" fontId="24" fillId="0" borderId="35"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1" fontId="9" fillId="0" borderId="38" xfId="0" applyNumberFormat="1" applyFont="1" applyFill="1" applyBorder="1" applyAlignment="1">
      <alignment horizontal="center" vertical="center" wrapText="1"/>
    </xf>
    <xf numFmtId="171" fontId="9" fillId="0" borderId="24" xfId="0" applyNumberFormat="1" applyFont="1" applyFill="1" applyBorder="1" applyAlignment="1">
      <alignment horizontal="center" vertical="center" wrapText="1"/>
    </xf>
    <xf numFmtId="4" fontId="9" fillId="0" borderId="24" xfId="0" applyNumberFormat="1" applyFont="1" applyFill="1" applyBorder="1" applyAlignment="1">
      <alignment horizontal="center" vertical="center" wrapText="1"/>
    </xf>
    <xf numFmtId="171" fontId="9" fillId="0" borderId="35" xfId="0" applyNumberFormat="1" applyFont="1" applyFill="1" applyBorder="1" applyAlignment="1">
      <alignment horizontal="center" vertical="center" wrapText="1"/>
    </xf>
    <xf numFmtId="0" fontId="9" fillId="0" borderId="27" xfId="0" applyFont="1" applyFill="1" applyBorder="1" applyAlignment="1">
      <alignment horizontal="center" vertical="center"/>
    </xf>
    <xf numFmtId="0" fontId="0" fillId="0" borderId="2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7" xfId="12" applyFont="1" applyFill="1" applyBorder="1" applyAlignment="1">
      <alignment horizontal="center" vertical="center"/>
    </xf>
    <xf numFmtId="180" fontId="5" fillId="11" borderId="0" xfId="85" applyNumberFormat="1" applyFill="1" applyBorder="1" applyAlignment="1">
      <alignment vertical="center"/>
    </xf>
    <xf numFmtId="14" fontId="5" fillId="11" borderId="0" xfId="85" applyNumberFormat="1" applyFill="1" applyBorder="1" applyAlignment="1">
      <alignment vertical="center"/>
    </xf>
    <xf numFmtId="0" fontId="5" fillId="11" borderId="0" xfId="85" applyFill="1" applyBorder="1" applyAlignment="1">
      <alignment horizontal="left" vertical="center"/>
    </xf>
    <xf numFmtId="0" fontId="5" fillId="11" borderId="62" xfId="85" applyFill="1" applyBorder="1" applyAlignment="1">
      <alignment horizontal="center" vertical="center"/>
    </xf>
    <xf numFmtId="0" fontId="5" fillId="11" borderId="5" xfId="85" applyFill="1" applyBorder="1" applyAlignment="1">
      <alignment horizontal="center" vertical="center"/>
    </xf>
    <xf numFmtId="0" fontId="5" fillId="11" borderId="54" xfId="85" applyFill="1" applyBorder="1" applyAlignment="1">
      <alignment horizontal="center" vertical="center"/>
    </xf>
    <xf numFmtId="0" fontId="5" fillId="11" borderId="73" xfId="85" applyFill="1" applyBorder="1" applyAlignment="1">
      <alignment horizontal="center" vertical="center"/>
    </xf>
    <xf numFmtId="0" fontId="5" fillId="11" borderId="54" xfId="85" applyFill="1" applyBorder="1" applyAlignment="1">
      <alignment horizontal="left" vertical="center"/>
    </xf>
    <xf numFmtId="0" fontId="24" fillId="11" borderId="0" xfId="0" applyFont="1" applyFill="1" applyAlignment="1">
      <alignment horizontal="center" vertical="center"/>
    </xf>
    <xf numFmtId="9" fontId="9" fillId="11" borderId="0" xfId="1" applyFont="1" applyFill="1" applyBorder="1" applyAlignment="1">
      <alignment horizontal="center" vertical="center"/>
    </xf>
    <xf numFmtId="14" fontId="9" fillId="11" borderId="0" xfId="12" applyNumberFormat="1" applyFont="1" applyFill="1" applyBorder="1" applyAlignment="1">
      <alignment horizontal="center" vertical="center"/>
    </xf>
    <xf numFmtId="14" fontId="9" fillId="11" borderId="0" xfId="0" applyNumberFormat="1" applyFont="1" applyFill="1" applyBorder="1" applyAlignment="1">
      <alignment horizontal="center" vertical="center"/>
    </xf>
    <xf numFmtId="0" fontId="9" fillId="11" borderId="0" xfId="0" applyNumberFormat="1" applyFont="1" applyFill="1" applyBorder="1" applyAlignment="1">
      <alignment horizontal="center" vertical="center"/>
    </xf>
    <xf numFmtId="173" fontId="9" fillId="11" borderId="0" xfId="0" applyNumberFormat="1" applyFont="1" applyFill="1" applyBorder="1" applyAlignment="1">
      <alignment horizontal="center" vertical="center"/>
    </xf>
    <xf numFmtId="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0" fontId="9" fillId="11" borderId="0" xfId="0" applyFont="1" applyFill="1" applyBorder="1" applyAlignment="1">
      <alignment horizontal="justify" vertical="center" wrapText="1"/>
    </xf>
    <xf numFmtId="0" fontId="9" fillId="11" borderId="2" xfId="0" applyFont="1" applyFill="1" applyBorder="1" applyAlignment="1">
      <alignment horizontal="center" vertical="center"/>
    </xf>
    <xf numFmtId="0" fontId="21" fillId="11" borderId="0" xfId="0" applyFont="1" applyFill="1" applyBorder="1" applyAlignment="1">
      <alignment horizontal="center" vertical="center"/>
    </xf>
    <xf numFmtId="0" fontId="9" fillId="11" borderId="0" xfId="0" applyFont="1" applyFill="1" applyBorder="1" applyAlignment="1">
      <alignment vertical="center" wrapText="1"/>
    </xf>
    <xf numFmtId="174" fontId="9" fillId="11" borderId="0" xfId="0" applyNumberFormat="1" applyFont="1" applyFill="1" applyBorder="1" applyAlignment="1">
      <alignment horizontal="center" vertical="center"/>
    </xf>
    <xf numFmtId="171" fontId="18" fillId="5" borderId="7" xfId="2" quotePrefix="1" applyNumberFormat="1" applyFont="1" applyFill="1" applyBorder="1" applyAlignment="1">
      <alignment horizontal="center" vertical="center" wrapText="1"/>
    </xf>
    <xf numFmtId="0" fontId="9" fillId="6" borderId="4" xfId="0" applyFont="1" applyFill="1" applyBorder="1" applyAlignment="1">
      <alignment horizontal="center" vertical="center"/>
    </xf>
    <xf numFmtId="0" fontId="29"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4" xfId="0" applyFont="1" applyFill="1" applyBorder="1" applyAlignment="1">
      <alignment vertical="center" wrapText="1"/>
    </xf>
    <xf numFmtId="9" fontId="9" fillId="6" borderId="4" xfId="1" applyFont="1" applyFill="1" applyBorder="1" applyAlignment="1">
      <alignment horizontal="center" vertical="center"/>
    </xf>
    <xf numFmtId="14" fontId="9" fillId="6" borderId="4" xfId="12" applyNumberFormat="1" applyFont="1" applyFill="1" applyBorder="1" applyAlignment="1">
      <alignment horizontal="center" vertical="center"/>
    </xf>
    <xf numFmtId="14" fontId="9"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173" fontId="9" fillId="6" borderId="4" xfId="0" applyNumberFormat="1" applyFont="1" applyFill="1" applyBorder="1" applyAlignment="1">
      <alignment horizontal="center" vertical="center"/>
    </xf>
    <xf numFmtId="173" fontId="9" fillId="0" borderId="33" xfId="0" applyNumberFormat="1" applyFont="1" applyFill="1" applyBorder="1" applyAlignment="1">
      <alignment horizontal="center" vertical="center"/>
    </xf>
    <xf numFmtId="4" fontId="9" fillId="0" borderId="3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6" borderId="6" xfId="0" applyFont="1" applyFill="1" applyBorder="1" applyAlignment="1">
      <alignment horizontal="left" vertical="center" wrapText="1"/>
    </xf>
    <xf numFmtId="182" fontId="9" fillId="0" borderId="30" xfId="1" applyNumberFormat="1" applyFont="1" applyFill="1" applyBorder="1" applyAlignment="1">
      <alignment horizontal="center" vertical="center" wrapText="1"/>
    </xf>
    <xf numFmtId="182" fontId="9" fillId="0" borderId="4" xfId="1" applyNumberFormat="1" applyFont="1" applyFill="1" applyBorder="1" applyAlignment="1">
      <alignment horizontal="center" vertical="center" wrapText="1"/>
    </xf>
    <xf numFmtId="182" fontId="9" fillId="0" borderId="35" xfId="1" applyNumberFormat="1" applyFont="1" applyFill="1" applyBorder="1" applyAlignment="1">
      <alignment horizontal="center" vertical="center" wrapText="1"/>
    </xf>
    <xf numFmtId="182" fontId="9" fillId="0" borderId="24" xfId="1" applyNumberFormat="1" applyFont="1" applyFill="1" applyBorder="1" applyAlignment="1">
      <alignment horizontal="center" vertical="center" wrapText="1"/>
    </xf>
    <xf numFmtId="177" fontId="9" fillId="0" borderId="30"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177" fontId="9" fillId="0" borderId="35" xfId="0" applyNumberFormat="1" applyFont="1" applyFill="1" applyBorder="1" applyAlignment="1">
      <alignment horizontal="center" vertical="center" wrapText="1"/>
    </xf>
    <xf numFmtId="177" fontId="9" fillId="0" borderId="24"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71" fontId="48" fillId="23" borderId="34" xfId="2" applyNumberFormat="1" applyFont="1" applyFill="1" applyBorder="1" applyAlignment="1">
      <alignment horizontal="center" vertical="center" wrapText="1"/>
    </xf>
    <xf numFmtId="171" fontId="48" fillId="23" borderId="35" xfId="2" applyNumberFormat="1" applyFont="1" applyFill="1" applyBorder="1" applyAlignment="1">
      <alignment horizontal="center" vertical="center" wrapText="1"/>
    </xf>
    <xf numFmtId="171" fontId="48" fillId="23" borderId="36" xfId="2" applyNumberFormat="1" applyFont="1" applyFill="1" applyBorder="1" applyAlignment="1">
      <alignment horizontal="center" vertical="center" wrapText="1"/>
    </xf>
    <xf numFmtId="0" fontId="8" fillId="11" borderId="0" xfId="0" applyFont="1" applyFill="1" applyBorder="1" applyAlignment="1">
      <alignment horizontal="center" vertical="center"/>
    </xf>
    <xf numFmtId="0" fontId="10" fillId="11" borderId="0" xfId="0" applyFont="1" applyFill="1" applyBorder="1" applyAlignment="1" applyProtection="1">
      <alignment horizontal="center" vertical="center"/>
    </xf>
    <xf numFmtId="4" fontId="27" fillId="11" borderId="30" xfId="0" applyNumberFormat="1" applyFont="1" applyFill="1" applyBorder="1" applyAlignment="1">
      <alignment horizontal="center" vertical="center"/>
    </xf>
    <xf numFmtId="4" fontId="27" fillId="11" borderId="35" xfId="0" applyNumberFormat="1" applyFont="1" applyFill="1" applyBorder="1" applyAlignment="1">
      <alignment horizontal="center" vertical="center"/>
    </xf>
    <xf numFmtId="4" fontId="27" fillId="11" borderId="4" xfId="0" applyNumberFormat="1" applyFont="1" applyFill="1" applyBorder="1" applyAlignment="1">
      <alignment horizontal="center" vertical="center"/>
    </xf>
    <xf numFmtId="4" fontId="27" fillId="11" borderId="26" xfId="0" applyNumberFormat="1" applyFont="1" applyFill="1" applyBorder="1" applyAlignment="1">
      <alignment horizontal="center" vertical="center"/>
    </xf>
    <xf numFmtId="4" fontId="27" fillId="11" borderId="1" xfId="0" applyNumberFormat="1" applyFont="1" applyFill="1" applyBorder="1" applyAlignment="1">
      <alignment horizontal="center" vertical="center"/>
    </xf>
    <xf numFmtId="4" fontId="27" fillId="11" borderId="7" xfId="0" applyNumberFormat="1" applyFont="1" applyFill="1" applyBorder="1" applyAlignment="1">
      <alignment horizontal="center" vertical="center"/>
    </xf>
    <xf numFmtId="4" fontId="27" fillId="11" borderId="24" xfId="0" applyNumberFormat="1" applyFont="1" applyFill="1" applyBorder="1" applyAlignment="1">
      <alignment horizontal="center" vertical="center"/>
    </xf>
    <xf numFmtId="14" fontId="4" fillId="18" borderId="4" xfId="89" applyNumberFormat="1" applyFill="1" applyBorder="1" applyAlignment="1">
      <alignment horizontal="center" vertical="center"/>
    </xf>
    <xf numFmtId="0" fontId="4" fillId="11" borderId="4" xfId="89" applyFill="1" applyBorder="1" applyAlignment="1">
      <alignment horizontal="center" vertical="center"/>
    </xf>
    <xf numFmtId="0" fontId="4" fillId="11" borderId="0" xfId="89" applyFill="1" applyAlignment="1">
      <alignment horizontal="center" vertical="center"/>
    </xf>
    <xf numFmtId="14" fontId="4" fillId="19" borderId="4" xfId="89" applyNumberFormat="1" applyFill="1" applyBorder="1" applyAlignment="1">
      <alignment horizontal="center" vertical="center"/>
    </xf>
    <xf numFmtId="183" fontId="20" fillId="0" borderId="4" xfId="0" applyNumberFormat="1" applyFont="1" applyFill="1" applyBorder="1" applyAlignment="1">
      <alignment vertical="center" wrapText="1"/>
    </xf>
    <xf numFmtId="183" fontId="20" fillId="0" borderId="35" xfId="0" applyNumberFormat="1" applyFont="1" applyFill="1" applyBorder="1" applyAlignment="1">
      <alignment vertical="center" wrapText="1"/>
    </xf>
    <xf numFmtId="0" fontId="9" fillId="11" borderId="30" xfId="0" applyFont="1" applyFill="1" applyBorder="1" applyAlignment="1">
      <alignment horizontal="center" vertical="center" wrapText="1"/>
    </xf>
    <xf numFmtId="0" fontId="9" fillId="11" borderId="30" xfId="0" applyFont="1" applyFill="1" applyBorder="1" applyAlignment="1">
      <alignment horizontal="left" vertical="center" wrapText="1"/>
    </xf>
    <xf numFmtId="0" fontId="53" fillId="11" borderId="30" xfId="0" applyFont="1" applyFill="1" applyBorder="1" applyAlignment="1">
      <alignment horizontal="left" vertical="center" wrapText="1"/>
    </xf>
    <xf numFmtId="0" fontId="9" fillId="11" borderId="4" xfId="0" applyFont="1" applyFill="1" applyBorder="1" applyAlignment="1">
      <alignment horizontal="center" vertical="center" wrapText="1"/>
    </xf>
    <xf numFmtId="0" fontId="9" fillId="11" borderId="4" xfId="0" applyFont="1" applyFill="1" applyBorder="1" applyAlignment="1">
      <alignment horizontal="left" vertical="center" wrapText="1"/>
    </xf>
    <xf numFmtId="0" fontId="53" fillId="11" borderId="4" xfId="0" applyFont="1" applyFill="1" applyBorder="1" applyAlignment="1">
      <alignment horizontal="left" vertical="center" wrapText="1"/>
    </xf>
    <xf numFmtId="0" fontId="53" fillId="0" borderId="4" xfId="0" applyFont="1" applyFill="1" applyBorder="1" applyAlignment="1">
      <alignment horizontal="justify" vertical="center" wrapText="1"/>
    </xf>
    <xf numFmtId="0" fontId="53" fillId="0" borderId="35" xfId="0" applyFont="1" applyFill="1" applyBorder="1" applyAlignment="1">
      <alignment horizontal="justify" vertical="center" wrapText="1"/>
    </xf>
    <xf numFmtId="9" fontId="9" fillId="11" borderId="30" xfId="12" applyFont="1" applyFill="1" applyBorder="1" applyAlignment="1">
      <alignment horizontal="center" vertical="center" wrapText="1"/>
    </xf>
    <xf numFmtId="171" fontId="9" fillId="11" borderId="30" xfId="0" applyNumberFormat="1" applyFont="1" applyFill="1" applyBorder="1" applyAlignment="1">
      <alignment horizontal="center" vertical="center" wrapText="1"/>
    </xf>
    <xf numFmtId="9" fontId="9" fillId="11" borderId="4" xfId="12" applyFont="1" applyFill="1" applyBorder="1" applyAlignment="1">
      <alignment horizontal="center" vertical="center" wrapText="1"/>
    </xf>
    <xf numFmtId="171" fontId="9" fillId="11" borderId="4" xfId="0" applyNumberFormat="1" applyFont="1" applyFill="1" applyBorder="1" applyAlignment="1">
      <alignment horizontal="center" vertical="center" wrapText="1"/>
    </xf>
    <xf numFmtId="171" fontId="20" fillId="11" borderId="4" xfId="0" applyNumberFormat="1" applyFont="1" applyFill="1" applyBorder="1" applyAlignment="1">
      <alignment horizontal="center" vertical="center" wrapText="1"/>
    </xf>
    <xf numFmtId="173" fontId="9" fillId="11" borderId="4" xfId="0" applyNumberFormat="1" applyFont="1" applyFill="1" applyBorder="1" applyAlignment="1">
      <alignment horizontal="center" vertical="center"/>
    </xf>
    <xf numFmtId="3" fontId="9" fillId="11" borderId="30" xfId="0" applyNumberFormat="1"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4" fontId="9" fillId="11" borderId="4" xfId="0" applyNumberFormat="1" applyFont="1" applyFill="1" applyBorder="1" applyAlignment="1">
      <alignment horizontal="center" vertical="center" wrapText="1"/>
    </xf>
    <xf numFmtId="0" fontId="9" fillId="11" borderId="35" xfId="0" applyFont="1" applyFill="1" applyBorder="1" applyAlignment="1">
      <alignment horizontal="center" vertical="center" wrapText="1"/>
    </xf>
    <xf numFmtId="0" fontId="9" fillId="11" borderId="35" xfId="0" applyFont="1" applyFill="1" applyBorder="1" applyAlignment="1">
      <alignment horizontal="left" vertical="center" wrapText="1"/>
    </xf>
    <xf numFmtId="9" fontId="9" fillId="11" borderId="35" xfId="12" applyFont="1" applyFill="1" applyBorder="1" applyAlignment="1">
      <alignment horizontal="center" vertical="center" wrapText="1"/>
    </xf>
    <xf numFmtId="171" fontId="9" fillId="11" borderId="35"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185" fontId="9" fillId="0" borderId="30" xfId="0" applyNumberFormat="1" applyFont="1" applyFill="1" applyBorder="1" applyAlignment="1">
      <alignment horizontal="center" vertical="center" wrapText="1"/>
    </xf>
    <xf numFmtId="185" fontId="9" fillId="0" borderId="4" xfId="0" applyNumberFormat="1" applyFont="1" applyFill="1" applyBorder="1" applyAlignment="1">
      <alignment horizontal="center" vertical="center" wrapText="1"/>
    </xf>
    <xf numFmtId="185" fontId="9" fillId="0" borderId="35" xfId="0" applyNumberFormat="1" applyFont="1" applyFill="1" applyBorder="1" applyAlignment="1">
      <alignment horizontal="center" vertical="center" wrapText="1"/>
    </xf>
    <xf numFmtId="185" fontId="9" fillId="0" borderId="24" xfId="0" applyNumberFormat="1" applyFont="1" applyFill="1" applyBorder="1" applyAlignment="1">
      <alignment horizontal="center" vertical="center" wrapText="1"/>
    </xf>
    <xf numFmtId="183" fontId="9" fillId="0" borderId="4" xfId="0" applyNumberFormat="1" applyFont="1" applyFill="1" applyBorder="1" applyAlignment="1">
      <alignment horizontal="right" vertical="center"/>
    </xf>
    <xf numFmtId="183" fontId="20" fillId="0" borderId="24" xfId="0" applyNumberFormat="1" applyFont="1" applyFill="1" applyBorder="1" applyAlignment="1">
      <alignment vertical="center" wrapText="1"/>
    </xf>
    <xf numFmtId="0" fontId="9" fillId="11" borderId="24" xfId="0" applyFont="1" applyFill="1" applyBorder="1" applyAlignment="1">
      <alignment vertical="center" wrapText="1"/>
    </xf>
    <xf numFmtId="0" fontId="0" fillId="0" borderId="24" xfId="0" applyFont="1" applyFill="1" applyBorder="1" applyAlignment="1">
      <alignment horizontal="center" vertical="center" wrapText="1"/>
    </xf>
    <xf numFmtId="171" fontId="9" fillId="11" borderId="24" xfId="0" applyNumberFormat="1" applyFont="1" applyFill="1" applyBorder="1" applyAlignment="1">
      <alignment horizontal="center" vertical="center" wrapText="1"/>
    </xf>
    <xf numFmtId="173" fontId="9" fillId="11" borderId="24" xfId="0" applyNumberFormat="1" applyFont="1" applyFill="1" applyBorder="1" applyAlignment="1">
      <alignment horizontal="center" vertical="center" wrapText="1"/>
    </xf>
    <xf numFmtId="0" fontId="9" fillId="0" borderId="38" xfId="0" applyFont="1" applyFill="1" applyBorder="1" applyAlignment="1">
      <alignment horizontal="justify"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vertical="center"/>
    </xf>
    <xf numFmtId="43" fontId="9" fillId="11" borderId="5" xfId="88" applyFont="1" applyFill="1" applyBorder="1" applyAlignment="1">
      <alignment vertical="center"/>
    </xf>
    <xf numFmtId="173" fontId="9" fillId="11" borderId="4" xfId="0" applyNumberFormat="1" applyFont="1" applyFill="1" applyBorder="1" applyAlignment="1">
      <alignment horizontal="center" vertical="center" wrapText="1"/>
    </xf>
    <xf numFmtId="3" fontId="9" fillId="0" borderId="24" xfId="0" applyNumberFormat="1" applyFont="1" applyFill="1" applyBorder="1" applyAlignment="1">
      <alignment horizontal="center" vertical="center" wrapText="1"/>
    </xf>
    <xf numFmtId="0" fontId="9" fillId="0" borderId="24" xfId="0" applyFont="1" applyFill="1" applyBorder="1" applyAlignment="1">
      <alignment horizontal="justify" vertical="center" wrapText="1"/>
    </xf>
    <xf numFmtId="3" fontId="9" fillId="0" borderId="23" xfId="0" applyNumberFormat="1" applyFont="1" applyFill="1" applyBorder="1" applyAlignment="1">
      <alignment horizontal="center" vertical="center" wrapText="1"/>
    </xf>
    <xf numFmtId="0" fontId="9" fillId="11" borderId="35" xfId="0" applyFont="1" applyFill="1" applyBorder="1" applyAlignment="1">
      <alignment vertical="center" wrapText="1"/>
    </xf>
    <xf numFmtId="173" fontId="9" fillId="11" borderId="35" xfId="0" applyNumberFormat="1" applyFont="1" applyFill="1" applyBorder="1" applyAlignment="1">
      <alignment horizontal="center" vertical="center" wrapText="1"/>
    </xf>
    <xf numFmtId="3" fontId="9" fillId="0" borderId="35" xfId="0" applyNumberFormat="1"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8" xfId="0" applyFont="1" applyFill="1" applyBorder="1" applyAlignment="1">
      <alignment vertical="center"/>
    </xf>
    <xf numFmtId="43" fontId="9" fillId="11" borderId="8" xfId="88" applyFont="1" applyFill="1" applyBorder="1" applyAlignment="1">
      <alignment vertical="center"/>
    </xf>
    <xf numFmtId="1" fontId="20" fillId="11" borderId="24" xfId="0" applyNumberFormat="1" applyFont="1" applyFill="1" applyBorder="1" applyAlignment="1">
      <alignment horizontal="center" vertical="center" wrapText="1"/>
    </xf>
    <xf numFmtId="173" fontId="9" fillId="0" borderId="1" xfId="0" applyNumberFormat="1" applyFont="1" applyFill="1" applyBorder="1" applyAlignment="1">
      <alignment horizontal="center" vertical="center" wrapText="1"/>
    </xf>
    <xf numFmtId="0" fontId="41" fillId="11" borderId="54" xfId="0" applyFont="1" applyFill="1" applyBorder="1" applyAlignment="1">
      <alignment horizontal="justify" vertical="center" wrapText="1"/>
    </xf>
    <xf numFmtId="173" fontId="9" fillId="0" borderId="26" xfId="0" applyNumberFormat="1" applyFont="1" applyFill="1" applyBorder="1" applyAlignment="1">
      <alignment horizontal="center" vertical="center" wrapText="1"/>
    </xf>
    <xf numFmtId="0" fontId="41" fillId="11" borderId="43" xfId="0" applyFont="1" applyFill="1" applyBorder="1" applyAlignment="1">
      <alignment horizontal="justify" vertical="center" wrapText="1"/>
    </xf>
    <xf numFmtId="0" fontId="10" fillId="11" borderId="8" xfId="0" applyFont="1" applyFill="1" applyBorder="1" applyAlignment="1" applyProtection="1">
      <alignment horizontal="center" vertical="center"/>
    </xf>
    <xf numFmtId="1" fontId="9" fillId="0" borderId="23" xfId="0" applyNumberFormat="1" applyFont="1" applyFill="1" applyBorder="1" applyAlignment="1">
      <alignment horizontal="center" vertical="center" wrapText="1"/>
    </xf>
    <xf numFmtId="0" fontId="9" fillId="0" borderId="54" xfId="0" applyFont="1" applyFill="1" applyBorder="1" applyAlignment="1">
      <alignment horizontal="justify" vertical="center" wrapText="1"/>
    </xf>
    <xf numFmtId="0" fontId="10" fillId="11" borderId="5" xfId="0" applyFont="1" applyFill="1" applyBorder="1" applyAlignment="1" applyProtection="1">
      <alignment horizontal="center" vertical="center"/>
    </xf>
    <xf numFmtId="14" fontId="9" fillId="11" borderId="4"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xf>
    <xf numFmtId="0" fontId="11" fillId="0" borderId="35" xfId="0" applyFont="1" applyFill="1" applyBorder="1" applyAlignment="1">
      <alignment horizontal="center" vertical="center" wrapText="1"/>
    </xf>
    <xf numFmtId="0" fontId="11" fillId="0" borderId="35" xfId="0" applyFont="1" applyFill="1" applyBorder="1" applyAlignment="1">
      <alignment vertical="center" wrapText="1"/>
    </xf>
    <xf numFmtId="1" fontId="11" fillId="0" borderId="35" xfId="0" applyNumberFormat="1" applyFont="1" applyFill="1" applyBorder="1" applyAlignment="1">
      <alignment horizontal="center" vertical="center" wrapText="1"/>
    </xf>
    <xf numFmtId="9" fontId="11" fillId="0" borderId="35" xfId="1" applyFont="1" applyFill="1" applyBorder="1" applyAlignment="1">
      <alignment horizontal="center" vertical="center"/>
    </xf>
    <xf numFmtId="14" fontId="11" fillId="0" borderId="35" xfId="12" applyNumberFormat="1" applyFont="1" applyFill="1" applyBorder="1" applyAlignment="1">
      <alignment horizontal="center" vertical="center"/>
    </xf>
    <xf numFmtId="14" fontId="11" fillId="0" borderId="35" xfId="0" applyNumberFormat="1" applyFont="1" applyFill="1" applyBorder="1" applyAlignment="1">
      <alignment horizontal="center" vertical="center"/>
    </xf>
    <xf numFmtId="173" fontId="11" fillId="0" borderId="35" xfId="0" applyNumberFormat="1" applyFont="1" applyFill="1" applyBorder="1" applyAlignment="1">
      <alignment horizontal="center" vertical="center"/>
    </xf>
    <xf numFmtId="0" fontId="20" fillId="0" borderId="4" xfId="10" applyFont="1" applyBorder="1" applyAlignment="1">
      <alignment horizontal="justify" vertical="center" wrapText="1"/>
    </xf>
    <xf numFmtId="9" fontId="56" fillId="0" borderId="4" xfId="1" applyFont="1" applyBorder="1" applyAlignment="1">
      <alignment horizontal="center" vertical="center"/>
    </xf>
    <xf numFmtId="14" fontId="56" fillId="0" borderId="4" xfId="10" applyNumberFormat="1" applyFont="1" applyBorder="1" applyAlignment="1">
      <alignment horizontal="center" vertical="center"/>
    </xf>
    <xf numFmtId="0" fontId="9" fillId="0" borderId="24" xfId="0" applyFont="1" applyFill="1" applyBorder="1" applyAlignment="1">
      <alignment horizontal="left" vertical="center" wrapText="1"/>
    </xf>
    <xf numFmtId="0" fontId="9" fillId="0" borderId="24" xfId="0" applyFont="1" applyFill="1" applyBorder="1" applyAlignment="1">
      <alignment vertical="center" wrapText="1"/>
    </xf>
    <xf numFmtId="173" fontId="9" fillId="11" borderId="24" xfId="0" applyNumberFormat="1" applyFont="1" applyFill="1" applyBorder="1" applyAlignment="1">
      <alignment horizontal="center" vertical="center"/>
    </xf>
    <xf numFmtId="0" fontId="9" fillId="11" borderId="4" xfId="0" applyFont="1" applyFill="1" applyBorder="1" applyAlignment="1">
      <alignment vertical="center" wrapText="1"/>
    </xf>
    <xf numFmtId="0" fontId="9" fillId="0" borderId="0" xfId="0" applyFont="1" applyFill="1" applyBorder="1" applyAlignment="1">
      <alignment vertical="center" wrapText="1"/>
    </xf>
    <xf numFmtId="171" fontId="9" fillId="0" borderId="0" xfId="0" applyNumberFormat="1" applyFont="1" applyFill="1" applyBorder="1" applyAlignment="1">
      <alignment horizontal="center" vertical="center" wrapText="1"/>
    </xf>
    <xf numFmtId="43" fontId="9" fillId="0" borderId="0" xfId="0" applyNumberFormat="1" applyFont="1" applyFill="1" applyBorder="1" applyAlignment="1">
      <alignment vertical="center"/>
    </xf>
    <xf numFmtId="171" fontId="9" fillId="0" borderId="30" xfId="0" applyNumberFormat="1" applyFont="1" applyFill="1" applyBorder="1" applyAlignment="1">
      <alignment horizontal="center" vertical="center" wrapText="1"/>
    </xf>
    <xf numFmtId="173" fontId="9" fillId="0" borderId="30" xfId="0" applyNumberFormat="1" applyFont="1" applyFill="1" applyBorder="1" applyAlignment="1">
      <alignment vertical="center"/>
    </xf>
    <xf numFmtId="17" fontId="21" fillId="0" borderId="24"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6" xfId="0" applyFont="1" applyFill="1" applyBorder="1" applyAlignment="1">
      <alignment vertical="center" wrapText="1"/>
    </xf>
    <xf numFmtId="9" fontId="9" fillId="0" borderId="26" xfId="12" applyFont="1" applyFill="1" applyBorder="1" applyAlignment="1">
      <alignment horizontal="center" vertical="center"/>
    </xf>
    <xf numFmtId="171" fontId="9" fillId="0" borderId="26" xfId="0" applyNumberFormat="1" applyFont="1" applyFill="1" applyBorder="1" applyAlignment="1">
      <alignment horizontal="center" vertical="center" wrapText="1"/>
    </xf>
    <xf numFmtId="173" fontId="9" fillId="11" borderId="26" xfId="0" applyNumberFormat="1" applyFont="1" applyFill="1" applyBorder="1" applyAlignment="1">
      <alignment horizontal="center" vertical="center"/>
    </xf>
    <xf numFmtId="0" fontId="9" fillId="11" borderId="7" xfId="0" applyFont="1" applyFill="1" applyBorder="1" applyAlignment="1">
      <alignment horizontal="center" vertical="center" wrapText="1"/>
    </xf>
    <xf numFmtId="0" fontId="9" fillId="11" borderId="7" xfId="0" applyFont="1" applyFill="1" applyBorder="1" applyAlignment="1">
      <alignment vertical="center" wrapText="1"/>
    </xf>
    <xf numFmtId="171" fontId="9" fillId="11"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3" fontId="9" fillId="0" borderId="7" xfId="0" applyNumberFormat="1" applyFont="1" applyFill="1" applyBorder="1" applyAlignment="1">
      <alignment horizontal="center" vertical="center" wrapText="1"/>
    </xf>
    <xf numFmtId="173" fontId="9" fillId="11"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4" fontId="9" fillId="0" borderId="7" xfId="1" applyNumberFormat="1" applyFont="1" applyFill="1" applyBorder="1" applyAlignment="1">
      <alignment horizontal="center" vertical="center"/>
    </xf>
    <xf numFmtId="185" fontId="9" fillId="0" borderId="7" xfId="0" applyNumberFormat="1" applyFont="1" applyFill="1" applyBorder="1" applyAlignment="1">
      <alignment horizontal="center" vertical="center" wrapText="1"/>
    </xf>
    <xf numFmtId="1" fontId="9" fillId="0" borderId="48" xfId="0" applyNumberFormat="1"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0" xfId="0" applyFont="1" applyFill="1" applyBorder="1" applyAlignment="1">
      <alignment vertical="center"/>
    </xf>
    <xf numFmtId="43" fontId="9" fillId="11" borderId="10" xfId="88" applyFont="1" applyFill="1" applyBorder="1" applyAlignment="1">
      <alignment vertical="center"/>
    </xf>
    <xf numFmtId="9" fontId="9" fillId="11" borderId="24" xfId="12" applyNumberFormat="1" applyFont="1" applyFill="1" applyBorder="1" applyAlignment="1">
      <alignment horizontal="center" vertical="center"/>
    </xf>
    <xf numFmtId="0" fontId="9" fillId="11" borderId="1" xfId="0" applyFont="1" applyFill="1" applyBorder="1" applyAlignment="1">
      <alignment horizontal="center" vertical="center" wrapText="1"/>
    </xf>
    <xf numFmtId="0" fontId="9" fillId="11" borderId="1" xfId="0" applyFont="1" applyFill="1" applyBorder="1" applyAlignment="1">
      <alignment vertical="center" wrapText="1"/>
    </xf>
    <xf numFmtId="10" fontId="9" fillId="11" borderId="1" xfId="12" applyNumberFormat="1" applyFont="1" applyFill="1" applyBorder="1" applyAlignment="1">
      <alignment horizontal="center" vertical="center"/>
    </xf>
    <xf numFmtId="171" fontId="9" fillId="11" borderId="1" xfId="0" applyNumberFormat="1" applyFont="1" applyFill="1" applyBorder="1" applyAlignment="1">
      <alignment horizontal="center" vertical="center" wrapText="1"/>
    </xf>
    <xf numFmtId="9" fontId="9" fillId="11" borderId="4" xfId="12" applyNumberFormat="1" applyFont="1" applyFill="1" applyBorder="1" applyAlignment="1">
      <alignment horizontal="center" vertical="center"/>
    </xf>
    <xf numFmtId="9" fontId="9" fillId="11" borderId="7" xfId="12" applyNumberFormat="1" applyFont="1" applyFill="1" applyBorder="1" applyAlignment="1">
      <alignment horizontal="center" vertical="center"/>
    </xf>
    <xf numFmtId="183" fontId="11" fillId="0" borderId="35" xfId="88" applyNumberFormat="1" applyFont="1" applyFill="1" applyBorder="1" applyAlignment="1">
      <alignment horizontal="center" vertical="center"/>
    </xf>
    <xf numFmtId="183" fontId="9" fillId="6" borderId="4" xfId="0" applyNumberFormat="1" applyFont="1" applyFill="1" applyBorder="1" applyAlignment="1">
      <alignment horizontal="center" vertical="center"/>
    </xf>
    <xf numFmtId="0" fontId="9" fillId="11" borderId="54" xfId="0" applyFont="1" applyFill="1" applyBorder="1" applyAlignment="1">
      <alignment horizontal="justify" vertical="center" wrapText="1"/>
    </xf>
    <xf numFmtId="9" fontId="9" fillId="0" borderId="24" xfId="12"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0" fontId="57" fillId="24" borderId="30" xfId="0" applyFont="1" applyFill="1" applyBorder="1" applyAlignment="1">
      <alignment vertical="center" wrapText="1"/>
    </xf>
    <xf numFmtId="0" fontId="9" fillId="0" borderId="71" xfId="0" applyFont="1" applyFill="1" applyBorder="1" applyAlignment="1">
      <alignment horizontal="center" vertical="center" wrapText="1"/>
    </xf>
    <xf numFmtId="0" fontId="53" fillId="11" borderId="24" xfId="0" applyFont="1" applyFill="1" applyBorder="1" applyAlignment="1">
      <alignment horizontal="left" vertical="center" wrapText="1"/>
    </xf>
    <xf numFmtId="0" fontId="57" fillId="24" borderId="4" xfId="0" applyFont="1" applyFill="1" applyBorder="1" applyAlignment="1">
      <alignment vertical="center" wrapText="1"/>
    </xf>
    <xf numFmtId="0" fontId="11" fillId="24" borderId="30" xfId="0" applyFont="1" applyFill="1" applyBorder="1" applyAlignment="1">
      <alignment horizontal="center" vertical="center" wrapText="1"/>
    </xf>
    <xf numFmtId="0" fontId="11" fillId="24" borderId="7" xfId="0" applyFont="1" applyFill="1" applyBorder="1" applyAlignment="1">
      <alignment horizontal="center" vertical="center" wrapText="1"/>
    </xf>
    <xf numFmtId="0" fontId="57" fillId="24" borderId="7" xfId="0" applyFont="1" applyFill="1" applyBorder="1" applyAlignment="1">
      <alignment vertical="center" wrapText="1"/>
    </xf>
    <xf numFmtId="0" fontId="9" fillId="0" borderId="21" xfId="0" applyFont="1" applyFill="1" applyBorder="1" applyAlignment="1">
      <alignment horizontal="center" vertical="center" wrapText="1"/>
    </xf>
    <xf numFmtId="9" fontId="20" fillId="11" borderId="30" xfId="12" applyFont="1" applyFill="1" applyBorder="1" applyAlignment="1">
      <alignment horizontal="center" vertical="center" wrapText="1"/>
    </xf>
    <xf numFmtId="171" fontId="20" fillId="11" borderId="30" xfId="0" applyNumberFormat="1" applyFont="1" applyFill="1" applyBorder="1" applyAlignment="1">
      <alignment horizontal="center" vertical="center" wrapText="1"/>
    </xf>
    <xf numFmtId="0" fontId="9" fillId="11" borderId="30"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24" xfId="0" applyFont="1" applyFill="1" applyBorder="1" applyAlignment="1">
      <alignment horizontal="left" vertical="center" wrapText="1"/>
    </xf>
    <xf numFmtId="43" fontId="9" fillId="11" borderId="30" xfId="0" applyNumberFormat="1" applyFont="1" applyFill="1" applyBorder="1" applyAlignment="1">
      <alignment vertical="center" wrapText="1"/>
    </xf>
    <xf numFmtId="43" fontId="9" fillId="11" borderId="4"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9" fillId="0" borderId="4" xfId="0" applyFont="1" applyFill="1" applyBorder="1" applyAlignment="1">
      <alignment horizontal="left" wrapText="1"/>
    </xf>
    <xf numFmtId="0" fontId="9" fillId="0" borderId="30" xfId="0" applyFont="1" applyFill="1" applyBorder="1" applyAlignment="1">
      <alignment vertical="center" wrapText="1"/>
    </xf>
    <xf numFmtId="0" fontId="11" fillId="0" borderId="4" xfId="0" applyFont="1" applyFill="1" applyBorder="1" applyAlignment="1">
      <alignment vertical="center" wrapText="1"/>
    </xf>
    <xf numFmtId="0" fontId="13" fillId="11" borderId="4" xfId="10" applyFont="1" applyFill="1" applyBorder="1" applyAlignment="1">
      <alignment horizontal="center" vertical="center" wrapText="1"/>
    </xf>
    <xf numFmtId="0" fontId="13" fillId="11" borderId="4" xfId="10" applyFont="1" applyFill="1" applyBorder="1" applyAlignment="1">
      <alignment horizontal="center" vertical="center"/>
    </xf>
    <xf numFmtId="176" fontId="9" fillId="0" borderId="4" xfId="12" applyNumberFormat="1" applyFont="1" applyFill="1" applyBorder="1" applyAlignment="1">
      <alignment horizontal="center" vertical="center"/>
    </xf>
    <xf numFmtId="171" fontId="9" fillId="0" borderId="4" xfId="0" applyNumberFormat="1" applyFont="1" applyFill="1" applyBorder="1" applyAlignment="1">
      <alignment horizontal="left" vertical="center" wrapText="1"/>
    </xf>
    <xf numFmtId="14" fontId="9" fillId="0" borderId="4" xfId="0" applyNumberFormat="1" applyFont="1" applyFill="1" applyBorder="1" applyAlignment="1">
      <alignment horizontal="center" vertical="center"/>
    </xf>
    <xf numFmtId="9" fontId="13" fillId="0" borderId="4" xfId="1" applyFont="1" applyBorder="1" applyAlignment="1">
      <alignment horizontal="center" vertical="center"/>
    </xf>
    <xf numFmtId="9" fontId="9" fillId="0" borderId="4" xfId="1" applyFont="1" applyFill="1" applyBorder="1" applyAlignment="1">
      <alignment horizontal="center" vertical="center"/>
    </xf>
    <xf numFmtId="14" fontId="9" fillId="0" borderId="4" xfId="12" applyNumberFormat="1" applyFont="1" applyFill="1" applyBorder="1" applyAlignment="1">
      <alignment horizontal="center" vertical="center"/>
    </xf>
    <xf numFmtId="43" fontId="20" fillId="0" borderId="35" xfId="0" applyNumberFormat="1" applyFont="1" applyFill="1" applyBorder="1" applyAlignment="1">
      <alignment vertical="center" wrapText="1"/>
    </xf>
    <xf numFmtId="173" fontId="9" fillId="11" borderId="30" xfId="0" applyNumberFormat="1" applyFont="1" applyFill="1" applyBorder="1" applyAlignment="1">
      <alignment horizontal="center" vertical="center"/>
    </xf>
    <xf numFmtId="183" fontId="9" fillId="0" borderId="4" xfId="0" applyNumberFormat="1" applyFont="1" applyFill="1" applyBorder="1" applyAlignment="1">
      <alignment horizontal="center" vertical="center"/>
    </xf>
    <xf numFmtId="3" fontId="9" fillId="0" borderId="58" xfId="0" applyNumberFormat="1" applyFont="1" applyFill="1" applyBorder="1" applyAlignment="1">
      <alignment horizontal="center" vertical="center" wrapText="1"/>
    </xf>
    <xf numFmtId="3" fontId="9" fillId="0" borderId="72" xfId="0" applyNumberFormat="1"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1" xfId="0" applyFont="1" applyFill="1" applyBorder="1" applyAlignment="1">
      <alignment horizontal="center" vertical="center"/>
    </xf>
    <xf numFmtId="183" fontId="9" fillId="0" borderId="30" xfId="0" applyNumberFormat="1" applyFont="1" applyFill="1" applyBorder="1" applyAlignment="1">
      <alignment horizontal="center" vertical="center"/>
    </xf>
    <xf numFmtId="183" fontId="9" fillId="0" borderId="4" xfId="0" applyNumberFormat="1" applyFont="1" applyFill="1" applyBorder="1" applyAlignment="1">
      <alignment horizontal="center" vertical="center" wrapText="1"/>
    </xf>
    <xf numFmtId="183" fontId="9" fillId="0" borderId="35" xfId="0" applyNumberFormat="1" applyFont="1" applyFill="1" applyBorder="1" applyAlignment="1">
      <alignment horizontal="center" vertical="center"/>
    </xf>
    <xf numFmtId="183" fontId="9" fillId="11" borderId="4" xfId="0" applyNumberFormat="1" applyFont="1" applyFill="1" applyBorder="1" applyAlignment="1">
      <alignment horizontal="center" vertical="center"/>
    </xf>
    <xf numFmtId="183" fontId="9" fillId="0" borderId="24" xfId="0" applyNumberFormat="1" applyFont="1" applyFill="1" applyBorder="1" applyAlignment="1">
      <alignment horizontal="center" vertical="center"/>
    </xf>
    <xf numFmtId="171" fontId="9" fillId="0" borderId="24" xfId="0" applyNumberFormat="1" applyFont="1" applyFill="1" applyBorder="1" applyAlignment="1">
      <alignment horizontal="left" vertical="center" wrapText="1"/>
    </xf>
    <xf numFmtId="14" fontId="9" fillId="0" borderId="24" xfId="0" applyNumberFormat="1" applyFont="1" applyFill="1" applyBorder="1" applyAlignment="1">
      <alignment horizontal="center" vertical="center"/>
    </xf>
    <xf numFmtId="183" fontId="9" fillId="11" borderId="24" xfId="0" applyNumberFormat="1" applyFont="1" applyFill="1" applyBorder="1" applyAlignment="1">
      <alignment horizontal="center" vertical="center"/>
    </xf>
    <xf numFmtId="0" fontId="20" fillId="0" borderId="4" xfId="10" applyFont="1" applyFill="1" applyBorder="1" applyAlignment="1">
      <alignment horizontal="justify" vertical="center" wrapText="1"/>
    </xf>
    <xf numFmtId="0" fontId="20" fillId="0" borderId="35" xfId="10" applyFont="1" applyBorder="1" applyAlignment="1">
      <alignment horizontal="justify" vertical="center" wrapText="1"/>
    </xf>
    <xf numFmtId="0" fontId="9" fillId="0" borderId="7" xfId="0" applyFont="1" applyFill="1" applyBorder="1" applyAlignment="1">
      <alignment horizontal="justify" vertical="center" wrapText="1"/>
    </xf>
    <xf numFmtId="9" fontId="20" fillId="0" borderId="4" xfId="10" applyNumberFormat="1" applyFont="1" applyFill="1" applyBorder="1" applyAlignment="1">
      <alignment horizontal="center" vertical="center" wrapText="1"/>
    </xf>
    <xf numFmtId="14" fontId="20" fillId="0" borderId="4" xfId="10" applyNumberFormat="1" applyFont="1" applyFill="1" applyBorder="1" applyAlignment="1">
      <alignment horizontal="center" vertical="center" wrapText="1"/>
    </xf>
    <xf numFmtId="9" fontId="20" fillId="0" borderId="35" xfId="10" applyNumberFormat="1" applyFont="1" applyFill="1" applyBorder="1" applyAlignment="1">
      <alignment horizontal="center" vertical="center" wrapText="1"/>
    </xf>
    <xf numFmtId="14" fontId="20" fillId="0" borderId="35" xfId="10" applyNumberFormat="1" applyFont="1" applyFill="1" applyBorder="1" applyAlignment="1">
      <alignment horizontal="center" vertical="center"/>
    </xf>
    <xf numFmtId="9" fontId="0" fillId="0" borderId="4" xfId="1" applyFont="1" applyFill="1" applyBorder="1" applyAlignment="1">
      <alignment horizontal="center" vertical="center"/>
    </xf>
    <xf numFmtId="171" fontId="9" fillId="0" borderId="7" xfId="0" applyNumberFormat="1" applyFont="1" applyFill="1" applyBorder="1" applyAlignment="1">
      <alignment horizontal="center" vertical="center" wrapText="1"/>
    </xf>
    <xf numFmtId="9" fontId="20" fillId="0" borderId="7" xfId="0" applyNumberFormat="1" applyFont="1" applyBorder="1" applyAlignment="1">
      <alignment horizontal="center" vertical="center"/>
    </xf>
    <xf numFmtId="173" fontId="9" fillId="0" borderId="26" xfId="0" applyNumberFormat="1" applyFont="1" applyFill="1" applyBorder="1" applyAlignment="1">
      <alignment horizontal="center" vertical="center"/>
    </xf>
    <xf numFmtId="173" fontId="9" fillId="0" borderId="7" xfId="0" applyNumberFormat="1" applyFont="1" applyFill="1" applyBorder="1" applyAlignment="1">
      <alignment horizontal="center" vertical="center"/>
    </xf>
    <xf numFmtId="4" fontId="9" fillId="0" borderId="21" xfId="0" applyNumberFormat="1" applyFont="1" applyFill="1" applyBorder="1" applyAlignment="1">
      <alignment horizontal="center" vertical="center" wrapText="1"/>
    </xf>
    <xf numFmtId="0" fontId="9" fillId="11" borderId="26" xfId="0" applyFont="1" applyFill="1" applyBorder="1" applyAlignment="1">
      <alignment horizontal="left" vertical="center" wrapText="1"/>
    </xf>
    <xf numFmtId="0" fontId="9" fillId="0" borderId="27" xfId="0" applyFont="1" applyFill="1" applyBorder="1" applyAlignment="1">
      <alignment horizontal="justify" vertical="center" wrapText="1"/>
    </xf>
    <xf numFmtId="9" fontId="9" fillId="11" borderId="26" xfId="12" applyFont="1" applyFill="1" applyBorder="1" applyAlignment="1">
      <alignment horizontal="center" vertical="center" wrapText="1"/>
    </xf>
    <xf numFmtId="171" fontId="9" fillId="11" borderId="26" xfId="0" applyNumberFormat="1" applyFont="1" applyFill="1" applyBorder="1" applyAlignment="1">
      <alignment horizontal="center" vertical="center" wrapText="1"/>
    </xf>
    <xf numFmtId="9" fontId="9" fillId="0" borderId="27" xfId="12" applyFont="1" applyFill="1" applyBorder="1" applyAlignment="1">
      <alignment horizontal="center" vertical="center"/>
    </xf>
    <xf numFmtId="171" fontId="20" fillId="0" borderId="27" xfId="0" applyNumberFormat="1" applyFont="1" applyFill="1" applyBorder="1" applyAlignment="1">
      <alignment horizontal="center" vertical="center" wrapText="1"/>
    </xf>
    <xf numFmtId="173" fontId="9" fillId="0" borderId="27" xfId="0" applyNumberFormat="1" applyFont="1" applyFill="1" applyBorder="1" applyAlignment="1">
      <alignment horizontal="center" vertical="center"/>
    </xf>
    <xf numFmtId="9" fontId="9" fillId="11" borderId="35" xfId="12" applyNumberFormat="1" applyFont="1" applyFill="1" applyBorder="1" applyAlignment="1">
      <alignment horizontal="center" vertical="center"/>
    </xf>
    <xf numFmtId="173" fontId="9" fillId="11" borderId="35" xfId="0" applyNumberFormat="1" applyFont="1" applyFill="1" applyBorder="1" applyAlignment="1">
      <alignment horizontal="center" vertical="center"/>
    </xf>
    <xf numFmtId="0" fontId="31" fillId="12" borderId="50" xfId="85" applyFont="1" applyFill="1" applyBorder="1" applyAlignment="1">
      <alignment horizontal="center" vertical="center" wrapText="1"/>
    </xf>
    <xf numFmtId="0" fontId="31" fillId="12" borderId="7" xfId="85" applyFont="1" applyFill="1" applyBorder="1" applyAlignment="1">
      <alignment horizontal="center" vertical="center" wrapText="1"/>
    </xf>
    <xf numFmtId="0" fontId="5" fillId="11" borderId="4" xfId="85"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11" borderId="7" xfId="0" applyNumberFormat="1" applyFont="1" applyFill="1" applyBorder="1" applyAlignment="1">
      <alignment horizontal="center" vertical="center" wrapText="1"/>
    </xf>
    <xf numFmtId="1" fontId="9" fillId="11"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71" fontId="18" fillId="5" borderId="7" xfId="2"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6" xfId="0" applyFont="1" applyBorder="1" applyAlignment="1">
      <alignment horizontal="center" vertical="center" wrapText="1"/>
    </xf>
    <xf numFmtId="0" fontId="27" fillId="11" borderId="1"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4" fillId="0" borderId="3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4" fillId="11" borderId="0" xfId="89" applyFill="1" applyAlignment="1">
      <alignment horizontal="center" vertical="center"/>
    </xf>
    <xf numFmtId="43" fontId="20" fillId="0" borderId="4" xfId="0" applyNumberFormat="1" applyFont="1" applyFill="1" applyBorder="1" applyAlignment="1">
      <alignment vertical="center" wrapText="1"/>
    </xf>
    <xf numFmtId="0" fontId="9" fillId="11" borderId="40" xfId="0" applyFont="1" applyFill="1" applyBorder="1" applyAlignment="1">
      <alignment horizontal="justify" vertical="center" wrapText="1"/>
    </xf>
    <xf numFmtId="43" fontId="20" fillId="0" borderId="24" xfId="0" applyNumberFormat="1" applyFont="1" applyFill="1" applyBorder="1" applyAlignment="1">
      <alignment vertical="center" wrapText="1"/>
    </xf>
    <xf numFmtId="0" fontId="9" fillId="0" borderId="26" xfId="0" applyNumberFormat="1" applyFont="1" applyFill="1" applyBorder="1" applyAlignment="1">
      <alignment horizontal="center" vertical="center" wrapText="1"/>
    </xf>
    <xf numFmtId="0" fontId="21" fillId="11" borderId="30" xfId="0" applyFont="1" applyFill="1" applyBorder="1" applyAlignment="1">
      <alignment horizontal="center" vertical="center"/>
    </xf>
    <xf numFmtId="0" fontId="24" fillId="11" borderId="24" xfId="0" applyFont="1" applyFill="1" applyBorder="1" applyAlignment="1">
      <alignment horizontal="center" vertical="center" wrapText="1"/>
    </xf>
    <xf numFmtId="0" fontId="9" fillId="11" borderId="43" xfId="0" applyFont="1" applyFill="1" applyBorder="1" applyAlignment="1">
      <alignment horizontal="justify" vertical="center" wrapText="1"/>
    </xf>
    <xf numFmtId="0" fontId="24" fillId="0" borderId="30" xfId="0" applyFont="1" applyFill="1" applyBorder="1" applyAlignment="1">
      <alignment horizontal="center" vertical="center" wrapText="1"/>
    </xf>
    <xf numFmtId="0" fontId="9" fillId="0" borderId="0" xfId="0" applyFont="1" applyFill="1"/>
    <xf numFmtId="0" fontId="0" fillId="0" borderId="0" xfId="0" applyFill="1"/>
    <xf numFmtId="9" fontId="3" fillId="0" borderId="32" xfId="1" applyFont="1" applyBorder="1" applyAlignment="1">
      <alignment horizontal="center" vertical="center" wrapText="1"/>
    </xf>
    <xf numFmtId="10" fontId="3" fillId="0" borderId="4" xfId="1" applyNumberFormat="1" applyFont="1" applyBorder="1" applyAlignment="1">
      <alignment horizontal="center" vertical="center" wrapText="1"/>
    </xf>
    <xf numFmtId="10" fontId="3" fillId="0" borderId="32" xfId="1" applyNumberFormat="1" applyFont="1" applyBorder="1" applyAlignment="1">
      <alignment horizontal="center" vertical="center" wrapText="1"/>
    </xf>
    <xf numFmtId="9" fontId="3" fillId="0" borderId="32" xfId="1" applyFont="1" applyBorder="1" applyAlignment="1">
      <alignment horizontal="center" vertical="center"/>
    </xf>
    <xf numFmtId="10" fontId="3" fillId="0" borderId="4" xfId="1" applyNumberFormat="1" applyFont="1" applyBorder="1" applyAlignment="1">
      <alignment horizontal="center" vertical="center"/>
    </xf>
    <xf numFmtId="0" fontId="3" fillId="0" borderId="4" xfId="85" applyFont="1" applyBorder="1" applyAlignment="1">
      <alignment vertical="center"/>
    </xf>
    <xf numFmtId="14" fontId="3" fillId="0" borderId="32" xfId="85" applyNumberFormat="1" applyFont="1" applyBorder="1" applyAlignment="1">
      <alignment horizontal="center" vertical="center"/>
    </xf>
    <xf numFmtId="9" fontId="3" fillId="11" borderId="32" xfId="1" applyFont="1" applyFill="1" applyBorder="1" applyAlignment="1">
      <alignment horizontal="center" vertical="center"/>
    </xf>
    <xf numFmtId="10" fontId="3" fillId="11" borderId="4" xfId="1" applyNumberFormat="1" applyFont="1" applyFill="1" applyBorder="1" applyAlignment="1">
      <alignment horizontal="center" vertical="center"/>
    </xf>
    <xf numFmtId="9" fontId="3" fillId="11" borderId="32" xfId="1" applyNumberFormat="1" applyFon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9" fillId="25" borderId="4" xfId="0"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0" fontId="9" fillId="11" borderId="41" xfId="0" applyFont="1" applyFill="1" applyBorder="1" applyAlignment="1">
      <alignment horizontal="justify" vertical="center" wrapText="1"/>
    </xf>
    <xf numFmtId="1" fontId="9" fillId="0" borderId="35" xfId="0" applyNumberFormat="1" applyFont="1" applyFill="1" applyBorder="1" applyAlignment="1">
      <alignment horizontal="center" vertical="center" wrapText="1"/>
    </xf>
    <xf numFmtId="9" fontId="29" fillId="11" borderId="4" xfId="12" applyNumberFormat="1" applyFont="1" applyFill="1" applyBorder="1" applyAlignment="1">
      <alignment horizontal="center" vertical="center"/>
    </xf>
    <xf numFmtId="0" fontId="61" fillId="11" borderId="30" xfId="0" applyNumberFormat="1" applyFont="1" applyFill="1" applyBorder="1" applyAlignment="1">
      <alignment horizontal="center" vertical="center"/>
    </xf>
    <xf numFmtId="0" fontId="9" fillId="25" borderId="35" xfId="0" applyFont="1" applyFill="1" applyBorder="1" applyAlignment="1">
      <alignment horizontal="center" vertical="center" wrapText="1"/>
    </xf>
    <xf numFmtId="0" fontId="62" fillId="11" borderId="0" xfId="0" applyFont="1" applyFill="1" applyBorder="1" applyAlignment="1">
      <alignment horizontal="center" vertical="center"/>
    </xf>
    <xf numFmtId="0" fontId="9" fillId="0" borderId="53" xfId="0" applyFont="1" applyFill="1" applyBorder="1" applyAlignment="1">
      <alignment vertical="center" wrapText="1"/>
    </xf>
    <xf numFmtId="0" fontId="9" fillId="0" borderId="55" xfId="0" applyFont="1" applyFill="1" applyBorder="1" applyAlignment="1">
      <alignment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5" fillId="11" borderId="4" xfId="85"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24" fillId="11" borderId="1" xfId="0" applyFont="1" applyFill="1" applyBorder="1" applyAlignment="1">
      <alignment horizontal="center" vertical="center"/>
    </xf>
    <xf numFmtId="0" fontId="24" fillId="11" borderId="29"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0" borderId="4" xfId="0" applyFont="1" applyBorder="1" applyAlignment="1">
      <alignment horizontal="center" vertical="center" wrapText="1"/>
    </xf>
    <xf numFmtId="43" fontId="20" fillId="0" borderId="24" xfId="0" applyNumberFormat="1" applyFont="1" applyFill="1" applyBorder="1" applyAlignment="1">
      <alignment vertical="center"/>
    </xf>
    <xf numFmtId="43" fontId="20" fillId="0" borderId="4" xfId="88" applyNumberFormat="1" applyFont="1" applyFill="1" applyBorder="1" applyAlignment="1">
      <alignment vertical="center" wrapText="1"/>
    </xf>
    <xf numFmtId="0" fontId="9" fillId="0" borderId="69" xfId="0" applyFont="1" applyFill="1" applyBorder="1" applyAlignment="1">
      <alignment vertical="center" wrapText="1"/>
    </xf>
    <xf numFmtId="0" fontId="60" fillId="0" borderId="38" xfId="0" applyFont="1" applyFill="1" applyBorder="1" applyAlignment="1">
      <alignment horizontal="justify" vertical="center" wrapText="1"/>
    </xf>
    <xf numFmtId="0" fontId="65" fillId="11" borderId="30" xfId="0" applyFont="1" applyFill="1" applyBorder="1" applyAlignment="1">
      <alignment horizontal="center" vertical="center" wrapText="1"/>
    </xf>
    <xf numFmtId="0" fontId="2" fillId="11" borderId="32" xfId="85" applyFont="1" applyFill="1" applyBorder="1" applyAlignment="1">
      <alignment horizontal="left" vertical="top" wrapText="1"/>
    </xf>
    <xf numFmtId="0" fontId="5" fillId="11" borderId="37" xfId="85" applyFill="1" applyBorder="1" applyAlignment="1">
      <alignment horizontal="justify" vertical="center" wrapText="1"/>
    </xf>
    <xf numFmtId="178" fontId="5" fillId="11" borderId="24" xfId="85" applyNumberFormat="1" applyFill="1" applyBorder="1" applyAlignment="1">
      <alignment vertical="center"/>
    </xf>
    <xf numFmtId="0" fontId="5" fillId="11" borderId="24" xfId="85" applyFill="1" applyBorder="1" applyAlignment="1">
      <alignment horizontal="center" vertical="center"/>
    </xf>
    <xf numFmtId="180" fontId="5" fillId="11" borderId="38" xfId="85" applyNumberFormat="1" applyFill="1" applyBorder="1" applyAlignment="1">
      <alignment horizontal="center" vertical="center"/>
    </xf>
    <xf numFmtId="9" fontId="5" fillId="11" borderId="37" xfId="85" applyNumberFormat="1" applyFill="1" applyBorder="1" applyAlignment="1">
      <alignment horizontal="center" vertical="center"/>
    </xf>
    <xf numFmtId="180" fontId="5" fillId="11" borderId="24" xfId="85" applyNumberFormat="1" applyFill="1" applyBorder="1" applyAlignment="1">
      <alignment horizontal="right" vertical="center"/>
    </xf>
    <xf numFmtId="9" fontId="3" fillId="11" borderId="24" xfId="1" applyFont="1" applyFill="1" applyBorder="1" applyAlignment="1">
      <alignment horizontal="center" vertical="center"/>
    </xf>
    <xf numFmtId="9" fontId="3" fillId="11" borderId="37" xfId="1" applyFont="1" applyFill="1" applyBorder="1" applyAlignment="1">
      <alignment horizontal="center" vertical="center"/>
    </xf>
    <xf numFmtId="14" fontId="5" fillId="11" borderId="62" xfId="85" applyNumberFormat="1" applyFill="1" applyBorder="1" applyAlignment="1">
      <alignment vertical="center"/>
    </xf>
    <xf numFmtId="14" fontId="5" fillId="11" borderId="38" xfId="85" applyNumberFormat="1" applyFill="1" applyBorder="1" applyAlignment="1">
      <alignment vertical="center"/>
    </xf>
    <xf numFmtId="14" fontId="5" fillId="11" borderId="54" xfId="85" applyNumberFormat="1" applyFill="1" applyBorder="1" applyAlignment="1">
      <alignment vertical="center"/>
    </xf>
    <xf numFmtId="0" fontId="5" fillId="11" borderId="5" xfId="85" applyFill="1" applyBorder="1" applyAlignment="1">
      <alignment vertical="center"/>
    </xf>
    <xf numFmtId="9" fontId="32" fillId="11" borderId="32" xfId="85" applyNumberFormat="1" applyFont="1" applyFill="1" applyBorder="1" applyAlignment="1">
      <alignment horizontal="center" vertical="center"/>
    </xf>
    <xf numFmtId="9" fontId="32" fillId="11" borderId="4" xfId="1" applyFont="1" applyFill="1" applyBorder="1" applyAlignment="1">
      <alignment horizontal="center" vertical="center"/>
    </xf>
    <xf numFmtId="0" fontId="9" fillId="11" borderId="0" xfId="0" applyFont="1" applyFill="1" applyAlignment="1">
      <alignment horizontal="right"/>
    </xf>
    <xf numFmtId="4" fontId="27" fillId="11" borderId="27" xfId="0" applyNumberFormat="1" applyFont="1" applyFill="1" applyBorder="1" applyAlignment="1">
      <alignment horizontal="center" vertical="center"/>
    </xf>
    <xf numFmtId="0" fontId="24" fillId="0" borderId="27" xfId="0" applyFont="1" applyBorder="1" applyAlignment="1">
      <alignment horizontal="center" vertical="center" wrapText="1"/>
    </xf>
    <xf numFmtId="9" fontId="24" fillId="0" borderId="27" xfId="1" applyFont="1" applyBorder="1" applyAlignment="1">
      <alignment horizontal="center" vertical="center" wrapText="1"/>
    </xf>
    <xf numFmtId="0" fontId="24" fillId="0" borderId="24" xfId="0" applyFont="1" applyBorder="1" applyAlignment="1">
      <alignment horizontal="center" vertical="center" wrapText="1"/>
    </xf>
    <xf numFmtId="9" fontId="24" fillId="0" borderId="24" xfId="1" applyFont="1" applyBorder="1" applyAlignment="1">
      <alignment horizontal="center" vertical="center" wrapText="1"/>
    </xf>
    <xf numFmtId="0" fontId="24" fillId="0" borderId="27" xfId="0" applyFont="1" applyBorder="1" applyAlignment="1">
      <alignment horizontal="left" vertical="center" wrapText="1"/>
    </xf>
    <xf numFmtId="0" fontId="24" fillId="0" borderId="24" xfId="0" applyFont="1" applyBorder="1" applyAlignment="1">
      <alignment horizontal="left" vertical="center" wrapText="1"/>
    </xf>
    <xf numFmtId="0" fontId="9" fillId="11" borderId="8" xfId="0" applyFont="1" applyFill="1" applyBorder="1"/>
    <xf numFmtId="0" fontId="0" fillId="11" borderId="8" xfId="0" applyFill="1" applyBorder="1"/>
    <xf numFmtId="176" fontId="24" fillId="0" borderId="1" xfId="1"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11" borderId="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9" fontId="66" fillId="11" borderId="32" xfId="1" applyFont="1" applyFill="1" applyBorder="1" applyAlignment="1">
      <alignment horizontal="center" vertical="center"/>
    </xf>
    <xf numFmtId="180" fontId="5" fillId="11" borderId="23" xfId="85" applyNumberFormat="1" applyFill="1" applyBorder="1" applyAlignment="1">
      <alignment horizontal="right" vertical="center"/>
    </xf>
    <xf numFmtId="180" fontId="5" fillId="11" borderId="10" xfId="85" applyNumberFormat="1" applyFill="1" applyBorder="1" applyAlignment="1">
      <alignment vertical="center"/>
    </xf>
    <xf numFmtId="180" fontId="5" fillId="11" borderId="8" xfId="85" applyNumberFormat="1" applyFill="1" applyBorder="1" applyAlignment="1">
      <alignment vertical="center"/>
    </xf>
    <xf numFmtId="180" fontId="32" fillId="11" borderId="4" xfId="85" applyNumberFormat="1" applyFont="1" applyFill="1" applyBorder="1" applyAlignment="1">
      <alignment horizontal="right" vertical="center"/>
    </xf>
    <xf numFmtId="1" fontId="9" fillId="11"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11" borderId="30"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65" fillId="11" borderId="4" xfId="0" applyFont="1" applyFill="1" applyBorder="1" applyAlignment="1">
      <alignment horizontal="center" vertical="center" wrapText="1"/>
    </xf>
    <xf numFmtId="0" fontId="65" fillId="11" borderId="35" xfId="0" applyFont="1" applyFill="1" applyBorder="1" applyAlignment="1">
      <alignment horizontal="center" vertical="center" wrapText="1"/>
    </xf>
    <xf numFmtId="0" fontId="9" fillId="0" borderId="31" xfId="0" applyFont="1" applyFill="1" applyBorder="1" applyAlignment="1">
      <alignment vertical="center" wrapText="1"/>
    </xf>
    <xf numFmtId="0" fontId="9" fillId="0" borderId="33" xfId="0" applyFont="1" applyFill="1" applyBorder="1" applyAlignment="1">
      <alignment vertical="center" wrapText="1"/>
    </xf>
    <xf numFmtId="0" fontId="9" fillId="0" borderId="36" xfId="0" applyFont="1" applyFill="1" applyBorder="1" applyAlignment="1">
      <alignment vertical="center" wrapText="1"/>
    </xf>
    <xf numFmtId="4" fontId="9" fillId="0" borderId="29" xfId="0" applyNumberFormat="1" applyFont="1" applyFill="1" applyBorder="1" applyAlignment="1">
      <alignment horizontal="center" vertical="center" wrapText="1"/>
    </xf>
    <xf numFmtId="4" fontId="9" fillId="0" borderId="32" xfId="0" applyNumberFormat="1" applyFont="1" applyFill="1" applyBorder="1" applyAlignment="1">
      <alignment horizontal="center" vertical="center" wrapText="1"/>
    </xf>
    <xf numFmtId="4" fontId="9" fillId="0" borderId="34" xfId="0" applyNumberFormat="1" applyFont="1" applyFill="1" applyBorder="1" applyAlignment="1">
      <alignment horizontal="center" vertical="center" wrapText="1"/>
    </xf>
    <xf numFmtId="0" fontId="9" fillId="11" borderId="15"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67" fillId="0" borderId="35" xfId="0" applyFont="1" applyFill="1" applyBorder="1" applyAlignment="1">
      <alignment horizontal="center" vertical="center" wrapText="1"/>
    </xf>
    <xf numFmtId="0" fontId="67" fillId="0" borderId="4"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11" borderId="2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67" fillId="24" borderId="30" xfId="0" applyFont="1" applyFill="1" applyBorder="1" applyAlignment="1">
      <alignment horizontal="center" vertical="center" wrapText="1"/>
    </xf>
    <xf numFmtId="0" fontId="67" fillId="24" borderId="7" xfId="0" applyFont="1" applyFill="1" applyBorder="1" applyAlignment="1">
      <alignment horizontal="center" vertical="center" wrapText="1"/>
    </xf>
    <xf numFmtId="0" fontId="29" fillId="11" borderId="0" xfId="0" applyFont="1" applyFill="1" applyBorder="1" applyAlignment="1">
      <alignment horizontal="center" vertical="center" wrapText="1"/>
    </xf>
    <xf numFmtId="0" fontId="9" fillId="11" borderId="39" xfId="0" applyFont="1" applyFill="1" applyBorder="1" applyAlignment="1">
      <alignment horizontal="center" vertical="center" wrapText="1"/>
    </xf>
    <xf numFmtId="0" fontId="9" fillId="11" borderId="9" xfId="0" applyFont="1" applyFill="1" applyBorder="1" applyAlignment="1">
      <alignment horizontal="center" vertical="center" wrapText="1"/>
    </xf>
    <xf numFmtId="43" fontId="9" fillId="0" borderId="4" xfId="0" applyNumberFormat="1" applyFont="1" applyFill="1" applyBorder="1" applyAlignment="1">
      <alignment horizontal="right" vertical="center"/>
    </xf>
    <xf numFmtId="43" fontId="9" fillId="11" borderId="24" xfId="0" applyNumberFormat="1" applyFont="1" applyFill="1" applyBorder="1" applyAlignment="1">
      <alignment horizontal="right" vertical="center" wrapText="1"/>
    </xf>
    <xf numFmtId="43" fontId="9" fillId="11" borderId="35" xfId="0" applyNumberFormat="1" applyFont="1" applyFill="1" applyBorder="1" applyAlignment="1">
      <alignment horizontal="right" vertical="center" wrapText="1"/>
    </xf>
    <xf numFmtId="43" fontId="9" fillId="0" borderId="24" xfId="0" applyNumberFormat="1" applyFont="1" applyFill="1" applyBorder="1" applyAlignment="1">
      <alignment vertical="center"/>
    </xf>
    <xf numFmtId="43" fontId="9" fillId="0" borderId="4" xfId="0" applyNumberFormat="1" applyFont="1" applyFill="1" applyBorder="1" applyAlignment="1">
      <alignment vertical="center"/>
    </xf>
    <xf numFmtId="43" fontId="9" fillId="0" borderId="4" xfId="0" applyNumberFormat="1" applyFont="1" applyFill="1" applyBorder="1" applyAlignment="1">
      <alignment vertical="center" wrapText="1"/>
    </xf>
    <xf numFmtId="43" fontId="9" fillId="11" borderId="4" xfId="0" applyNumberFormat="1" applyFont="1" applyFill="1" applyBorder="1" applyAlignment="1">
      <alignment vertical="center"/>
    </xf>
    <xf numFmtId="43" fontId="9" fillId="11" borderId="7" xfId="0" applyNumberFormat="1" applyFont="1" applyFill="1" applyBorder="1" applyAlignment="1">
      <alignment vertical="center"/>
    </xf>
    <xf numFmtId="43" fontId="9" fillId="11" borderId="24" xfId="0" applyNumberFormat="1" applyFont="1" applyFill="1" applyBorder="1" applyAlignment="1">
      <alignment vertical="center"/>
    </xf>
    <xf numFmtId="43" fontId="9" fillId="0" borderId="26" xfId="0" applyNumberFormat="1" applyFont="1" applyFill="1" applyBorder="1" applyAlignment="1">
      <alignment vertical="center"/>
    </xf>
    <xf numFmtId="43" fontId="9" fillId="0" borderId="30" xfId="0" applyNumberFormat="1" applyFont="1" applyFill="1" applyBorder="1" applyAlignment="1">
      <alignment vertical="center"/>
    </xf>
    <xf numFmtId="43" fontId="20" fillId="0" borderId="7" xfId="0" applyNumberFormat="1" applyFont="1" applyFill="1" applyBorder="1" applyAlignment="1">
      <alignment vertical="center" wrapText="1"/>
    </xf>
    <xf numFmtId="43" fontId="20" fillId="11" borderId="7" xfId="10" applyNumberFormat="1" applyFont="1" applyFill="1" applyBorder="1" applyAlignment="1">
      <alignment horizontal="center" vertical="center" wrapText="1"/>
    </xf>
    <xf numFmtId="43" fontId="20" fillId="0" borderId="30" xfId="0" applyNumberFormat="1" applyFont="1" applyFill="1" applyBorder="1" applyAlignment="1">
      <alignment vertical="center"/>
    </xf>
    <xf numFmtId="43" fontId="9" fillId="0" borderId="4" xfId="0" applyNumberFormat="1" applyFont="1" applyFill="1" applyBorder="1" applyAlignment="1">
      <alignment horizontal="center" vertical="center"/>
    </xf>
    <xf numFmtId="43" fontId="9" fillId="11" borderId="0" xfId="0" applyNumberFormat="1" applyFont="1" applyFill="1" applyBorder="1" applyAlignment="1">
      <alignment horizontal="center" vertical="center"/>
    </xf>
    <xf numFmtId="0" fontId="70" fillId="0" borderId="30" xfId="0" applyFont="1" applyFill="1" applyBorder="1" applyAlignment="1">
      <alignment horizontal="center" vertical="center" wrapText="1"/>
    </xf>
    <xf numFmtId="0" fontId="70" fillId="0" borderId="4" xfId="0" applyFont="1" applyFill="1" applyBorder="1" applyAlignment="1">
      <alignment horizontal="center" vertical="center" wrapText="1"/>
    </xf>
    <xf numFmtId="0" fontId="70" fillId="0" borderId="35" xfId="0" applyFont="1" applyFill="1" applyBorder="1" applyAlignment="1">
      <alignment horizontal="center" vertical="center" wrapText="1"/>
    </xf>
    <xf numFmtId="0" fontId="70" fillId="0" borderId="24" xfId="0" applyFont="1" applyFill="1" applyBorder="1" applyAlignment="1">
      <alignment horizontal="center" vertical="center" wrapText="1"/>
    </xf>
    <xf numFmtId="0" fontId="71" fillId="6" borderId="4" xfId="0" applyFont="1" applyFill="1" applyBorder="1" applyAlignment="1">
      <alignment horizontal="center" vertical="center" wrapText="1"/>
    </xf>
    <xf numFmtId="17" fontId="19" fillId="0" borderId="4" xfId="0" applyNumberFormat="1"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4"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0" borderId="30" xfId="0" applyFont="1" applyFill="1" applyBorder="1" applyAlignment="1">
      <alignment horizontal="center" vertical="center" wrapText="1"/>
    </xf>
    <xf numFmtId="184" fontId="9" fillId="0" borderId="4" xfId="0" applyNumberFormat="1" applyFont="1" applyFill="1" applyBorder="1" applyAlignment="1">
      <alignment horizontal="right" vertical="center"/>
    </xf>
    <xf numFmtId="186" fontId="9" fillId="0" borderId="4" xfId="0" applyNumberFormat="1" applyFont="1" applyFill="1" applyBorder="1" applyAlignment="1">
      <alignment horizontal="center" vertical="center" wrapText="1"/>
    </xf>
    <xf numFmtId="9" fontId="9" fillId="11" borderId="7" xfId="12" applyFont="1" applyFill="1" applyBorder="1" applyAlignment="1">
      <alignment horizontal="center" vertical="center" wrapText="1"/>
    </xf>
    <xf numFmtId="171" fontId="20" fillId="11" borderId="35" xfId="0" applyNumberFormat="1" applyFont="1" applyFill="1" applyBorder="1" applyAlignment="1">
      <alignment horizontal="center" vertical="center" wrapText="1"/>
    </xf>
    <xf numFmtId="1" fontId="9" fillId="0" borderId="71" xfId="0" applyNumberFormat="1" applyFont="1" applyFill="1" applyBorder="1" applyAlignment="1">
      <alignment horizontal="center" vertical="center" wrapText="1"/>
    </xf>
    <xf numFmtId="1" fontId="9" fillId="0" borderId="31" xfId="0" applyNumberFormat="1" applyFont="1" applyFill="1" applyBorder="1" applyAlignment="1">
      <alignment horizontal="center" vertical="center" wrapText="1"/>
    </xf>
    <xf numFmtId="0" fontId="9" fillId="11" borderId="75" xfId="0" applyFont="1" applyFill="1" applyBorder="1" applyAlignment="1">
      <alignment horizontal="center" vertical="center" wrapText="1"/>
    </xf>
    <xf numFmtId="0" fontId="9" fillId="11" borderId="75" xfId="0" applyFont="1" applyFill="1" applyBorder="1" applyAlignment="1">
      <alignment vertical="center"/>
    </xf>
    <xf numFmtId="0" fontId="10" fillId="11" borderId="75" xfId="0" applyFont="1" applyFill="1" applyBorder="1" applyAlignment="1" applyProtection="1">
      <alignment horizontal="center" vertical="center"/>
    </xf>
    <xf numFmtId="43" fontId="9" fillId="0" borderId="30" xfId="1" applyNumberFormat="1" applyFont="1" applyFill="1" applyBorder="1" applyAlignment="1">
      <alignment horizontal="center" vertical="center" wrapText="1"/>
    </xf>
    <xf numFmtId="43" fontId="9" fillId="0" borderId="4" xfId="1" applyNumberFormat="1" applyFont="1" applyFill="1" applyBorder="1" applyAlignment="1">
      <alignment horizontal="center" vertical="center" wrapText="1"/>
    </xf>
    <xf numFmtId="43" fontId="9" fillId="0" borderId="35" xfId="1" applyNumberFormat="1" applyFont="1" applyFill="1" applyBorder="1" applyAlignment="1">
      <alignment horizontal="center" vertical="center" wrapText="1"/>
    </xf>
    <xf numFmtId="43" fontId="9" fillId="0" borderId="24" xfId="1" applyNumberFormat="1" applyFont="1" applyFill="1" applyBorder="1" applyAlignment="1">
      <alignment horizontal="center" vertical="center" wrapText="1"/>
    </xf>
    <xf numFmtId="43" fontId="9" fillId="0" borderId="7" xfId="1" applyNumberFormat="1" applyFont="1" applyFill="1" applyBorder="1" applyAlignment="1">
      <alignment horizontal="center" vertical="center" wrapText="1"/>
    </xf>
    <xf numFmtId="43" fontId="20" fillId="10" borderId="4" xfId="0" applyNumberFormat="1" applyFont="1" applyFill="1" applyBorder="1" applyAlignment="1">
      <alignment vertical="center" wrapText="1"/>
    </xf>
    <xf numFmtId="4" fontId="9" fillId="10" borderId="4" xfId="0" applyNumberFormat="1" applyFont="1" applyFill="1" applyBorder="1" applyAlignment="1">
      <alignment horizontal="center" vertical="center" wrapText="1"/>
    </xf>
    <xf numFmtId="0" fontId="9" fillId="6" borderId="4" xfId="0" applyFont="1" applyFill="1" applyBorder="1" applyAlignment="1">
      <alignment horizontal="left" vertical="center" wrapText="1"/>
    </xf>
    <xf numFmtId="9" fontId="56" fillId="0" borderId="24" xfId="1" applyFont="1" applyBorder="1" applyAlignment="1">
      <alignment horizontal="center" vertical="center"/>
    </xf>
    <xf numFmtId="14" fontId="56" fillId="0" borderId="24" xfId="10" applyNumberFormat="1" applyFont="1" applyBorder="1" applyAlignment="1">
      <alignment horizontal="center" vertical="center"/>
    </xf>
    <xf numFmtId="182" fontId="9" fillId="0" borderId="35" xfId="0" applyNumberFormat="1" applyFont="1" applyFill="1" applyBorder="1" applyAlignment="1">
      <alignment horizontal="center" vertical="center"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43" fontId="0" fillId="11" borderId="8" xfId="88" applyFont="1" applyFill="1" applyBorder="1" applyAlignment="1">
      <alignment vertical="center"/>
    </xf>
    <xf numFmtId="183" fontId="9" fillId="11" borderId="30" xfId="0" applyNumberFormat="1" applyFont="1" applyFill="1" applyBorder="1" applyAlignment="1">
      <alignment horizontal="right" vertical="center" wrapText="1"/>
    </xf>
    <xf numFmtId="183" fontId="9" fillId="11" borderId="4" xfId="0" applyNumberFormat="1" applyFont="1" applyFill="1" applyBorder="1" applyAlignment="1">
      <alignment horizontal="right" vertical="center" wrapText="1"/>
    </xf>
    <xf numFmtId="183" fontId="9" fillId="11" borderId="30" xfId="0" applyNumberFormat="1" applyFont="1" applyFill="1" applyBorder="1" applyAlignment="1">
      <alignment horizontal="center" vertical="center" wrapText="1"/>
    </xf>
    <xf numFmtId="183" fontId="9" fillId="11" borderId="4" xfId="0" applyNumberFormat="1" applyFont="1" applyFill="1" applyBorder="1" applyAlignment="1">
      <alignment horizontal="center" vertical="center" wrapText="1"/>
    </xf>
    <xf numFmtId="183" fontId="9" fillId="11" borderId="35" xfId="0" applyNumberFormat="1" applyFont="1" applyFill="1" applyBorder="1" applyAlignment="1">
      <alignment horizontal="center" vertical="center" wrapText="1"/>
    </xf>
    <xf numFmtId="183" fontId="20" fillId="0" borderId="24" xfId="0" applyNumberFormat="1" applyFont="1" applyFill="1" applyBorder="1" applyAlignment="1">
      <alignment horizontal="center" vertical="center" wrapText="1"/>
    </xf>
    <xf numFmtId="183" fontId="20" fillId="0" borderId="4" xfId="0" applyNumberFormat="1" applyFont="1" applyFill="1" applyBorder="1" applyAlignment="1">
      <alignment horizontal="center" vertical="center" wrapText="1"/>
    </xf>
    <xf numFmtId="183" fontId="20" fillId="0" borderId="35" xfId="0" applyNumberFormat="1" applyFont="1" applyFill="1" applyBorder="1" applyAlignment="1">
      <alignment horizontal="center" vertical="center" wrapText="1"/>
    </xf>
    <xf numFmtId="183" fontId="20" fillId="0" borderId="30" xfId="0" applyNumberFormat="1" applyFont="1" applyFill="1" applyBorder="1" applyAlignment="1">
      <alignment horizontal="center" vertical="center" wrapText="1"/>
    </xf>
    <xf numFmtId="183" fontId="9" fillId="11" borderId="24" xfId="0" applyNumberFormat="1" applyFont="1" applyFill="1" applyBorder="1" applyAlignment="1">
      <alignment horizontal="center" vertical="center" wrapText="1"/>
    </xf>
    <xf numFmtId="183" fontId="9" fillId="0" borderId="26" xfId="0" applyNumberFormat="1" applyFont="1" applyFill="1" applyBorder="1" applyAlignment="1">
      <alignment horizontal="center" vertical="center"/>
    </xf>
    <xf numFmtId="184" fontId="9" fillId="11" borderId="30" xfId="0" applyNumberFormat="1" applyFont="1" applyFill="1" applyBorder="1" applyAlignment="1">
      <alignment vertical="center" wrapText="1"/>
    </xf>
    <xf numFmtId="184" fontId="20" fillId="0" borderId="4" xfId="0" applyNumberFormat="1" applyFont="1" applyFill="1" applyBorder="1" applyAlignment="1">
      <alignment vertical="center" wrapText="1"/>
    </xf>
    <xf numFmtId="184" fontId="9" fillId="11" borderId="4" xfId="0" applyNumberFormat="1" applyFont="1" applyFill="1" applyBorder="1" applyAlignment="1">
      <alignment vertical="center" wrapText="1"/>
    </xf>
    <xf numFmtId="184" fontId="11" fillId="0" borderId="35" xfId="88" applyNumberFormat="1" applyFont="1" applyFill="1" applyBorder="1" applyAlignment="1">
      <alignment horizontal="center" vertical="center"/>
    </xf>
    <xf numFmtId="1" fontId="9" fillId="11"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11" borderId="27"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9" fillId="0" borderId="76" xfId="0" applyFont="1" applyFill="1" applyBorder="1" applyAlignment="1">
      <alignment vertical="center" wrapText="1"/>
    </xf>
    <xf numFmtId="0" fontId="29" fillId="0" borderId="4" xfId="0" applyFont="1" applyFill="1" applyBorder="1" applyAlignment="1">
      <alignment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9" fontId="68" fillId="0" borderId="24" xfId="12" applyFont="1" applyFill="1" applyBorder="1" applyAlignment="1">
      <alignment horizontal="center" vertical="center"/>
    </xf>
    <xf numFmtId="171" fontId="68" fillId="0" borderId="24" xfId="0" applyNumberFormat="1" applyFont="1" applyFill="1" applyBorder="1" applyAlignment="1">
      <alignment horizontal="center" vertical="center" wrapText="1"/>
    </xf>
    <xf numFmtId="4" fontId="9" fillId="11" borderId="30" xfId="0" applyNumberFormat="1" applyFont="1" applyFill="1" applyBorder="1" applyAlignment="1">
      <alignment horizontal="center" vertical="center" wrapText="1"/>
    </xf>
    <xf numFmtId="3" fontId="9" fillId="0" borderId="30" xfId="0" applyNumberFormat="1" applyFont="1" applyFill="1" applyBorder="1" applyAlignment="1">
      <alignment horizontal="center" vertical="center" wrapText="1"/>
    </xf>
    <xf numFmtId="0" fontId="9" fillId="0" borderId="26" xfId="0" applyFont="1" applyFill="1" applyBorder="1" applyAlignment="1">
      <alignment horizontal="left" vertical="center" wrapText="1"/>
    </xf>
    <xf numFmtId="1" fontId="72" fillId="0" borderId="24" xfId="0" applyNumberFormat="1" applyFont="1" applyFill="1" applyBorder="1" applyAlignment="1">
      <alignment horizontal="center" vertical="center" wrapText="1"/>
    </xf>
    <xf numFmtId="1" fontId="72" fillId="0" borderId="4" xfId="0" applyNumberFormat="1" applyFont="1" applyFill="1" applyBorder="1" applyAlignment="1">
      <alignment horizontal="center" vertical="center" wrapText="1"/>
    </xf>
    <xf numFmtId="1" fontId="72" fillId="0" borderId="35" xfId="0" applyNumberFormat="1" applyFont="1" applyFill="1" applyBorder="1" applyAlignment="1">
      <alignment horizontal="center" vertical="center" wrapText="1"/>
    </xf>
    <xf numFmtId="0" fontId="68" fillId="0" borderId="4" xfId="0" applyFont="1" applyFill="1" applyBorder="1" applyAlignment="1">
      <alignment horizontal="center" vertical="center" wrapText="1"/>
    </xf>
    <xf numFmtId="0" fontId="68" fillId="11" borderId="35" xfId="0" applyFont="1" applyFill="1" applyBorder="1" applyAlignment="1">
      <alignment horizontal="center" vertical="center" wrapText="1"/>
    </xf>
    <xf numFmtId="9" fontId="68" fillId="0" borderId="4" xfId="12" applyFont="1" applyFill="1" applyBorder="1" applyAlignment="1">
      <alignment horizontal="center" vertical="center"/>
    </xf>
    <xf numFmtId="171" fontId="68" fillId="0" borderId="4" xfId="0" applyNumberFormat="1" applyFont="1" applyFill="1" applyBorder="1" applyAlignment="1">
      <alignment horizontal="center" vertical="center" wrapText="1"/>
    </xf>
    <xf numFmtId="183" fontId="68" fillId="0" borderId="4" xfId="0" applyNumberFormat="1" applyFont="1" applyFill="1" applyBorder="1" applyAlignment="1">
      <alignment vertical="center"/>
    </xf>
    <xf numFmtId="183" fontId="9" fillId="0" borderId="4" xfId="0" applyNumberFormat="1" applyFont="1" applyFill="1" applyBorder="1" applyAlignment="1">
      <alignment vertical="center"/>
    </xf>
    <xf numFmtId="183" fontId="9" fillId="0" borderId="26" xfId="0" applyNumberFormat="1" applyFont="1" applyFill="1" applyBorder="1" applyAlignment="1">
      <alignment vertical="center"/>
    </xf>
    <xf numFmtId="183" fontId="9" fillId="0" borderId="0" xfId="0" applyNumberFormat="1" applyFont="1" applyFill="1" applyBorder="1" applyAlignment="1">
      <alignment vertical="center"/>
    </xf>
    <xf numFmtId="183" fontId="9" fillId="0" borderId="4" xfId="0" applyNumberFormat="1" applyFont="1" applyFill="1" applyBorder="1" applyAlignment="1">
      <alignment vertical="center" wrapText="1"/>
    </xf>
    <xf numFmtId="183" fontId="9" fillId="0" borderId="35" xfId="0" applyNumberFormat="1" applyFont="1" applyFill="1" applyBorder="1" applyAlignment="1">
      <alignment vertical="center"/>
    </xf>
    <xf numFmtId="183" fontId="9" fillId="11" borderId="7" xfId="0" applyNumberFormat="1" applyFont="1" applyFill="1" applyBorder="1" applyAlignment="1">
      <alignment vertical="center"/>
    </xf>
    <xf numFmtId="184" fontId="9" fillId="11" borderId="4" xfId="0" applyNumberFormat="1" applyFont="1" applyFill="1" applyBorder="1" applyAlignment="1">
      <alignment vertical="center"/>
    </xf>
    <xf numFmtId="183" fontId="9" fillId="11" borderId="4" xfId="0" applyNumberFormat="1" applyFont="1" applyFill="1" applyBorder="1" applyAlignment="1">
      <alignment vertical="center"/>
    </xf>
    <xf numFmtId="184" fontId="9" fillId="11" borderId="35" xfId="0" applyNumberFormat="1" applyFont="1" applyFill="1" applyBorder="1" applyAlignment="1">
      <alignment vertical="center"/>
    </xf>
    <xf numFmtId="183" fontId="9" fillId="0" borderId="24" xfId="0" applyNumberFormat="1" applyFont="1" applyFill="1" applyBorder="1" applyAlignment="1">
      <alignment vertical="center"/>
    </xf>
    <xf numFmtId="183" fontId="9" fillId="11" borderId="26" xfId="0" applyNumberFormat="1" applyFont="1" applyFill="1" applyBorder="1" applyAlignment="1">
      <alignment vertical="center" wrapText="1"/>
    </xf>
    <xf numFmtId="183" fontId="9" fillId="0" borderId="30" xfId="0" applyNumberFormat="1" applyFont="1" applyFill="1" applyBorder="1" applyAlignment="1">
      <alignment vertical="center"/>
    </xf>
    <xf numFmtId="0" fontId="54" fillId="0" borderId="4" xfId="0" applyFont="1" applyFill="1" applyBorder="1" applyAlignment="1">
      <alignment horizontal="justify" vertical="center" wrapText="1"/>
    </xf>
    <xf numFmtId="0" fontId="0" fillId="0" borderId="35" xfId="0" applyFill="1" applyBorder="1" applyAlignment="1">
      <alignment horizontal="justify" vertical="center" wrapText="1"/>
    </xf>
    <xf numFmtId="0" fontId="13" fillId="0" borderId="30" xfId="10" applyFont="1" applyBorder="1" applyAlignment="1">
      <alignment horizontal="justify" vertical="center" wrapText="1"/>
    </xf>
    <xf numFmtId="0" fontId="57" fillId="0" borderId="35" xfId="0" applyFont="1" applyFill="1" applyBorder="1" applyAlignment="1">
      <alignment vertical="center" wrapText="1"/>
    </xf>
    <xf numFmtId="1" fontId="20" fillId="0" borderId="4" xfId="0" applyNumberFormat="1" applyFont="1" applyFill="1" applyBorder="1" applyAlignment="1">
      <alignment horizontal="center" vertical="center" wrapText="1"/>
    </xf>
    <xf numFmtId="1" fontId="20" fillId="0" borderId="24" xfId="0" applyNumberFormat="1" applyFont="1" applyFill="1" applyBorder="1" applyAlignment="1">
      <alignment horizontal="center" vertical="center" wrapText="1"/>
    </xf>
    <xf numFmtId="1" fontId="20" fillId="0" borderId="35" xfId="0" applyNumberFormat="1" applyFont="1" applyFill="1" applyBorder="1" applyAlignment="1">
      <alignment horizontal="center" vertical="center" wrapText="1"/>
    </xf>
    <xf numFmtId="9" fontId="56" fillId="0" borderId="30" xfId="1" applyFont="1" applyBorder="1" applyAlignment="1">
      <alignment horizontal="center" vertical="center"/>
    </xf>
    <xf numFmtId="14" fontId="56" fillId="0" borderId="30" xfId="10" applyNumberFormat="1" applyFont="1" applyBorder="1" applyAlignment="1">
      <alignment horizontal="center" vertical="center"/>
    </xf>
    <xf numFmtId="180" fontId="9" fillId="0" borderId="24" xfId="0" applyNumberFormat="1" applyFont="1" applyFill="1" applyBorder="1" applyAlignment="1">
      <alignment vertical="center"/>
    </xf>
    <xf numFmtId="180" fontId="9" fillId="0" borderId="4" xfId="0" applyNumberFormat="1" applyFont="1" applyFill="1" applyBorder="1" applyAlignment="1">
      <alignment vertical="center"/>
    </xf>
    <xf numFmtId="183" fontId="9" fillId="11" borderId="35" xfId="0" applyNumberFormat="1" applyFont="1" applyFill="1" applyBorder="1" applyAlignment="1">
      <alignment vertical="center" wrapText="1"/>
    </xf>
    <xf numFmtId="177" fontId="20" fillId="0" borderId="4" xfId="0" applyNumberFormat="1" applyFont="1" applyFill="1" applyBorder="1" applyAlignment="1">
      <alignment vertical="center" wrapText="1"/>
    </xf>
    <xf numFmtId="167" fontId="9" fillId="11" borderId="4" xfId="0" applyNumberFormat="1" applyFont="1" applyFill="1" applyBorder="1" applyAlignment="1">
      <alignment vertical="center" wrapText="1"/>
    </xf>
    <xf numFmtId="4" fontId="9" fillId="0" borderId="9" xfId="0" applyNumberFormat="1" applyFont="1" applyFill="1" applyBorder="1" applyAlignment="1">
      <alignment horizontal="center" vertical="center" wrapText="1"/>
    </xf>
    <xf numFmtId="4" fontId="41" fillId="11" borderId="40" xfId="0" applyNumberFormat="1" applyFont="1" applyFill="1" applyBorder="1" applyAlignment="1">
      <alignment horizontal="justify" vertical="center" wrapText="1"/>
    </xf>
    <xf numFmtId="173" fontId="20" fillId="0" borderId="41" xfId="0" applyNumberFormat="1" applyFont="1" applyFill="1" applyBorder="1" applyAlignment="1">
      <alignment horizontal="justify" vertical="center" wrapText="1"/>
    </xf>
    <xf numFmtId="0" fontId="0" fillId="0" borderId="4" xfId="0" applyFill="1" applyBorder="1" applyAlignment="1">
      <alignment horizontal="left" vertical="center" wrapText="1"/>
    </xf>
    <xf numFmtId="9" fontId="13" fillId="0" borderId="30" xfId="1" applyFont="1" applyBorder="1" applyAlignment="1">
      <alignment horizontal="center" vertical="center"/>
    </xf>
    <xf numFmtId="9" fontId="11" fillId="0" borderId="4" xfId="12" applyFont="1" applyFill="1" applyBorder="1" applyAlignment="1">
      <alignment horizontal="center" vertical="center"/>
    </xf>
    <xf numFmtId="171" fontId="11" fillId="0" borderId="4" xfId="0" applyNumberFormat="1" applyFont="1" applyFill="1" applyBorder="1" applyAlignment="1">
      <alignment horizontal="center" vertical="center" wrapText="1"/>
    </xf>
    <xf numFmtId="180" fontId="9" fillId="0" borderId="30" xfId="0" applyNumberFormat="1" applyFont="1" applyFill="1" applyBorder="1" applyAlignment="1">
      <alignment vertical="center"/>
    </xf>
    <xf numFmtId="187" fontId="9" fillId="11" borderId="24" xfId="0" applyNumberFormat="1" applyFont="1" applyFill="1" applyBorder="1" applyAlignment="1">
      <alignment horizontal="right" vertical="center" wrapText="1"/>
    </xf>
    <xf numFmtId="187" fontId="9" fillId="11" borderId="35" xfId="0" applyNumberFormat="1" applyFont="1" applyFill="1" applyBorder="1" applyAlignment="1">
      <alignment horizontal="right" vertical="center" wrapText="1"/>
    </xf>
    <xf numFmtId="187" fontId="11" fillId="0" borderId="4" xfId="90" applyNumberFormat="1" applyFont="1" applyFill="1" applyBorder="1" applyAlignment="1">
      <alignment vertical="center"/>
    </xf>
    <xf numFmtId="173" fontId="11" fillId="0" borderId="4" xfId="0" applyNumberFormat="1" applyFont="1" applyFill="1" applyBorder="1" applyAlignment="1">
      <alignment horizontal="center" vertical="center"/>
    </xf>
    <xf numFmtId="0" fontId="9" fillId="11" borderId="27" xfId="0" applyFont="1" applyFill="1" applyBorder="1" applyAlignment="1">
      <alignment horizontal="center" vertical="center"/>
    </xf>
    <xf numFmtId="0" fontId="21" fillId="11" borderId="4" xfId="0" applyFont="1" applyFill="1" applyBorder="1" applyAlignment="1">
      <alignment horizontal="center" vertical="center"/>
    </xf>
    <xf numFmtId="0" fontId="9" fillId="0" borderId="30" xfId="0" applyFont="1" applyFill="1" applyBorder="1" applyAlignment="1">
      <alignment horizontal="left" vertical="center" wrapText="1"/>
    </xf>
    <xf numFmtId="183" fontId="9" fillId="0" borderId="4" xfId="88" applyNumberFormat="1" applyFont="1" applyFill="1" applyBorder="1" applyAlignment="1">
      <alignment horizontal="left" vertical="center" wrapText="1"/>
    </xf>
    <xf numFmtId="183" fontId="20" fillId="0" borderId="30" xfId="0" applyNumberFormat="1" applyFont="1" applyFill="1" applyBorder="1" applyAlignment="1">
      <alignment vertical="center"/>
    </xf>
    <xf numFmtId="43" fontId="20" fillId="11" borderId="4" xfId="0" applyNumberFormat="1" applyFont="1" applyFill="1" applyBorder="1" applyAlignment="1">
      <alignment vertical="center" wrapText="1"/>
    </xf>
    <xf numFmtId="188" fontId="9" fillId="0" borderId="4" xfId="0" applyNumberFormat="1" applyFont="1" applyFill="1" applyBorder="1" applyAlignment="1">
      <alignment horizontal="right" vertical="center" wrapText="1"/>
    </xf>
    <xf numFmtId="188" fontId="9" fillId="0" borderId="4" xfId="0" applyNumberFormat="1" applyFont="1" applyFill="1" applyBorder="1" applyAlignment="1">
      <alignment horizontal="right" vertical="center"/>
    </xf>
    <xf numFmtId="177" fontId="20" fillId="0" borderId="30" xfId="0" applyNumberFormat="1" applyFont="1" applyFill="1" applyBorder="1" applyAlignment="1">
      <alignment vertical="center"/>
    </xf>
    <xf numFmtId="177" fontId="20" fillId="0" borderId="24" xfId="0" applyNumberFormat="1" applyFont="1" applyFill="1" applyBorder="1" applyAlignment="1">
      <alignment vertical="center"/>
    </xf>
    <xf numFmtId="43" fontId="9" fillId="0" borderId="4" xfId="88" applyFont="1" applyFill="1" applyBorder="1" applyAlignment="1">
      <alignment vertical="center"/>
    </xf>
    <xf numFmtId="186" fontId="9" fillId="0" borderId="24" xfId="0" applyNumberFormat="1" applyFont="1" applyFill="1" applyBorder="1" applyAlignment="1">
      <alignment horizontal="center" vertical="center" wrapText="1"/>
    </xf>
    <xf numFmtId="4" fontId="20" fillId="0" borderId="24" xfId="0" applyNumberFormat="1" applyFont="1" applyFill="1" applyBorder="1" applyAlignment="1">
      <alignment horizontal="center" vertical="center" wrapText="1"/>
    </xf>
    <xf numFmtId="4" fontId="20" fillId="0" borderId="4" xfId="0" applyNumberFormat="1" applyFont="1" applyFill="1" applyBorder="1" applyAlignment="1">
      <alignment horizontal="center" vertical="center" wrapText="1"/>
    </xf>
    <xf numFmtId="4" fontId="20" fillId="0" borderId="35" xfId="0" applyNumberFormat="1" applyFont="1" applyFill="1" applyBorder="1" applyAlignment="1">
      <alignment horizontal="center" vertical="center" wrapText="1"/>
    </xf>
    <xf numFmtId="183" fontId="9" fillId="11" borderId="4" xfId="0" applyNumberFormat="1" applyFont="1" applyFill="1" applyBorder="1" applyAlignment="1">
      <alignment vertical="center" wrapText="1"/>
    </xf>
    <xf numFmtId="10" fontId="9" fillId="11" borderId="35" xfId="12" applyNumberFormat="1" applyFont="1" applyFill="1" applyBorder="1" applyAlignment="1">
      <alignment horizontal="center" vertical="center"/>
    </xf>
    <xf numFmtId="184" fontId="9" fillId="0" borderId="4" xfId="0" applyNumberFormat="1" applyFont="1" applyFill="1" applyBorder="1" applyAlignment="1">
      <alignment horizontal="right" vertical="center" wrapText="1"/>
    </xf>
    <xf numFmtId="171" fontId="20" fillId="0" borderId="26" xfId="0" applyNumberFormat="1" applyFont="1" applyFill="1" applyBorder="1" applyAlignment="1">
      <alignment horizontal="center" vertical="center" wrapText="1"/>
    </xf>
    <xf numFmtId="183" fontId="20" fillId="0" borderId="26" xfId="0" applyNumberFormat="1" applyFont="1" applyFill="1" applyBorder="1" applyAlignment="1">
      <alignment vertical="center"/>
    </xf>
    <xf numFmtId="9" fontId="9" fillId="0" borderId="1" xfId="12" applyFont="1" applyFill="1" applyBorder="1" applyAlignment="1">
      <alignment horizontal="center" vertical="center"/>
    </xf>
    <xf numFmtId="0" fontId="9" fillId="0" borderId="1" xfId="0" applyNumberFormat="1" applyFont="1" applyFill="1" applyBorder="1" applyAlignment="1">
      <alignment horizontal="center" vertical="center" wrapText="1"/>
    </xf>
    <xf numFmtId="180" fontId="9" fillId="0" borderId="7" xfId="0" applyNumberFormat="1" applyFont="1" applyFill="1" applyBorder="1" applyAlignment="1">
      <alignment horizontal="right" vertical="center"/>
    </xf>
    <xf numFmtId="183" fontId="20" fillId="0" borderId="4" xfId="0" applyNumberFormat="1" applyFont="1" applyFill="1" applyBorder="1" applyAlignment="1">
      <alignment vertical="center"/>
    </xf>
    <xf numFmtId="0" fontId="0" fillId="0" borderId="7" xfId="0" applyFill="1" applyBorder="1" applyAlignment="1">
      <alignment horizontal="center" vertical="center" wrapText="1"/>
    </xf>
    <xf numFmtId="183" fontId="20" fillId="0" borderId="26" xfId="0" applyNumberFormat="1" applyFont="1" applyFill="1" applyBorder="1" applyAlignment="1">
      <alignment vertical="center" wrapText="1"/>
    </xf>
    <xf numFmtId="183" fontId="9" fillId="0" borderId="24" xfId="88" applyNumberFormat="1" applyFont="1" applyFill="1" applyBorder="1" applyAlignment="1">
      <alignment horizontal="left" vertical="center" wrapText="1"/>
    </xf>
    <xf numFmtId="9" fontId="9" fillId="0" borderId="24" xfId="12" applyNumberFormat="1" applyFont="1" applyFill="1" applyBorder="1" applyAlignment="1">
      <alignment horizontal="center" vertical="center"/>
    </xf>
    <xf numFmtId="43" fontId="9" fillId="0" borderId="24" xfId="0" applyNumberFormat="1" applyFont="1" applyFill="1" applyBorder="1" applyAlignment="1">
      <alignment horizontal="right" vertical="center"/>
    </xf>
    <xf numFmtId="10" fontId="9" fillId="0" borderId="4" xfId="12" applyNumberFormat="1" applyFont="1" applyFill="1" applyBorder="1" applyAlignment="1">
      <alignment horizontal="center" vertical="center"/>
    </xf>
    <xf numFmtId="43" fontId="9" fillId="0" borderId="35" xfId="0" applyNumberFormat="1" applyFont="1" applyFill="1" applyBorder="1" applyAlignment="1">
      <alignment vertical="center"/>
    </xf>
    <xf numFmtId="0" fontId="24" fillId="0" borderId="24" xfId="0" applyFont="1" applyFill="1" applyBorder="1" applyAlignment="1">
      <alignment horizontal="center" vertical="center" wrapText="1"/>
    </xf>
    <xf numFmtId="0" fontId="24" fillId="0" borderId="24" xfId="0" applyFont="1" applyFill="1" applyBorder="1" applyAlignment="1">
      <alignment horizontal="left" vertical="center" wrapText="1"/>
    </xf>
    <xf numFmtId="9" fontId="24" fillId="0" borderId="24" xfId="1" applyFont="1" applyFill="1" applyBorder="1" applyAlignment="1">
      <alignment horizontal="center" vertical="center" wrapText="1"/>
    </xf>
    <xf numFmtId="9" fontId="24" fillId="0" borderId="24" xfId="1" applyNumberFormat="1" applyFont="1" applyFill="1" applyBorder="1" applyAlignment="1">
      <alignment horizontal="center" vertical="center" wrapText="1"/>
    </xf>
    <xf numFmtId="0" fontId="27" fillId="0" borderId="24" xfId="0" applyNumberFormat="1" applyFont="1" applyFill="1" applyBorder="1" applyAlignment="1">
      <alignment horizontal="center" vertical="center"/>
    </xf>
    <xf numFmtId="4" fontId="24" fillId="0" borderId="24" xfId="0" applyNumberFormat="1" applyFont="1" applyFill="1" applyBorder="1" applyAlignment="1">
      <alignment horizontal="center" vertical="center"/>
    </xf>
    <xf numFmtId="4" fontId="24" fillId="0" borderId="24" xfId="0" applyNumberFormat="1" applyFont="1" applyFill="1" applyBorder="1" applyAlignment="1">
      <alignment horizontal="center" vertical="center" wrapText="1"/>
    </xf>
    <xf numFmtId="0" fontId="24" fillId="0" borderId="35" xfId="0" applyFont="1" applyFill="1" applyBorder="1" applyAlignment="1">
      <alignment horizontal="center" vertical="center" wrapText="1"/>
    </xf>
    <xf numFmtId="9" fontId="24" fillId="0" borderId="35" xfId="1" applyFont="1" applyFill="1" applyBorder="1" applyAlignment="1">
      <alignment horizontal="center" vertical="center" wrapText="1"/>
    </xf>
    <xf numFmtId="9" fontId="24" fillId="0" borderId="35" xfId="1" applyNumberFormat="1" applyFont="1" applyFill="1" applyBorder="1" applyAlignment="1">
      <alignment horizontal="center" vertical="center" wrapText="1"/>
    </xf>
    <xf numFmtId="4" fontId="24" fillId="0" borderId="35" xfId="0" applyNumberFormat="1" applyFont="1" applyFill="1" applyBorder="1" applyAlignment="1">
      <alignment horizontal="center" vertical="center" wrapText="1"/>
    </xf>
    <xf numFmtId="0" fontId="24" fillId="0" borderId="30" xfId="0" applyFont="1" applyFill="1" applyBorder="1" applyAlignment="1">
      <alignment horizontal="left" vertical="center" wrapText="1"/>
    </xf>
    <xf numFmtId="9" fontId="24" fillId="0" borderId="30" xfId="1" applyNumberFormat="1" applyFont="1" applyFill="1" applyBorder="1" applyAlignment="1">
      <alignment horizontal="center" vertical="center" wrapText="1"/>
    </xf>
    <xf numFmtId="4" fontId="24" fillId="0" borderId="30" xfId="0" applyNumberFormat="1" applyFont="1" applyFill="1" applyBorder="1" applyAlignment="1">
      <alignment horizontal="center" vertical="center" wrapText="1"/>
    </xf>
    <xf numFmtId="0" fontId="24" fillId="0" borderId="27" xfId="0" applyFont="1" applyFill="1" applyBorder="1" applyAlignment="1">
      <alignment horizontal="center" vertical="center" wrapText="1"/>
    </xf>
    <xf numFmtId="176" fontId="24" fillId="0" borderId="30" xfId="1" applyNumberFormat="1" applyFont="1" applyFill="1" applyBorder="1" applyAlignment="1">
      <alignment horizontal="center" vertical="center" wrapText="1"/>
    </xf>
    <xf numFmtId="0" fontId="27" fillId="0" borderId="27" xfId="0" applyNumberFormat="1"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1" xfId="0" applyFont="1" applyFill="1" applyBorder="1" applyAlignment="1">
      <alignment horizontal="left" vertical="center" wrapText="1"/>
    </xf>
    <xf numFmtId="176" fontId="24" fillId="0" borderId="1" xfId="1" applyNumberFormat="1" applyFont="1" applyFill="1" applyBorder="1" applyAlignment="1">
      <alignment horizontal="center" vertical="center" wrapText="1"/>
    </xf>
    <xf numFmtId="176" fontId="24" fillId="0" borderId="35" xfId="1" applyNumberFormat="1" applyFont="1" applyFill="1" applyBorder="1" applyAlignment="1">
      <alignment horizontal="center" vertical="center" wrapText="1"/>
    </xf>
    <xf numFmtId="0" fontId="24" fillId="0" borderId="27" xfId="0" applyFont="1" applyFill="1" applyBorder="1" applyAlignment="1">
      <alignment horizontal="left" vertical="center" wrapText="1"/>
    </xf>
    <xf numFmtId="9" fontId="24" fillId="0" borderId="27" xfId="1" applyNumberFormat="1" applyFont="1" applyFill="1" applyBorder="1" applyAlignment="1">
      <alignment horizontal="center" vertical="center" wrapText="1"/>
    </xf>
    <xf numFmtId="4" fontId="24" fillId="0" borderId="27" xfId="0" applyNumberFormat="1" applyFont="1" applyFill="1" applyBorder="1" applyAlignment="1">
      <alignment horizontal="center" vertical="center" wrapText="1"/>
    </xf>
    <xf numFmtId="0" fontId="24" fillId="0" borderId="4" xfId="0" applyFont="1" applyFill="1" applyBorder="1" applyAlignment="1">
      <alignment horizontal="left" vertical="center" wrapText="1"/>
    </xf>
    <xf numFmtId="9" fontId="24" fillId="0" borderId="4" xfId="1"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xf>
    <xf numFmtId="4" fontId="24" fillId="0" borderId="1" xfId="0" applyNumberFormat="1" applyFont="1" applyFill="1" applyBorder="1" applyAlignment="1">
      <alignment horizontal="center" vertical="center" wrapText="1"/>
    </xf>
    <xf numFmtId="9" fontId="24" fillId="0" borderId="1" xfId="1" applyNumberFormat="1" applyFont="1" applyFill="1" applyBorder="1" applyAlignment="1">
      <alignment horizontal="center" vertical="center" wrapText="1"/>
    </xf>
    <xf numFmtId="0" fontId="53" fillId="11" borderId="4" xfId="0" applyFont="1" applyFill="1" applyBorder="1" applyAlignment="1">
      <alignment horizontal="center" vertical="center" wrapText="1"/>
    </xf>
    <xf numFmtId="0" fontId="53" fillId="11" borderId="30" xfId="0" quotePrefix="1" applyFont="1" applyFill="1" applyBorder="1" applyAlignment="1">
      <alignment horizontal="left" vertical="center" wrapText="1"/>
    </xf>
    <xf numFmtId="183" fontId="9" fillId="11" borderId="30" xfId="0" applyNumberFormat="1" applyFont="1" applyFill="1" applyBorder="1" applyAlignment="1">
      <alignment vertical="center" wrapText="1"/>
    </xf>
    <xf numFmtId="0" fontId="53" fillId="11" borderId="4" xfId="0" quotePrefix="1" applyFont="1" applyFill="1" applyBorder="1" applyAlignment="1">
      <alignment horizontal="left" vertical="center" wrapText="1"/>
    </xf>
    <xf numFmtId="0" fontId="65" fillId="11" borderId="7" xfId="0" applyFont="1" applyFill="1" applyBorder="1" applyAlignment="1">
      <alignment horizontal="center" vertical="center" wrapText="1"/>
    </xf>
    <xf numFmtId="0" fontId="53" fillId="0" borderId="7" xfId="0" applyFont="1" applyFill="1" applyBorder="1" applyAlignment="1">
      <alignment horizontal="justify" vertical="center" wrapText="1"/>
    </xf>
    <xf numFmtId="0" fontId="53" fillId="11" borderId="30" xfId="0" applyFont="1" applyFill="1" applyBorder="1" applyAlignment="1">
      <alignment horizontal="justify" vertical="center" wrapText="1"/>
    </xf>
    <xf numFmtId="43" fontId="9" fillId="0" borderId="30" xfId="0" applyNumberFormat="1" applyFont="1" applyFill="1" applyBorder="1" applyAlignment="1">
      <alignment horizontal="right" vertical="center"/>
    </xf>
    <xf numFmtId="0" fontId="0" fillId="0" borderId="26" xfId="0" applyFont="1" applyFill="1" applyBorder="1" applyAlignment="1">
      <alignment horizontal="center" vertical="center" wrapText="1"/>
    </xf>
    <xf numFmtId="0" fontId="9" fillId="0" borderId="48" xfId="0" applyFont="1" applyFill="1" applyBorder="1" applyAlignment="1">
      <alignment vertical="center" wrapText="1"/>
    </xf>
    <xf numFmtId="3" fontId="9" fillId="0" borderId="32" xfId="0" applyNumberFormat="1" applyFont="1" applyFill="1" applyBorder="1" applyAlignment="1">
      <alignment horizontal="center" vertical="center" wrapText="1"/>
    </xf>
    <xf numFmtId="3" fontId="9" fillId="0" borderId="34" xfId="0" applyNumberFormat="1" applyFont="1" applyFill="1" applyBorder="1" applyAlignment="1">
      <alignment horizontal="center" vertical="center" wrapText="1"/>
    </xf>
    <xf numFmtId="0" fontId="53" fillId="11" borderId="7" xfId="0" applyFont="1" applyFill="1" applyBorder="1" applyAlignment="1">
      <alignment horizontal="center" vertical="center" wrapText="1"/>
    </xf>
    <xf numFmtId="0" fontId="53" fillId="11" borderId="7" xfId="0" applyFont="1" applyFill="1" applyBorder="1" applyAlignment="1">
      <alignment horizontal="left" vertical="center" wrapText="1"/>
    </xf>
    <xf numFmtId="171" fontId="20" fillId="11" borderId="7" xfId="0" applyNumberFormat="1" applyFont="1" applyFill="1" applyBorder="1" applyAlignment="1">
      <alignment horizontal="center" vertical="center" wrapText="1"/>
    </xf>
    <xf numFmtId="183" fontId="9" fillId="11" borderId="7" xfId="0" applyNumberFormat="1" applyFont="1" applyFill="1" applyBorder="1" applyAlignment="1">
      <alignment vertical="center" wrapText="1"/>
    </xf>
    <xf numFmtId="183" fontId="20" fillId="0" borderId="30" xfId="0" applyNumberFormat="1" applyFont="1" applyFill="1" applyBorder="1" applyAlignment="1">
      <alignment vertical="center" wrapText="1"/>
    </xf>
    <xf numFmtId="0" fontId="9" fillId="11" borderId="7" xfId="0" applyFont="1" applyFill="1" applyBorder="1" applyAlignment="1">
      <alignment horizontal="left" vertical="center" wrapText="1"/>
    </xf>
    <xf numFmtId="183" fontId="9" fillId="0" borderId="7" xfId="0" applyNumberFormat="1" applyFont="1" applyFill="1" applyBorder="1" applyAlignment="1">
      <alignment horizontal="center" vertical="center" wrapText="1"/>
    </xf>
    <xf numFmtId="0" fontId="53" fillId="0" borderId="24" xfId="0" applyFont="1" applyFill="1" applyBorder="1" applyAlignment="1">
      <alignment horizontal="justify" vertical="center" wrapText="1"/>
    </xf>
    <xf numFmtId="4" fontId="9" fillId="0" borderId="22" xfId="0" applyNumberFormat="1" applyFont="1" applyFill="1" applyBorder="1" applyAlignment="1">
      <alignment horizontal="center" vertical="center" wrapText="1"/>
    </xf>
    <xf numFmtId="0" fontId="9" fillId="0" borderId="78" xfId="0" applyFont="1" applyFill="1" applyBorder="1" applyAlignment="1">
      <alignment horizontal="justify" vertical="center" wrapText="1"/>
    </xf>
    <xf numFmtId="0" fontId="45" fillId="0" borderId="27" xfId="0" applyFont="1" applyFill="1" applyBorder="1" applyAlignment="1">
      <alignment horizontal="center" vertical="center" wrapText="1"/>
    </xf>
    <xf numFmtId="0" fontId="0" fillId="0" borderId="35" xfId="0" applyFill="1" applyBorder="1" applyAlignment="1">
      <alignment horizontal="center" vertical="center" wrapText="1"/>
    </xf>
    <xf numFmtId="173" fontId="9" fillId="11" borderId="30" xfId="0" applyNumberFormat="1" applyFont="1" applyFill="1" applyBorder="1" applyAlignment="1">
      <alignment horizontal="center" vertical="center" wrapText="1"/>
    </xf>
    <xf numFmtId="0" fontId="29" fillId="0" borderId="27" xfId="0" applyFont="1" applyFill="1" applyBorder="1" applyAlignment="1">
      <alignment horizontal="center" vertical="center" wrapText="1"/>
    </xf>
    <xf numFmtId="43" fontId="9" fillId="0" borderId="27" xfId="0" applyNumberFormat="1" applyFont="1" applyFill="1" applyBorder="1" applyAlignment="1">
      <alignment vertical="center"/>
    </xf>
    <xf numFmtId="0" fontId="9" fillId="11" borderId="30" xfId="0" applyFont="1" applyFill="1" applyBorder="1" applyAlignment="1">
      <alignment horizontal="justify" vertical="center" wrapText="1"/>
    </xf>
    <xf numFmtId="43" fontId="20" fillId="11" borderId="30" xfId="0" applyNumberFormat="1" applyFont="1" applyFill="1" applyBorder="1" applyAlignment="1">
      <alignment vertical="center" wrapText="1"/>
    </xf>
    <xf numFmtId="0" fontId="9" fillId="11" borderId="4" xfId="0" applyFont="1" applyFill="1" applyBorder="1" applyAlignment="1">
      <alignment horizontal="justify" vertical="center" wrapText="1"/>
    </xf>
    <xf numFmtId="43" fontId="9" fillId="11" borderId="35" xfId="0" applyNumberFormat="1" applyFont="1" applyFill="1" applyBorder="1" applyAlignment="1">
      <alignment vertical="center" wrapText="1"/>
    </xf>
    <xf numFmtId="43" fontId="20" fillId="0" borderId="4" xfId="0" applyNumberFormat="1" applyFont="1" applyFill="1" applyBorder="1" applyAlignment="1">
      <alignment vertical="center"/>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183" fontId="20" fillId="0" borderId="7" xfId="0" applyNumberFormat="1" applyFont="1" applyFill="1" applyBorder="1" applyAlignment="1">
      <alignment vertical="center" wrapText="1"/>
    </xf>
    <xf numFmtId="1" fontId="9" fillId="0" borderId="4"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4" fontId="41" fillId="11" borderId="77" xfId="0" applyNumberFormat="1" applyFont="1" applyFill="1" applyBorder="1" applyAlignment="1">
      <alignment vertical="center" wrapText="1"/>
    </xf>
    <xf numFmtId="4" fontId="41" fillId="11" borderId="28" xfId="0" applyNumberFormat="1" applyFont="1" applyFill="1" applyBorder="1" applyAlignment="1">
      <alignment vertical="center" wrapText="1"/>
    </xf>
    <xf numFmtId="4" fontId="41" fillId="11" borderId="17" xfId="0" applyNumberFormat="1" applyFont="1" applyFill="1" applyBorder="1" applyAlignment="1">
      <alignment vertical="center" wrapText="1"/>
    </xf>
    <xf numFmtId="4" fontId="41" fillId="11" borderId="60" xfId="0" applyNumberFormat="1" applyFont="1" applyFill="1" applyBorder="1" applyAlignment="1">
      <alignment vertical="center" wrapText="1"/>
    </xf>
    <xf numFmtId="0" fontId="27" fillId="0" borderId="27" xfId="0" applyNumberFormat="1" applyFont="1" applyFill="1" applyBorder="1" applyAlignment="1">
      <alignment horizontal="center" vertical="center"/>
    </xf>
    <xf numFmtId="0" fontId="23" fillId="0" borderId="30" xfId="0" applyNumberFormat="1" applyFont="1" applyFill="1" applyBorder="1" applyAlignment="1">
      <alignment horizontal="center" vertical="center"/>
    </xf>
    <xf numFmtId="0" fontId="41" fillId="0" borderId="33" xfId="0" applyFont="1" applyFill="1" applyBorder="1" applyAlignment="1">
      <alignment horizontal="justify" vertical="center" wrapText="1"/>
    </xf>
    <xf numFmtId="0" fontId="41" fillId="0" borderId="31" xfId="0" applyFont="1" applyFill="1" applyBorder="1" applyAlignment="1">
      <alignment horizontal="justify" vertical="center" wrapText="1"/>
    </xf>
    <xf numFmtId="0" fontId="20" fillId="0" borderId="31"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41" fillId="0" borderId="53" xfId="0" applyFont="1" applyFill="1" applyBorder="1" applyAlignment="1">
      <alignment horizontal="justify" vertical="center" wrapText="1"/>
    </xf>
    <xf numFmtId="0" fontId="41" fillId="0" borderId="41"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63" fillId="5" borderId="24" xfId="3" applyFont="1" applyFill="1" applyBorder="1" applyAlignment="1">
      <alignment horizontal="center" vertical="center" wrapText="1"/>
    </xf>
    <xf numFmtId="0" fontId="54" fillId="11" borderId="0" xfId="0" applyFont="1" applyFill="1"/>
    <xf numFmtId="165" fontId="75" fillId="5" borderId="24" xfId="3" applyNumberFormat="1" applyFont="1" applyFill="1" applyBorder="1" applyAlignment="1">
      <alignment horizontal="center" vertical="center" wrapText="1"/>
    </xf>
    <xf numFmtId="165" fontId="13" fillId="9" borderId="4" xfId="3" applyNumberFormat="1" applyFont="1" applyFill="1" applyBorder="1" applyAlignment="1">
      <alignment horizontal="center" vertical="center" wrapText="1"/>
    </xf>
    <xf numFmtId="0" fontId="53" fillId="11" borderId="4" xfId="0" applyFont="1" applyFill="1" applyBorder="1" applyAlignment="1">
      <alignment horizontal="center" wrapText="1"/>
    </xf>
    <xf numFmtId="0" fontId="53" fillId="11" borderId="4" xfId="0" applyFont="1" applyFill="1" applyBorder="1" applyAlignment="1">
      <alignment horizontal="center"/>
    </xf>
    <xf numFmtId="165" fontId="53" fillId="11" borderId="4" xfId="0" applyNumberFormat="1" applyFont="1" applyFill="1" applyBorder="1" applyAlignment="1">
      <alignment horizontal="right"/>
    </xf>
    <xf numFmtId="165" fontId="53" fillId="11" borderId="4" xfId="0" applyNumberFormat="1" applyFont="1" applyFill="1" applyBorder="1" applyAlignment="1">
      <alignment horizontal="center"/>
    </xf>
    <xf numFmtId="165" fontId="13" fillId="11" borderId="4" xfId="0" applyNumberFormat="1" applyFont="1" applyFill="1" applyBorder="1" applyAlignment="1">
      <alignment horizontal="center"/>
    </xf>
    <xf numFmtId="0" fontId="53" fillId="0" borderId="4" xfId="0" applyFont="1" applyFill="1" applyBorder="1" applyAlignment="1">
      <alignment horizontal="center"/>
    </xf>
    <xf numFmtId="0" fontId="76" fillId="11" borderId="4" xfId="0" applyFont="1" applyFill="1" applyBorder="1" applyAlignment="1">
      <alignment horizontal="center" wrapText="1"/>
    </xf>
    <xf numFmtId="165" fontId="53" fillId="11" borderId="4" xfId="0" applyNumberFormat="1" applyFont="1" applyFill="1" applyBorder="1" applyAlignment="1">
      <alignment horizontal="left"/>
    </xf>
    <xf numFmtId="165" fontId="53" fillId="26" borderId="4" xfId="0" applyNumberFormat="1" applyFont="1" applyFill="1" applyBorder="1" applyAlignment="1">
      <alignment horizontal="center"/>
    </xf>
    <xf numFmtId="0" fontId="77" fillId="11" borderId="4" xfId="0" applyFont="1" applyFill="1" applyBorder="1" applyAlignment="1">
      <alignment horizontal="center" wrapText="1"/>
    </xf>
    <xf numFmtId="0" fontId="13" fillId="11" borderId="4" xfId="0" applyFont="1" applyFill="1" applyBorder="1" applyAlignment="1">
      <alignment horizontal="center"/>
    </xf>
    <xf numFmtId="0" fontId="53" fillId="11" borderId="0" xfId="0" applyFont="1" applyFill="1" applyAlignment="1">
      <alignment horizontal="center" wrapText="1"/>
    </xf>
    <xf numFmtId="0" fontId="53" fillId="11" borderId="0" xfId="0" applyFont="1" applyFill="1" applyAlignment="1">
      <alignment horizontal="center"/>
    </xf>
    <xf numFmtId="165" fontId="53" fillId="11" borderId="0" xfId="0" applyNumberFormat="1" applyFont="1" applyFill="1" applyAlignment="1">
      <alignment horizontal="left"/>
    </xf>
    <xf numFmtId="165" fontId="53" fillId="11" borderId="0" xfId="0" applyNumberFormat="1" applyFont="1" applyFill="1" applyAlignment="1">
      <alignment horizontal="right"/>
    </xf>
    <xf numFmtId="165" fontId="53" fillId="11" borderId="0" xfId="0" applyNumberFormat="1" applyFont="1" applyFill="1" applyAlignment="1">
      <alignment horizontal="center"/>
    </xf>
    <xf numFmtId="0" fontId="53" fillId="11" borderId="0" xfId="0" applyFont="1" applyFill="1" applyAlignment="1">
      <alignment wrapText="1"/>
    </xf>
    <xf numFmtId="0" fontId="53" fillId="11" borderId="0" xfId="0" applyFont="1" applyFill="1"/>
    <xf numFmtId="0" fontId="75" fillId="5" borderId="24" xfId="3" applyFont="1" applyFill="1" applyBorder="1" applyAlignment="1">
      <alignment horizontal="center" vertical="center" wrapText="1"/>
    </xf>
    <xf numFmtId="0" fontId="53" fillId="11" borderId="30" xfId="0" applyFont="1" applyFill="1" applyBorder="1" applyAlignment="1">
      <alignment horizontal="center" vertical="center" wrapText="1"/>
    </xf>
    <xf numFmtId="0" fontId="53" fillId="0" borderId="30" xfId="0" applyFont="1" applyFill="1" applyBorder="1" applyAlignment="1">
      <alignment horizontal="center" vertical="center" wrapText="1"/>
    </xf>
    <xf numFmtId="0" fontId="63" fillId="5" borderId="23" xfId="3" applyFont="1" applyFill="1" applyBorder="1" applyAlignment="1">
      <alignment horizontal="center" vertical="center" wrapText="1"/>
    </xf>
    <xf numFmtId="0" fontId="54" fillId="26" borderId="29" xfId="0" applyFont="1" applyFill="1" applyBorder="1" applyAlignment="1">
      <alignment horizontal="center" vertical="center" wrapText="1"/>
    </xf>
    <xf numFmtId="0" fontId="54" fillId="11" borderId="68" xfId="0" applyFont="1" applyFill="1" applyBorder="1" applyAlignment="1">
      <alignment horizontal="center" vertical="center" wrapText="1"/>
    </xf>
    <xf numFmtId="0" fontId="54" fillId="11" borderId="29" xfId="0" applyFont="1" applyFill="1" applyBorder="1" applyAlignment="1">
      <alignment horizontal="center" vertical="center" wrapText="1"/>
    </xf>
    <xf numFmtId="0" fontId="54" fillId="26" borderId="68" xfId="0" applyFont="1" applyFill="1" applyBorder="1" applyAlignment="1">
      <alignment horizontal="center" vertical="center" wrapText="1"/>
    </xf>
    <xf numFmtId="0" fontId="54" fillId="11" borderId="44" xfId="0" applyFont="1" applyFill="1" applyBorder="1" applyAlignment="1">
      <alignment horizontal="center" vertical="center" wrapText="1"/>
    </xf>
    <xf numFmtId="0" fontId="54" fillId="11" borderId="47" xfId="0" applyFont="1" applyFill="1" applyBorder="1" applyAlignment="1">
      <alignment horizontal="center" vertical="center" wrapText="1"/>
    </xf>
    <xf numFmtId="0" fontId="54" fillId="26" borderId="44" xfId="0" applyFont="1" applyFill="1" applyBorder="1" applyAlignment="1">
      <alignment horizontal="center" vertical="center" wrapText="1"/>
    </xf>
    <xf numFmtId="0" fontId="78" fillId="8" borderId="68" xfId="0" applyFont="1" applyFill="1" applyBorder="1" applyAlignment="1">
      <alignment horizontal="center" vertical="center" wrapText="1"/>
    </xf>
    <xf numFmtId="0" fontId="78" fillId="11" borderId="44" xfId="0" applyFont="1" applyFill="1" applyBorder="1" applyAlignment="1">
      <alignment horizontal="center" vertical="center" wrapText="1"/>
    </xf>
    <xf numFmtId="0" fontId="54" fillId="8" borderId="44" xfId="0" applyFont="1" applyFill="1" applyBorder="1" applyAlignment="1">
      <alignment horizontal="center" vertical="center" wrapText="1"/>
    </xf>
    <xf numFmtId="165" fontId="63" fillId="5" borderId="24" xfId="3" applyNumberFormat="1" applyFont="1" applyFill="1" applyBorder="1" applyAlignment="1">
      <alignment horizontal="center" vertical="center" wrapText="1"/>
    </xf>
    <xf numFmtId="165" fontId="63" fillId="5" borderId="9" xfId="3" applyNumberFormat="1" applyFont="1" applyFill="1" applyBorder="1" applyAlignment="1">
      <alignment horizontal="center" vertical="center" wrapText="1"/>
    </xf>
    <xf numFmtId="165" fontId="60" fillId="9" borderId="4" xfId="3" applyNumberFormat="1" applyFont="1" applyFill="1" applyBorder="1" applyAlignment="1">
      <alignment horizontal="center" vertical="center" wrapText="1"/>
    </xf>
    <xf numFmtId="0" fontId="55" fillId="11" borderId="0" xfId="0" applyFont="1" applyFill="1"/>
    <xf numFmtId="0" fontId="80" fillId="29" borderId="4" xfId="0" applyFont="1" applyFill="1" applyBorder="1" applyAlignment="1">
      <alignment horizontal="center" vertical="center" wrapText="1"/>
    </xf>
    <xf numFmtId="0" fontId="41" fillId="11" borderId="0" xfId="0" applyFont="1" applyFill="1" applyBorder="1" applyAlignment="1">
      <alignment horizontal="center" vertical="center" wrapText="1"/>
    </xf>
    <xf numFmtId="0" fontId="73" fillId="11" borderId="0" xfId="0" applyFont="1" applyFill="1" applyBorder="1" applyAlignment="1">
      <alignment horizontal="center" vertical="center" wrapText="1"/>
    </xf>
    <xf numFmtId="9" fontId="13" fillId="0" borderId="24" xfId="1" applyFont="1" applyBorder="1" applyAlignment="1">
      <alignment horizontal="center" vertical="center"/>
    </xf>
    <xf numFmtId="4" fontId="9" fillId="0" borderId="2" xfId="0" applyNumberFormat="1" applyFont="1" applyFill="1" applyBorder="1" applyAlignment="1">
      <alignment horizontal="center" vertical="center" wrapText="1"/>
    </xf>
    <xf numFmtId="0" fontId="5" fillId="11" borderId="4" xfId="85"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65" fontId="77" fillId="11" borderId="4" xfId="0" applyNumberFormat="1" applyFont="1" applyFill="1" applyBorder="1" applyAlignment="1">
      <alignment horizontal="center"/>
    </xf>
    <xf numFmtId="0" fontId="77" fillId="11" borderId="4" xfId="0" applyFont="1" applyFill="1" applyBorder="1" applyAlignment="1">
      <alignment horizontal="center"/>
    </xf>
    <xf numFmtId="0" fontId="77" fillId="0" borderId="4" xfId="0" applyFont="1" applyFill="1" applyBorder="1" applyAlignment="1">
      <alignment horizontal="center"/>
    </xf>
    <xf numFmtId="165" fontId="77" fillId="0" borderId="7" xfId="0" applyNumberFormat="1" applyFont="1" applyFill="1" applyBorder="1" applyAlignment="1">
      <alignment horizontal="center"/>
    </xf>
    <xf numFmtId="0" fontId="9" fillId="6" borderId="23" xfId="0" applyFont="1" applyFill="1" applyBorder="1" applyAlignment="1">
      <alignment horizontal="left" vertical="center" wrapText="1"/>
    </xf>
    <xf numFmtId="0" fontId="9" fillId="0" borderId="76" xfId="0" applyFont="1" applyFill="1" applyBorder="1" applyAlignment="1">
      <alignment horizontal="justify" vertical="center" wrapText="1"/>
    </xf>
    <xf numFmtId="0" fontId="41" fillId="11" borderId="0" xfId="0" applyFont="1" applyFill="1"/>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0" fillId="4" borderId="20" xfId="0" applyFont="1" applyFill="1" applyBorder="1" applyAlignment="1">
      <alignment horizontal="center" vertical="center" wrapText="1"/>
    </xf>
    <xf numFmtId="0" fontId="50" fillId="4" borderId="11" xfId="0" applyFont="1" applyFill="1" applyBorder="1" applyAlignment="1">
      <alignment horizontal="center" vertical="center" wrapText="1"/>
    </xf>
    <xf numFmtId="0" fontId="50" fillId="4" borderId="21" xfId="0" applyFont="1" applyFill="1" applyBorder="1" applyAlignment="1">
      <alignment horizontal="center" vertical="center" wrapText="1"/>
    </xf>
    <xf numFmtId="165" fontId="79" fillId="8" borderId="4" xfId="0" applyNumberFormat="1" applyFont="1" applyFill="1" applyBorder="1" applyAlignment="1">
      <alignment horizontal="center" vertical="center" wrapText="1"/>
    </xf>
    <xf numFmtId="0" fontId="50" fillId="4" borderId="22" xfId="0" applyFont="1" applyFill="1" applyBorder="1" applyAlignment="1">
      <alignment horizontal="center" wrapText="1"/>
    </xf>
    <xf numFmtId="0" fontId="50" fillId="4" borderId="5" xfId="0" applyFont="1" applyFill="1" applyBorder="1" applyAlignment="1">
      <alignment horizontal="center" wrapText="1"/>
    </xf>
    <xf numFmtId="0" fontId="50" fillId="4" borderId="23" xfId="0" applyFont="1" applyFill="1" applyBorder="1" applyAlignment="1">
      <alignment horizontal="center" wrapText="1"/>
    </xf>
    <xf numFmtId="0" fontId="32" fillId="28" borderId="20" xfId="0" applyFont="1" applyFill="1" applyBorder="1" applyAlignment="1">
      <alignment horizontal="center" vertical="center"/>
    </xf>
    <xf numFmtId="0" fontId="32" fillId="28" borderId="21" xfId="0" applyFont="1" applyFill="1" applyBorder="1" applyAlignment="1">
      <alignment horizontal="center" vertical="center"/>
    </xf>
    <xf numFmtId="0" fontId="32" fillId="28" borderId="22" xfId="0" applyFont="1" applyFill="1" applyBorder="1" applyAlignment="1">
      <alignment horizontal="center" vertical="center"/>
    </xf>
    <xf numFmtId="0" fontId="32" fillId="28" borderId="23" xfId="0" applyFont="1" applyFill="1" applyBorder="1" applyAlignment="1">
      <alignment horizontal="center" vertical="center"/>
    </xf>
    <xf numFmtId="0" fontId="2" fillId="11" borderId="4" xfId="85" applyFont="1" applyFill="1" applyBorder="1" applyAlignment="1">
      <alignment horizontal="center" vertical="center"/>
    </xf>
    <xf numFmtId="0" fontId="5" fillId="11" borderId="4" xfId="85" applyFill="1" applyBorder="1" applyAlignment="1">
      <alignment horizontal="center" vertical="center"/>
    </xf>
    <xf numFmtId="0" fontId="31" fillId="13" borderId="13" xfId="85" applyFont="1" applyFill="1" applyBorder="1" applyAlignment="1">
      <alignment horizontal="center" vertical="center" wrapText="1"/>
    </xf>
    <xf numFmtId="0" fontId="31" fillId="13" borderId="14" xfId="85" applyFont="1" applyFill="1" applyBorder="1" applyAlignment="1">
      <alignment horizontal="center" vertical="center" wrapText="1"/>
    </xf>
    <xf numFmtId="0" fontId="31" fillId="13" borderId="15" xfId="85" applyFont="1" applyFill="1" applyBorder="1" applyAlignment="1">
      <alignment horizontal="center" vertical="center" wrapText="1"/>
    </xf>
    <xf numFmtId="0" fontId="31" fillId="13" borderId="16" xfId="85" applyFont="1" applyFill="1" applyBorder="1" applyAlignment="1">
      <alignment horizontal="center" vertical="center" wrapText="1"/>
    </xf>
    <xf numFmtId="0" fontId="31" fillId="13" borderId="62" xfId="85" applyFont="1" applyFill="1" applyBorder="1" applyAlignment="1">
      <alignment horizontal="center" vertical="center" wrapText="1"/>
    </xf>
    <xf numFmtId="0" fontId="31" fillId="13" borderId="54" xfId="85" applyFont="1" applyFill="1" applyBorder="1" applyAlignment="1">
      <alignment horizontal="center" vertical="center" wrapText="1"/>
    </xf>
    <xf numFmtId="0" fontId="31" fillId="4" borderId="29" xfId="85" applyFont="1" applyFill="1" applyBorder="1" applyAlignment="1">
      <alignment horizontal="center" vertical="center"/>
    </xf>
    <xf numFmtId="0" fontId="31" fillId="4" borderId="30" xfId="85" applyFont="1" applyFill="1" applyBorder="1" applyAlignment="1">
      <alignment horizontal="center" vertical="center"/>
    </xf>
    <xf numFmtId="0" fontId="31" fillId="4" borderId="31" xfId="85" applyFont="1" applyFill="1" applyBorder="1" applyAlignment="1">
      <alignment horizontal="center" vertical="center"/>
    </xf>
    <xf numFmtId="0" fontId="31" fillId="12" borderId="29" xfId="85" applyFont="1" applyFill="1" applyBorder="1" applyAlignment="1">
      <alignment horizontal="center" vertical="center"/>
    </xf>
    <xf numFmtId="0" fontId="31" fillId="12" borderId="31" xfId="85" applyFont="1" applyFill="1" applyBorder="1" applyAlignment="1">
      <alignment horizontal="center" vertical="center"/>
    </xf>
    <xf numFmtId="0" fontId="31" fillId="12" borderId="32" xfId="85" applyFont="1" applyFill="1" applyBorder="1" applyAlignment="1">
      <alignment horizontal="center" vertical="center"/>
    </xf>
    <xf numFmtId="0" fontId="31" fillId="12" borderId="33" xfId="85" applyFont="1" applyFill="1" applyBorder="1" applyAlignment="1">
      <alignment horizontal="center" vertical="center"/>
    </xf>
    <xf numFmtId="0" fontId="31" fillId="20" borderId="59" xfId="85" applyFont="1" applyFill="1" applyBorder="1" applyAlignment="1">
      <alignment horizontal="center" vertical="center"/>
    </xf>
    <xf numFmtId="0" fontId="31" fillId="20" borderId="60" xfId="85" applyFont="1" applyFill="1" applyBorder="1" applyAlignment="1">
      <alignment horizontal="center" vertical="center"/>
    </xf>
    <xf numFmtId="0" fontId="31" fillId="20" borderId="61" xfId="85" applyFont="1" applyFill="1" applyBorder="1" applyAlignment="1">
      <alignment horizontal="center" vertical="center"/>
    </xf>
    <xf numFmtId="0" fontId="31" fillId="20" borderId="29" xfId="85" applyFont="1" applyFill="1" applyBorder="1" applyAlignment="1">
      <alignment horizontal="center" vertical="center"/>
    </xf>
    <xf numFmtId="0" fontId="31" fillId="20" borderId="30" xfId="85" applyFont="1" applyFill="1" applyBorder="1" applyAlignment="1">
      <alignment horizontal="center" vertical="center"/>
    </xf>
    <xf numFmtId="0" fontId="31" fillId="20" borderId="31" xfId="85" applyFont="1" applyFill="1" applyBorder="1" applyAlignment="1">
      <alignment horizontal="center" vertical="center"/>
    </xf>
    <xf numFmtId="0" fontId="31" fillId="20" borderId="32" xfId="85" applyFont="1" applyFill="1" applyBorder="1" applyAlignment="1">
      <alignment horizontal="center" vertical="center"/>
    </xf>
    <xf numFmtId="0" fontId="31" fillId="20" borderId="4" xfId="85" applyFont="1" applyFill="1" applyBorder="1" applyAlignment="1">
      <alignment horizontal="center" vertical="center"/>
    </xf>
    <xf numFmtId="0" fontId="31" fillId="20" borderId="33" xfId="85" applyFont="1" applyFill="1" applyBorder="1" applyAlignment="1">
      <alignment horizontal="center" vertical="center"/>
    </xf>
    <xf numFmtId="0" fontId="31" fillId="12" borderId="56" xfId="85" applyFont="1" applyFill="1" applyBorder="1" applyAlignment="1">
      <alignment horizontal="center" vertical="center" wrapText="1"/>
    </xf>
    <xf numFmtId="0" fontId="31" fillId="12" borderId="45" xfId="85" applyFont="1" applyFill="1" applyBorder="1" applyAlignment="1">
      <alignment horizontal="center" vertical="center" wrapText="1"/>
    </xf>
    <xf numFmtId="0" fontId="31" fillId="12" borderId="57" xfId="85" applyFont="1" applyFill="1" applyBorder="1" applyAlignment="1">
      <alignment horizontal="center" vertical="center" wrapText="1"/>
    </xf>
    <xf numFmtId="0" fontId="31" fillId="20" borderId="59" xfId="85" applyFont="1" applyFill="1" applyBorder="1" applyAlignment="1">
      <alignment horizontal="center" vertical="center" wrapText="1"/>
    </xf>
    <xf numFmtId="0" fontId="31" fillId="20" borderId="60" xfId="85" applyFont="1" applyFill="1" applyBorder="1" applyAlignment="1">
      <alignment horizontal="center" vertical="center" wrapText="1"/>
    </xf>
    <xf numFmtId="0" fontId="31" fillId="20" borderId="61" xfId="85" applyFont="1" applyFill="1" applyBorder="1" applyAlignment="1">
      <alignment horizontal="center" vertical="center" wrapText="1"/>
    </xf>
    <xf numFmtId="0" fontId="31" fillId="12" borderId="52" xfId="85" applyFont="1" applyFill="1" applyBorder="1" applyAlignment="1">
      <alignment horizontal="center" vertical="center"/>
    </xf>
    <xf numFmtId="0" fontId="31" fillId="12" borderId="6" xfId="85" applyFont="1" applyFill="1" applyBorder="1" applyAlignment="1">
      <alignment horizontal="center" vertical="center"/>
    </xf>
    <xf numFmtId="0" fontId="31" fillId="12" borderId="9" xfId="85" applyFont="1" applyFill="1" applyBorder="1" applyAlignment="1">
      <alignment horizontal="center" vertical="center"/>
    </xf>
    <xf numFmtId="0" fontId="31" fillId="12" borderId="41" xfId="85" applyFont="1" applyFill="1" applyBorder="1" applyAlignment="1">
      <alignment horizontal="center" vertical="center"/>
    </xf>
    <xf numFmtId="0" fontId="31" fillId="27" borderId="52" xfId="85" applyFont="1" applyFill="1" applyBorder="1" applyAlignment="1">
      <alignment horizontal="center" vertical="center" wrapText="1"/>
    </xf>
    <xf numFmtId="0" fontId="31" fillId="27" borderId="41" xfId="85" applyFont="1" applyFill="1" applyBorder="1" applyAlignment="1">
      <alignment horizontal="center" vertical="center" wrapText="1"/>
    </xf>
    <xf numFmtId="14" fontId="31" fillId="12" borderId="29" xfId="85" applyNumberFormat="1" applyFont="1" applyFill="1" applyBorder="1" applyAlignment="1">
      <alignment horizontal="center" vertical="center" wrapText="1"/>
    </xf>
    <xf numFmtId="14" fontId="31" fillId="12" borderId="32" xfId="85" applyNumberFormat="1" applyFont="1" applyFill="1" applyBorder="1" applyAlignment="1">
      <alignment horizontal="center" vertical="center" wrapText="1"/>
    </xf>
    <xf numFmtId="14" fontId="31" fillId="12" borderId="50" xfId="85" applyNumberFormat="1" applyFont="1" applyFill="1" applyBorder="1" applyAlignment="1">
      <alignment horizontal="center" vertical="center" wrapText="1"/>
    </xf>
    <xf numFmtId="14" fontId="31" fillId="12" borderId="31" xfId="85" applyNumberFormat="1" applyFont="1" applyFill="1" applyBorder="1" applyAlignment="1">
      <alignment horizontal="center" vertical="center" wrapText="1"/>
    </xf>
    <xf numFmtId="14" fontId="31" fillId="12" borderId="33" xfId="85" applyNumberFormat="1" applyFont="1" applyFill="1" applyBorder="1" applyAlignment="1">
      <alignment horizontal="center" vertical="center" wrapText="1"/>
    </xf>
    <xf numFmtId="14" fontId="31" fillId="12" borderId="48" xfId="85" applyNumberFormat="1" applyFont="1" applyFill="1" applyBorder="1" applyAlignment="1">
      <alignment horizontal="center" vertical="center" wrapText="1"/>
    </xf>
    <xf numFmtId="0" fontId="31" fillId="20" borderId="58" xfId="85" applyFont="1" applyFill="1" applyBorder="1" applyAlignment="1">
      <alignment horizontal="center" vertical="center" wrapText="1"/>
    </xf>
    <xf numFmtId="0" fontId="31" fillId="20" borderId="27" xfId="85" applyFont="1" applyFill="1" applyBorder="1" applyAlignment="1">
      <alignment horizontal="center" vertical="center" wrapText="1"/>
    </xf>
    <xf numFmtId="0" fontId="31" fillId="20" borderId="53" xfId="85" applyFont="1" applyFill="1" applyBorder="1" applyAlignment="1">
      <alignment horizontal="center" vertical="center" wrapText="1"/>
    </xf>
    <xf numFmtId="0" fontId="31" fillId="12" borderId="29" xfId="85" applyFont="1" applyFill="1" applyBorder="1" applyAlignment="1">
      <alignment horizontal="center" vertical="center" wrapText="1"/>
    </xf>
    <xf numFmtId="0" fontId="31" fillId="12" borderId="32" xfId="85" applyFont="1" applyFill="1" applyBorder="1" applyAlignment="1">
      <alignment horizontal="center" vertical="center" wrapText="1"/>
    </xf>
    <xf numFmtId="0" fontId="31" fillId="12" borderId="50" xfId="85" applyFont="1" applyFill="1" applyBorder="1" applyAlignment="1">
      <alignment horizontal="center" vertical="center" wrapText="1"/>
    </xf>
    <xf numFmtId="0" fontId="31" fillId="12" borderId="30" xfId="85" applyFont="1" applyFill="1" applyBorder="1" applyAlignment="1">
      <alignment horizontal="center" vertical="center" wrapText="1"/>
    </xf>
    <xf numFmtId="0" fontId="31" fillId="12" borderId="4" xfId="85" applyFont="1" applyFill="1" applyBorder="1" applyAlignment="1">
      <alignment horizontal="center" vertical="center" wrapText="1"/>
    </xf>
    <xf numFmtId="0" fontId="31" fillId="12" borderId="7" xfId="85" applyFont="1" applyFill="1" applyBorder="1" applyAlignment="1">
      <alignment horizontal="center" vertical="center" wrapText="1"/>
    </xf>
    <xf numFmtId="178" fontId="31" fillId="12" borderId="30" xfId="85" applyNumberFormat="1" applyFont="1" applyFill="1" applyBorder="1" applyAlignment="1">
      <alignment horizontal="center" vertical="center" wrapText="1"/>
    </xf>
    <xf numFmtId="178" fontId="31" fillId="12" borderId="4" xfId="85" applyNumberFormat="1" applyFont="1" applyFill="1" applyBorder="1" applyAlignment="1">
      <alignment horizontal="center" vertical="center" wrapText="1"/>
    </xf>
    <xf numFmtId="178" fontId="31" fillId="12" borderId="7" xfId="85" applyNumberFormat="1" applyFont="1" applyFill="1" applyBorder="1" applyAlignment="1">
      <alignment horizontal="center" vertical="center" wrapText="1"/>
    </xf>
    <xf numFmtId="180" fontId="31" fillId="12" borderId="31" xfId="85" applyNumberFormat="1" applyFont="1" applyFill="1" applyBorder="1" applyAlignment="1">
      <alignment horizontal="center" vertical="center" wrapText="1"/>
    </xf>
    <xf numFmtId="180" fontId="31" fillId="12" borderId="33" xfId="85" applyNumberFormat="1" applyFont="1" applyFill="1" applyBorder="1" applyAlignment="1">
      <alignment horizontal="center" vertical="center" wrapText="1"/>
    </xf>
    <xf numFmtId="180" fontId="31" fillId="12" borderId="48" xfId="85" applyNumberFormat="1" applyFont="1" applyFill="1" applyBorder="1" applyAlignment="1">
      <alignment horizontal="center" vertical="center" wrapText="1"/>
    </xf>
    <xf numFmtId="0" fontId="31" fillId="4" borderId="51" xfId="85" applyFont="1" applyFill="1" applyBorder="1" applyAlignment="1">
      <alignment horizontal="center" vertical="center"/>
    </xf>
    <xf numFmtId="0" fontId="31" fillId="4" borderId="75" xfId="85" applyFont="1" applyFill="1" applyBorder="1" applyAlignment="1">
      <alignment horizontal="center" vertical="center"/>
    </xf>
    <xf numFmtId="0" fontId="31" fillId="4" borderId="40" xfId="85" applyFont="1" applyFill="1" applyBorder="1" applyAlignment="1">
      <alignment horizontal="center" vertical="center"/>
    </xf>
    <xf numFmtId="1" fontId="62" fillId="0" borderId="27"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1" fontId="9" fillId="0" borderId="30"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62" fillId="0" borderId="26" xfId="0"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0" borderId="39" xfId="0" applyNumberFormat="1" applyFont="1" applyFill="1" applyBorder="1" applyAlignment="1">
      <alignment horizontal="center" vertical="center" wrapText="1"/>
    </xf>
    <xf numFmtId="1" fontId="9" fillId="0" borderId="75" xfId="0" applyNumberFormat="1" applyFont="1" applyFill="1" applyBorder="1" applyAlignment="1">
      <alignment horizontal="center" vertical="center" wrapText="1"/>
    </xf>
    <xf numFmtId="1" fontId="9" fillId="0" borderId="71"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 fontId="9" fillId="0" borderId="11" xfId="0" applyNumberFormat="1" applyFont="1" applyFill="1" applyBorder="1" applyAlignment="1">
      <alignment horizontal="center" vertical="center" wrapText="1"/>
    </xf>
    <xf numFmtId="1" fontId="9" fillId="0" borderId="21" xfId="0" applyNumberFormat="1" applyFont="1" applyFill="1" applyBorder="1" applyAlignment="1">
      <alignment horizontal="center" vertical="center" wrapText="1"/>
    </xf>
    <xf numFmtId="1" fontId="9" fillId="11" borderId="27"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0" fontId="60" fillId="0" borderId="48" xfId="0" applyFont="1" applyFill="1" applyBorder="1" applyAlignment="1">
      <alignment horizontal="left" vertical="center" wrapText="1"/>
    </xf>
    <xf numFmtId="0" fontId="60" fillId="0" borderId="38" xfId="0" applyFont="1" applyFill="1" applyBorder="1" applyAlignment="1">
      <alignment horizontal="left" vertical="center" wrapText="1"/>
    </xf>
    <xf numFmtId="1" fontId="9" fillId="11" borderId="30" xfId="0" applyNumberFormat="1" applyFont="1" applyFill="1" applyBorder="1" applyAlignment="1">
      <alignment horizontal="center" vertical="center" wrapText="1"/>
    </xf>
    <xf numFmtId="0" fontId="9" fillId="11" borderId="29" xfId="0" applyFont="1" applyFill="1" applyBorder="1" applyAlignment="1">
      <alignment horizontal="center" vertical="center"/>
    </xf>
    <xf numFmtId="0" fontId="9" fillId="11" borderId="32" xfId="0" applyFont="1" applyFill="1" applyBorder="1" applyAlignment="1">
      <alignment horizontal="center" vertical="center"/>
    </xf>
    <xf numFmtId="0" fontId="9" fillId="11" borderId="34" xfId="0" applyFont="1" applyFill="1" applyBorder="1" applyAlignment="1">
      <alignment horizontal="center" vertical="center"/>
    </xf>
    <xf numFmtId="1" fontId="9" fillId="0" borderId="42" xfId="0" applyNumberFormat="1" applyFont="1" applyFill="1" applyBorder="1" applyAlignment="1">
      <alignment horizontal="center" vertical="center" wrapText="1"/>
    </xf>
    <xf numFmtId="1" fontId="9" fillId="0" borderId="74"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7" xfId="0" applyNumberFormat="1" applyFont="1" applyFill="1" applyBorder="1" applyAlignment="1">
      <alignment horizontal="center" vertical="center" wrapText="1"/>
    </xf>
    <xf numFmtId="43" fontId="18" fillId="4" borderId="4" xfId="2" applyNumberFormat="1" applyFont="1" applyFill="1" applyBorder="1" applyAlignment="1">
      <alignment horizontal="center" vertical="center" wrapText="1"/>
    </xf>
    <xf numFmtId="43" fontId="18" fillId="4" borderId="7" xfId="2" applyNumberFormat="1" applyFont="1" applyFill="1" applyBorder="1" applyAlignment="1">
      <alignment horizontal="center" vertical="center" wrapText="1"/>
    </xf>
    <xf numFmtId="171" fontId="18" fillId="4" borderId="4" xfId="2" applyNumberFormat="1" applyFont="1" applyFill="1" applyBorder="1" applyAlignment="1">
      <alignment horizontal="center" vertical="center" wrapText="1"/>
    </xf>
    <xf numFmtId="171" fontId="18" fillId="4"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71" fontId="18" fillId="5" borderId="4" xfId="2" applyNumberFormat="1" applyFont="1" applyFill="1" applyBorder="1" applyAlignment="1">
      <alignment horizontal="center" vertical="center" wrapText="1"/>
    </xf>
    <xf numFmtId="171" fontId="18" fillId="5" borderId="7" xfId="2" applyNumberFormat="1" applyFont="1" applyFill="1" applyBorder="1" applyAlignment="1">
      <alignment horizontal="center" vertical="center" wrapText="1"/>
    </xf>
    <xf numFmtId="43" fontId="18" fillId="5" borderId="4" xfId="2" applyNumberFormat="1" applyFont="1" applyFill="1" applyBorder="1" applyAlignment="1">
      <alignment horizontal="center" vertical="center" wrapText="1"/>
    </xf>
    <xf numFmtId="43" fontId="18" fillId="5" borderId="7" xfId="2" applyNumberFormat="1" applyFont="1" applyFill="1" applyBorder="1" applyAlignment="1">
      <alignment horizontal="center" vertical="center" wrapText="1"/>
    </xf>
    <xf numFmtId="171" fontId="18" fillId="5" borderId="26" xfId="2" applyNumberFormat="1" applyFont="1" applyFill="1" applyBorder="1" applyAlignment="1">
      <alignment horizontal="center" vertical="center" wrapText="1"/>
    </xf>
    <xf numFmtId="171" fontId="18" fillId="21" borderId="7" xfId="2" applyNumberFormat="1" applyFont="1" applyFill="1" applyBorder="1" applyAlignment="1">
      <alignment horizontal="center" vertical="center" wrapText="1"/>
    </xf>
    <xf numFmtId="171" fontId="18" fillId="21" borderId="26" xfId="2" applyNumberFormat="1" applyFont="1" applyFill="1" applyBorder="1" applyAlignment="1">
      <alignment horizontal="center" vertical="center" wrapText="1"/>
    </xf>
    <xf numFmtId="171" fontId="18" fillId="22" borderId="7" xfId="2" applyNumberFormat="1" applyFont="1" applyFill="1" applyBorder="1" applyAlignment="1">
      <alignment horizontal="center" vertical="center" wrapText="1"/>
    </xf>
    <xf numFmtId="171" fontId="18" fillId="22" borderId="26"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171" fontId="49" fillId="22" borderId="4" xfId="2" applyNumberFormat="1" applyFont="1" applyFill="1" applyBorder="1" applyAlignment="1">
      <alignment horizontal="center" vertical="center" wrapText="1"/>
    </xf>
    <xf numFmtId="171" fontId="49" fillId="22" borderId="7" xfId="2" applyNumberFormat="1" applyFont="1" applyFill="1" applyBorder="1" applyAlignment="1">
      <alignment horizontal="center" vertical="center" wrapText="1"/>
    </xf>
    <xf numFmtId="171" fontId="17" fillId="5" borderId="4" xfId="2" applyNumberFormat="1" applyFont="1" applyFill="1" applyBorder="1" applyAlignment="1">
      <alignment horizontal="center" vertical="center" wrapText="1"/>
    </xf>
    <xf numFmtId="171" fontId="17" fillId="5" borderId="7" xfId="2" applyNumberFormat="1" applyFont="1" applyFill="1" applyBorder="1" applyAlignment="1">
      <alignment horizontal="center" vertical="center" wrapText="1"/>
    </xf>
    <xf numFmtId="171" fontId="48" fillId="21" borderId="4" xfId="2" applyNumberFormat="1" applyFont="1" applyFill="1" applyBorder="1" applyAlignment="1">
      <alignment horizontal="center" vertical="center" wrapText="1"/>
    </xf>
    <xf numFmtId="171" fontId="48" fillId="21" borderId="7" xfId="2" applyNumberFormat="1" applyFont="1" applyFill="1" applyBorder="1" applyAlignment="1">
      <alignment horizontal="center" vertical="center" wrapText="1"/>
    </xf>
    <xf numFmtId="171" fontId="25" fillId="5" borderId="6" xfId="2" applyNumberFormat="1" applyFont="1" applyFill="1" applyBorder="1" applyAlignment="1">
      <alignment horizontal="center" vertical="center" wrapText="1"/>
    </xf>
    <xf numFmtId="171" fontId="25" fillId="5" borderId="21" xfId="2" applyNumberFormat="1" applyFont="1" applyFill="1" applyBorder="1" applyAlignment="1">
      <alignment horizontal="center" vertical="center" wrapText="1"/>
    </xf>
    <xf numFmtId="171" fontId="49" fillId="21" borderId="33" xfId="2" applyNumberFormat="1" applyFont="1" applyFill="1" applyBorder="1" applyAlignment="1">
      <alignment horizontal="center" vertical="center" wrapText="1"/>
    </xf>
    <xf numFmtId="171" fontId="49" fillId="21" borderId="48" xfId="2" applyNumberFormat="1" applyFont="1" applyFill="1" applyBorder="1" applyAlignment="1">
      <alignment horizontal="center" vertical="center" wrapText="1"/>
    </xf>
    <xf numFmtId="171" fontId="49" fillId="21" borderId="4" xfId="2" applyNumberFormat="1" applyFont="1" applyFill="1" applyBorder="1" applyAlignment="1">
      <alignment horizontal="center" vertical="center" wrapText="1"/>
    </xf>
    <xf numFmtId="171" fontId="49" fillId="21" borderId="7" xfId="2" applyNumberFormat="1" applyFont="1" applyFill="1" applyBorder="1" applyAlignment="1">
      <alignment horizontal="center" vertical="center" wrapText="1"/>
    </xf>
    <xf numFmtId="171" fontId="49" fillId="21" borderId="1" xfId="2" applyNumberFormat="1" applyFont="1" applyFill="1" applyBorder="1" applyAlignment="1">
      <alignment horizontal="center" vertical="center" wrapText="1"/>
    </xf>
    <xf numFmtId="171" fontId="49" fillId="22" borderId="1" xfId="2" applyNumberFormat="1" applyFont="1" applyFill="1" applyBorder="1" applyAlignment="1">
      <alignment horizontal="center" vertical="center" wrapText="1"/>
    </xf>
    <xf numFmtId="171" fontId="49" fillId="22" borderId="33" xfId="2" applyNumberFormat="1" applyFont="1" applyFill="1" applyBorder="1" applyAlignment="1">
      <alignment horizontal="center" vertical="center" wrapText="1"/>
    </xf>
    <xf numFmtId="171" fontId="49" fillId="22" borderId="48" xfId="2" applyNumberFormat="1" applyFont="1" applyFill="1" applyBorder="1" applyAlignment="1">
      <alignment horizontal="center" vertical="center" wrapText="1"/>
    </xf>
    <xf numFmtId="171" fontId="48" fillId="22" borderId="4" xfId="2" applyNumberFormat="1" applyFont="1" applyFill="1" applyBorder="1" applyAlignment="1">
      <alignment horizontal="center" vertical="center" wrapText="1"/>
    </xf>
    <xf numFmtId="171" fontId="48" fillId="22" borderId="7" xfId="2"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71" fontId="47" fillId="4" borderId="4" xfId="2" applyNumberFormat="1" applyFont="1" applyFill="1" applyBorder="1" applyAlignment="1">
      <alignment horizontal="center" vertical="center" wrapText="1"/>
    </xf>
    <xf numFmtId="171" fontId="47" fillId="4" borderId="7" xfId="2" applyNumberFormat="1" applyFont="1" applyFill="1" applyBorder="1" applyAlignment="1">
      <alignment horizontal="center" vertical="center" wrapText="1"/>
    </xf>
    <xf numFmtId="0" fontId="9" fillId="0" borderId="53"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53"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38"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71" fontId="18" fillId="4" borderId="26" xfId="2" applyNumberFormat="1" applyFont="1" applyFill="1" applyBorder="1" applyAlignment="1">
      <alignment horizontal="center" vertical="center" wrapText="1"/>
    </xf>
    <xf numFmtId="171" fontId="18" fillId="4" borderId="7" xfId="2" applyNumberFormat="1" applyFont="1" applyFill="1" applyBorder="1" applyAlignment="1">
      <alignment horizontal="center" vertical="top" wrapText="1"/>
    </xf>
    <xf numFmtId="171" fontId="18" fillId="4" borderId="26" xfId="2" applyNumberFormat="1" applyFont="1" applyFill="1" applyBorder="1" applyAlignment="1">
      <alignment horizontal="center" vertical="top" wrapText="1"/>
    </xf>
    <xf numFmtId="171" fontId="10" fillId="5" borderId="7" xfId="2" applyNumberFormat="1" applyFont="1" applyFill="1" applyBorder="1" applyAlignment="1">
      <alignment horizontal="center" vertical="center" wrapText="1"/>
    </xf>
    <xf numFmtId="171" fontId="10" fillId="5" borderId="26" xfId="2" applyNumberFormat="1" applyFont="1" applyFill="1" applyBorder="1" applyAlignment="1">
      <alignment horizontal="center" vertical="center" wrapText="1"/>
    </xf>
    <xf numFmtId="171" fontId="18" fillId="17" borderId="7" xfId="2" applyNumberFormat="1" applyFont="1" applyFill="1" applyBorder="1" applyAlignment="1">
      <alignment horizontal="center" vertical="center" wrapText="1"/>
    </xf>
    <xf numFmtId="171" fontId="18" fillId="17" borderId="26" xfId="2" applyNumberFormat="1" applyFont="1" applyFill="1" applyBorder="1" applyAlignment="1">
      <alignment horizontal="center" vertical="center" wrapText="1"/>
    </xf>
    <xf numFmtId="171" fontId="69" fillId="21" borderId="7" xfId="2" applyNumberFormat="1" applyFont="1" applyFill="1" applyBorder="1" applyAlignment="1">
      <alignment horizontal="center" vertical="center" wrapText="1"/>
    </xf>
    <xf numFmtId="171" fontId="69" fillId="21" borderId="26" xfId="2" applyNumberFormat="1" applyFont="1" applyFill="1" applyBorder="1" applyAlignment="1">
      <alignment horizontal="center" vertical="center" wrapText="1"/>
    </xf>
    <xf numFmtId="171" fontId="17" fillId="5" borderId="6" xfId="2" applyNumberFormat="1" applyFont="1" applyFill="1" applyBorder="1" applyAlignment="1">
      <alignment horizontal="center" vertical="center" wrapText="1"/>
    </xf>
    <xf numFmtId="171" fontId="17" fillId="5" borderId="21" xfId="2" applyNumberFormat="1" applyFont="1" applyFill="1" applyBorder="1" applyAlignment="1">
      <alignment horizontal="center" vertical="center" wrapText="1"/>
    </xf>
    <xf numFmtId="171" fontId="18" fillId="4" borderId="33" xfId="2" applyNumberFormat="1" applyFont="1" applyFill="1" applyBorder="1" applyAlignment="1">
      <alignment horizontal="center" vertical="center" wrapText="1"/>
    </xf>
    <xf numFmtId="171" fontId="18" fillId="4" borderId="48" xfId="2" applyNumberFormat="1" applyFont="1" applyFill="1" applyBorder="1" applyAlignment="1">
      <alignment horizontal="center" vertical="center" wrapText="1"/>
    </xf>
    <xf numFmtId="171" fontId="48" fillId="21" borderId="21" xfId="2" applyNumberFormat="1" applyFont="1" applyFill="1" applyBorder="1" applyAlignment="1">
      <alignment horizontal="center" vertical="center" wrapText="1"/>
    </xf>
    <xf numFmtId="171" fontId="48" fillId="21" borderId="70" xfId="2" applyNumberFormat="1" applyFont="1" applyFill="1" applyBorder="1" applyAlignment="1">
      <alignment horizontal="center" vertical="center" wrapText="1"/>
    </xf>
    <xf numFmtId="171" fontId="48" fillId="23" borderId="32" xfId="2" applyNumberFormat="1" applyFont="1" applyFill="1" applyBorder="1" applyAlignment="1">
      <alignment horizontal="center" vertical="center" wrapText="1"/>
    </xf>
    <xf numFmtId="171" fontId="48" fillId="23" borderId="4" xfId="2" applyNumberFormat="1" applyFont="1" applyFill="1" applyBorder="1" applyAlignment="1">
      <alignment horizontal="center" vertical="center" wrapText="1"/>
    </xf>
    <xf numFmtId="171" fontId="48" fillId="23" borderId="33" xfId="2" applyNumberFormat="1" applyFont="1" applyFill="1" applyBorder="1" applyAlignment="1">
      <alignment horizontal="center" vertical="center" wrapText="1"/>
    </xf>
    <xf numFmtId="183" fontId="18" fillId="5" borderId="4" xfId="2" applyNumberFormat="1" applyFont="1" applyFill="1" applyBorder="1" applyAlignment="1">
      <alignment horizontal="center" vertical="center" wrapText="1"/>
    </xf>
    <xf numFmtId="183" fontId="18" fillId="5" borderId="7" xfId="2" applyNumberFormat="1" applyFont="1" applyFill="1" applyBorder="1" applyAlignment="1">
      <alignment horizontal="center" vertical="center" wrapText="1"/>
    </xf>
    <xf numFmtId="171" fontId="48" fillId="22" borderId="33" xfId="2" applyNumberFormat="1" applyFont="1" applyFill="1" applyBorder="1" applyAlignment="1">
      <alignment horizontal="center" vertical="center" wrapText="1"/>
    </xf>
    <xf numFmtId="171" fontId="48" fillId="22" borderId="48" xfId="2" applyNumberFormat="1" applyFont="1" applyFill="1" applyBorder="1" applyAlignment="1">
      <alignment horizontal="center" vertical="center" wrapText="1"/>
    </xf>
    <xf numFmtId="1" fontId="52" fillId="0" borderId="68" xfId="0" applyNumberFormat="1" applyFont="1" applyFill="1" applyBorder="1" applyAlignment="1">
      <alignment horizontal="center" vertical="center" wrapText="1"/>
    </xf>
    <xf numFmtId="1" fontId="52" fillId="0" borderId="49" xfId="0" applyNumberFormat="1" applyFont="1" applyFill="1" applyBorder="1" applyAlignment="1">
      <alignment horizontal="center" vertical="center" wrapText="1"/>
    </xf>
    <xf numFmtId="1" fontId="52" fillId="0" borderId="47" xfId="0" applyNumberFormat="1" applyFont="1" applyFill="1" applyBorder="1" applyAlignment="1">
      <alignment horizontal="center" vertical="center" wrapText="1"/>
    </xf>
    <xf numFmtId="1" fontId="81" fillId="0" borderId="27" xfId="0" applyNumberFormat="1" applyFont="1" applyFill="1" applyBorder="1" applyAlignment="1">
      <alignment horizontal="center" vertical="center" wrapText="1"/>
    </xf>
    <xf numFmtId="1" fontId="81" fillId="0" borderId="1" xfId="0" applyNumberFormat="1" applyFont="1" applyFill="1" applyBorder="1" applyAlignment="1">
      <alignment horizontal="center" vertical="center" wrapText="1"/>
    </xf>
    <xf numFmtId="1" fontId="81" fillId="0" borderId="26" xfId="0" applyNumberFormat="1" applyFont="1" applyFill="1" applyBorder="1" applyAlignment="1">
      <alignment horizontal="center" vertical="center" wrapText="1"/>
    </xf>
    <xf numFmtId="1" fontId="52" fillId="0" borderId="53" xfId="0" applyNumberFormat="1" applyFont="1" applyFill="1" applyBorder="1" applyAlignment="1">
      <alignment horizontal="center" vertical="center" wrapText="1"/>
    </xf>
    <xf numFmtId="1" fontId="52" fillId="0" borderId="55" xfId="0" applyNumberFormat="1" applyFont="1" applyFill="1" applyBorder="1" applyAlignment="1">
      <alignment horizontal="center" vertical="center" wrapText="1"/>
    </xf>
    <xf numFmtId="1" fontId="52" fillId="0" borderId="69" xfId="0" applyNumberFormat="1" applyFont="1" applyFill="1" applyBorder="1" applyAlignment="1">
      <alignment horizontal="center" vertical="center" wrapText="1"/>
    </xf>
    <xf numFmtId="1" fontId="74" fillId="0" borderId="27" xfId="0" applyNumberFormat="1" applyFont="1" applyFill="1" applyBorder="1" applyAlignment="1">
      <alignment horizontal="center" vertical="center" wrapText="1"/>
    </xf>
    <xf numFmtId="1" fontId="74" fillId="0" borderId="1" xfId="0" applyNumberFormat="1" applyFont="1" applyFill="1" applyBorder="1" applyAlignment="1">
      <alignment horizontal="center" vertical="center" wrapText="1"/>
    </xf>
    <xf numFmtId="1" fontId="74" fillId="0" borderId="26" xfId="0" applyNumberFormat="1" applyFont="1" applyFill="1" applyBorder="1" applyAlignment="1">
      <alignment horizontal="center" vertical="center" wrapText="1"/>
    </xf>
    <xf numFmtId="1" fontId="52" fillId="11" borderId="27" xfId="0" applyNumberFormat="1" applyFont="1" applyFill="1" applyBorder="1" applyAlignment="1">
      <alignment horizontal="center" vertical="center" wrapText="1"/>
    </xf>
    <xf numFmtId="1" fontId="52" fillId="11" borderId="1" xfId="0" applyNumberFormat="1" applyFont="1" applyFill="1" applyBorder="1" applyAlignment="1">
      <alignment horizontal="center" vertical="center" wrapText="1"/>
    </xf>
    <xf numFmtId="1" fontId="52" fillId="11" borderId="26" xfId="0" applyNumberFormat="1" applyFont="1" applyFill="1" applyBorder="1" applyAlignment="1">
      <alignment horizontal="center" vertical="center" wrapText="1"/>
    </xf>
    <xf numFmtId="1" fontId="52" fillId="11" borderId="53" xfId="0" applyNumberFormat="1" applyFont="1" applyFill="1" applyBorder="1" applyAlignment="1">
      <alignment horizontal="center" vertical="center" wrapText="1"/>
    </xf>
    <xf numFmtId="1" fontId="52" fillId="11" borderId="55" xfId="0" applyNumberFormat="1" applyFont="1" applyFill="1" applyBorder="1" applyAlignment="1">
      <alignment horizontal="center" vertical="center" wrapText="1"/>
    </xf>
    <xf numFmtId="1" fontId="52" fillId="11" borderId="69" xfId="0" applyNumberFormat="1" applyFont="1" applyFill="1" applyBorder="1" applyAlignment="1">
      <alignment horizontal="center" vertical="center" wrapText="1"/>
    </xf>
    <xf numFmtId="1" fontId="52" fillId="0" borderId="27"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wrapText="1"/>
    </xf>
    <xf numFmtId="1" fontId="52" fillId="0" borderId="26" xfId="0" applyNumberFormat="1" applyFont="1" applyFill="1" applyBorder="1" applyAlignment="1">
      <alignment horizontal="center" vertical="center" wrapText="1"/>
    </xf>
    <xf numFmtId="4" fontId="41" fillId="11" borderId="77" xfId="0" applyNumberFormat="1" applyFont="1" applyFill="1" applyBorder="1" applyAlignment="1">
      <alignment horizontal="center" vertical="center" wrapText="1"/>
    </xf>
    <xf numFmtId="4" fontId="41" fillId="11" borderId="28" xfId="0" applyNumberFormat="1" applyFont="1" applyFill="1" applyBorder="1" applyAlignment="1">
      <alignment horizontal="center" vertical="center" wrapText="1"/>
    </xf>
    <xf numFmtId="4" fontId="41" fillId="11" borderId="17" xfId="0" applyNumberFormat="1"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4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4" fillId="11" borderId="31"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69"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48" xfId="0" applyFont="1" applyFill="1" applyBorder="1" applyAlignment="1">
      <alignment horizontal="center" vertical="center" wrapText="1"/>
    </xf>
    <xf numFmtId="0" fontId="27" fillId="0" borderId="27"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0" fontId="24" fillId="0" borderId="68"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50" fillId="21" borderId="24" xfId="0" applyFont="1" applyFill="1" applyBorder="1" applyAlignment="1">
      <alignment horizontal="center" vertical="center" wrapText="1"/>
    </xf>
    <xf numFmtId="0" fontId="50" fillId="21" borderId="22" xfId="0" applyFont="1" applyFill="1" applyBorder="1" applyAlignment="1">
      <alignment horizontal="center" vertical="center" wrapText="1"/>
    </xf>
    <xf numFmtId="0" fontId="50" fillId="22" borderId="37" xfId="0" applyFont="1" applyFill="1" applyBorder="1" applyAlignment="1">
      <alignment horizontal="center" vertical="center" wrapText="1"/>
    </xf>
    <xf numFmtId="0" fontId="50" fillId="22" borderId="24" xfId="0" applyFont="1" applyFill="1" applyBorder="1" applyAlignment="1">
      <alignment horizontal="center" vertical="center" wrapText="1"/>
    </xf>
    <xf numFmtId="0" fontId="50" fillId="22" borderId="38"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5" borderId="26" xfId="3"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6" xfId="0" applyFont="1" applyFill="1" applyBorder="1" applyAlignment="1">
      <alignment horizontal="center" vertical="center" wrapText="1"/>
    </xf>
    <xf numFmtId="171" fontId="46" fillId="21" borderId="7" xfId="2" applyNumberFormat="1" applyFont="1" applyFill="1" applyBorder="1" applyAlignment="1">
      <alignment horizontal="center" vertical="center" wrapText="1"/>
    </xf>
    <xf numFmtId="171" fontId="46" fillId="21" borderId="26" xfId="2" applyNumberFormat="1" applyFont="1" applyFill="1" applyBorder="1" applyAlignment="1">
      <alignment horizontal="center" vertical="center" wrapText="1"/>
    </xf>
    <xf numFmtId="9" fontId="46" fillId="22" borderId="1" xfId="3" applyNumberFormat="1" applyFont="1" applyFill="1" applyBorder="1" applyAlignment="1">
      <alignment horizontal="center" vertical="center" wrapText="1"/>
    </xf>
    <xf numFmtId="9" fontId="46" fillId="22" borderId="26" xfId="3" applyNumberFormat="1"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2"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171" fontId="22" fillId="5" borderId="0" xfId="2" applyNumberFormat="1" applyFont="1" applyFill="1" applyBorder="1" applyAlignment="1">
      <alignment horizontal="center" vertical="center" wrapText="1"/>
    </xf>
    <xf numFmtId="171" fontId="22" fillId="5" borderId="8" xfId="2" applyNumberFormat="1"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71" fontId="22" fillId="5" borderId="20" xfId="2" applyNumberFormat="1" applyFont="1" applyFill="1" applyBorder="1" applyAlignment="1">
      <alignment horizontal="center" vertical="center" wrapText="1"/>
    </xf>
    <xf numFmtId="171" fontId="22" fillId="5" borderId="25" xfId="2" applyNumberFormat="1" applyFont="1" applyFill="1" applyBorder="1" applyAlignment="1">
      <alignment horizontal="center" vertical="center" wrapText="1"/>
    </xf>
    <xf numFmtId="171"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6" fillId="7" borderId="4" xfId="0" applyFont="1" applyFill="1" applyBorder="1" applyAlignment="1">
      <alignment horizontal="center" vertical="center" wrapText="1"/>
    </xf>
    <xf numFmtId="0" fontId="28" fillId="0" borderId="0" xfId="87" applyAlignment="1">
      <alignment horizontal="left" vertical="top" wrapText="1"/>
    </xf>
    <xf numFmtId="0" fontId="34" fillId="0" borderId="0" xfId="87" applyFont="1" applyAlignment="1">
      <alignment horizontal="left" vertical="top" wrapText="1"/>
    </xf>
    <xf numFmtId="0" fontId="35" fillId="0" borderId="63" xfId="87" applyFont="1" applyBorder="1" applyAlignment="1">
      <alignment horizontal="left" vertical="top" wrapText="1"/>
    </xf>
    <xf numFmtId="0" fontId="36" fillId="0" borderId="0" xfId="87" applyFont="1" applyAlignment="1">
      <alignment horizontal="left" vertical="top" wrapText="1"/>
    </xf>
    <xf numFmtId="0" fontId="32" fillId="11" borderId="0" xfId="89" applyFont="1" applyFill="1" applyAlignment="1">
      <alignment horizontal="center" vertical="center"/>
    </xf>
    <xf numFmtId="0" fontId="4" fillId="11" borderId="0" xfId="89" applyFill="1" applyAlignment="1">
      <alignment horizontal="center" vertical="center"/>
    </xf>
    <xf numFmtId="0" fontId="1" fillId="11" borderId="4" xfId="85" applyFont="1" applyFill="1" applyBorder="1" applyAlignment="1">
      <alignment horizontal="center" vertical="center"/>
    </xf>
    <xf numFmtId="0" fontId="1" fillId="11" borderId="54" xfId="85" applyFont="1" applyFill="1" applyBorder="1" applyAlignment="1">
      <alignment horizontal="center" vertical="center"/>
    </xf>
    <xf numFmtId="0" fontId="82" fillId="11" borderId="0" xfId="0" applyFont="1" applyFill="1" applyAlignment="1">
      <alignment horizontal="right"/>
    </xf>
    <xf numFmtId="165" fontId="83" fillId="11" borderId="0" xfId="0" applyNumberFormat="1" applyFont="1" applyFill="1" applyAlignment="1">
      <alignment horizontal="left"/>
    </xf>
  </cellXfs>
  <cellStyles count="91">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illares 4" xfId="90"/>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4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KINGSTON/C:/Users/Karol/Downloads/MATRIZ%20TECNICA%20CM-004_18_26%20MO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seph/Evaluaciones/VJ-VGC-CM-007-2016/EvPrel_CM-007_FerreoR0_01-05_K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KINGSTON/C:/Users/USUARIO/Downloads/EvPrel_CM-007_FerreoR%20(JUNI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 EUR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GEN."/>
      <sheetName val="EXP ESPEC."/>
      <sheetName val="PARAMETRO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194"/>
  <sheetViews>
    <sheetView tabSelected="1" zoomScale="90" zoomScaleNormal="90" workbookViewId="0">
      <pane xSplit="1" ySplit="4" topLeftCell="B7" activePane="bottomRight" state="frozen"/>
      <selection pane="topRight" activeCell="B1" sqref="B1"/>
      <selection pane="bottomLeft" activeCell="A5" sqref="A5"/>
      <selection pane="bottomRight" activeCell="F194" sqref="F194:G194"/>
    </sheetView>
  </sheetViews>
  <sheetFormatPr baseColWidth="10" defaultColWidth="11" defaultRowHeight="15.75" x14ac:dyDescent="0.25"/>
  <cols>
    <col min="1" max="1" width="9.125" style="1086" customWidth="1"/>
    <col min="2" max="2" width="44.625" style="1106" customWidth="1"/>
    <col min="3" max="3" width="10.375" style="1105" customWidth="1"/>
    <col min="4" max="5" width="10.875" style="1106" customWidth="1"/>
    <col min="6" max="6" width="10.625" style="1101" customWidth="1"/>
    <col min="7" max="7" width="12.25" style="1102" customWidth="1"/>
    <col min="8" max="9" width="8.5" style="1103" customWidth="1"/>
    <col min="10" max="10" width="8.125" style="1104" customWidth="1"/>
    <col min="11" max="11" width="8" style="1104" hidden="1" customWidth="1"/>
    <col min="12" max="12" width="7.875" style="1104" hidden="1" customWidth="1"/>
    <col min="13" max="13" width="8.625" style="1104" customWidth="1"/>
    <col min="14" max="14" width="2.375" style="221" customWidth="1"/>
    <col min="15" max="15" width="11.5" style="221" hidden="1" customWidth="1"/>
    <col min="16" max="16" width="11.625" style="221" hidden="1" customWidth="1"/>
    <col min="17" max="17" width="8.125" style="221" customWidth="1"/>
    <col min="18" max="16384" width="11" style="222"/>
  </cols>
  <sheetData>
    <row r="1" spans="1:17" ht="18.75" x14ac:dyDescent="0.25">
      <c r="A1" s="1143" t="s">
        <v>897</v>
      </c>
      <c r="B1" s="1144"/>
      <c r="C1" s="1144"/>
      <c r="D1" s="1144"/>
      <c r="E1" s="1144"/>
      <c r="F1" s="1144"/>
      <c r="G1" s="1144"/>
      <c r="H1" s="1144"/>
      <c r="I1" s="1145"/>
      <c r="J1" s="1146" t="s">
        <v>0</v>
      </c>
      <c r="K1" s="1146"/>
      <c r="L1" s="1146"/>
      <c r="M1" s="1146"/>
      <c r="N1" s="220"/>
      <c r="O1" s="1150" t="s">
        <v>898</v>
      </c>
      <c r="P1" s="1151"/>
    </row>
    <row r="2" spans="1:17" s="223" customFormat="1" ht="18.75" x14ac:dyDescent="0.3">
      <c r="A2" s="1147" t="s">
        <v>1</v>
      </c>
      <c r="B2" s="1148"/>
      <c r="C2" s="1148"/>
      <c r="D2" s="1148"/>
      <c r="E2" s="1148"/>
      <c r="F2" s="1148"/>
      <c r="G2" s="1148"/>
      <c r="H2" s="1148"/>
      <c r="I2" s="1149"/>
      <c r="J2" s="1146"/>
      <c r="K2" s="1146"/>
      <c r="L2" s="1146"/>
      <c r="M2" s="1146"/>
      <c r="N2" s="220"/>
      <c r="O2" s="1152"/>
      <c r="P2" s="1153"/>
    </row>
    <row r="3" spans="1:17" s="1124" customFormat="1" ht="60" x14ac:dyDescent="0.2">
      <c r="A3" s="1085" t="s">
        <v>2</v>
      </c>
      <c r="B3" s="1085" t="s">
        <v>3</v>
      </c>
      <c r="C3" s="1121" t="s">
        <v>4</v>
      </c>
      <c r="D3" s="1122" t="s">
        <v>5</v>
      </c>
      <c r="E3" s="1122" t="s">
        <v>312</v>
      </c>
      <c r="F3" s="1122" t="s">
        <v>6</v>
      </c>
      <c r="G3" s="1122" t="s">
        <v>7</v>
      </c>
      <c r="H3" s="1121" t="s">
        <v>8</v>
      </c>
      <c r="I3" s="1122" t="s">
        <v>9</v>
      </c>
      <c r="J3" s="1123" t="s">
        <v>10</v>
      </c>
      <c r="K3" s="1123" t="s">
        <v>11</v>
      </c>
      <c r="L3" s="1123" t="s">
        <v>12</v>
      </c>
      <c r="M3" s="1123" t="s">
        <v>13</v>
      </c>
      <c r="N3" s="1086"/>
      <c r="O3" s="1125" t="s">
        <v>899</v>
      </c>
      <c r="P3" s="1125" t="s">
        <v>900</v>
      </c>
      <c r="Q3" s="1086"/>
    </row>
    <row r="4" spans="1:17" ht="16.5" thickBot="1" x14ac:dyDescent="0.3">
      <c r="A4" s="1110"/>
      <c r="B4" s="1107"/>
      <c r="C4" s="1087"/>
      <c r="D4" s="1087"/>
      <c r="E4" s="1087"/>
      <c r="F4" s="1087"/>
      <c r="G4" s="1087"/>
      <c r="H4" s="1087"/>
      <c r="I4" s="1087"/>
      <c r="J4" s="1088"/>
      <c r="K4" s="1088"/>
      <c r="L4" s="1088"/>
      <c r="M4" s="1088"/>
    </row>
    <row r="5" spans="1:17" ht="16.5" thickBot="1" x14ac:dyDescent="0.3">
      <c r="A5" s="1111" t="s">
        <v>14</v>
      </c>
      <c r="B5" s="1108" t="s">
        <v>327</v>
      </c>
      <c r="C5" s="1098" t="s">
        <v>42</v>
      </c>
      <c r="D5" s="1090" t="s">
        <v>168</v>
      </c>
      <c r="E5" s="1090" t="s">
        <v>168</v>
      </c>
      <c r="F5" s="1135" t="s">
        <v>169</v>
      </c>
      <c r="G5" s="1136" t="s">
        <v>779</v>
      </c>
      <c r="H5" s="1091">
        <v>0</v>
      </c>
      <c r="I5" s="1091">
        <v>0</v>
      </c>
      <c r="J5" s="1092"/>
      <c r="K5" s="1092"/>
      <c r="L5" s="1092"/>
      <c r="M5" s="1092"/>
    </row>
    <row r="6" spans="1:17" ht="16.5" thickBot="1" x14ac:dyDescent="0.3">
      <c r="A6" s="1112" t="s">
        <v>15</v>
      </c>
      <c r="B6" s="1108" t="s">
        <v>329</v>
      </c>
      <c r="C6" s="1090" t="s">
        <v>168</v>
      </c>
      <c r="D6" s="1090" t="s">
        <v>168</v>
      </c>
      <c r="E6" s="1090" t="s">
        <v>168</v>
      </c>
      <c r="F6" s="1090" t="s">
        <v>168</v>
      </c>
      <c r="G6" s="1092">
        <v>900</v>
      </c>
      <c r="H6" s="1091">
        <v>100</v>
      </c>
      <c r="I6" s="1091">
        <f>+G6+H6</f>
        <v>1000</v>
      </c>
      <c r="J6" s="1092" t="s">
        <v>160</v>
      </c>
      <c r="K6" s="1092"/>
      <c r="L6" s="1092"/>
      <c r="M6" s="1092" t="s">
        <v>160</v>
      </c>
      <c r="O6" s="766"/>
      <c r="Q6" s="766"/>
    </row>
    <row r="7" spans="1:17" ht="16.5" thickBot="1" x14ac:dyDescent="0.3">
      <c r="A7" s="1113" t="s">
        <v>16</v>
      </c>
      <c r="B7" s="1108" t="s">
        <v>334</v>
      </c>
      <c r="C7" s="1090" t="s">
        <v>168</v>
      </c>
      <c r="D7" s="1090" t="s">
        <v>168</v>
      </c>
      <c r="E7" s="1090" t="s">
        <v>168</v>
      </c>
      <c r="F7" s="1090" t="s">
        <v>168</v>
      </c>
      <c r="G7" s="1092">
        <v>900</v>
      </c>
      <c r="H7" s="1091">
        <v>100</v>
      </c>
      <c r="I7" s="1091">
        <f t="shared" ref="I7:I34" si="0">+G7+H7</f>
        <v>1000</v>
      </c>
      <c r="J7" s="1092" t="s">
        <v>160</v>
      </c>
      <c r="K7" s="1092"/>
      <c r="L7" s="1092"/>
      <c r="M7" s="1092" t="s">
        <v>160</v>
      </c>
    </row>
    <row r="8" spans="1:17" ht="26.25" thickBot="1" x14ac:dyDescent="0.3">
      <c r="A8" s="1114" t="s">
        <v>18</v>
      </c>
      <c r="B8" s="1108" t="s">
        <v>336</v>
      </c>
      <c r="C8" s="1089" t="s">
        <v>168</v>
      </c>
      <c r="D8" s="1090" t="s">
        <v>168</v>
      </c>
      <c r="E8" s="1090" t="s">
        <v>168</v>
      </c>
      <c r="F8" s="1134" t="s">
        <v>169</v>
      </c>
      <c r="G8" s="1092">
        <v>0</v>
      </c>
      <c r="H8" s="1091">
        <v>0</v>
      </c>
      <c r="I8" s="1091">
        <f t="shared" si="0"/>
        <v>0</v>
      </c>
      <c r="J8" s="1092"/>
      <c r="K8" s="1092"/>
      <c r="L8" s="1092"/>
      <c r="M8" s="1092"/>
      <c r="P8" s="390"/>
      <c r="Q8" s="1139"/>
    </row>
    <row r="9" spans="1:17" ht="16.5" thickBot="1" x14ac:dyDescent="0.3">
      <c r="A9" s="1113" t="s">
        <v>19</v>
      </c>
      <c r="B9" s="1108" t="s">
        <v>339</v>
      </c>
      <c r="C9" s="1089" t="s">
        <v>168</v>
      </c>
      <c r="D9" s="1090" t="s">
        <v>168</v>
      </c>
      <c r="E9" s="1090" t="s">
        <v>168</v>
      </c>
      <c r="F9" s="1090" t="s">
        <v>168</v>
      </c>
      <c r="G9" s="1092">
        <v>900</v>
      </c>
      <c r="H9" s="1091">
        <v>100</v>
      </c>
      <c r="I9" s="1091">
        <f t="shared" si="0"/>
        <v>1000</v>
      </c>
      <c r="J9" s="1092" t="s">
        <v>160</v>
      </c>
      <c r="K9" s="1092"/>
      <c r="L9" s="1092"/>
      <c r="M9" s="1092" t="s">
        <v>160</v>
      </c>
      <c r="P9" s="390"/>
      <c r="Q9" s="390"/>
    </row>
    <row r="10" spans="1:17" ht="16.5" thickBot="1" x14ac:dyDescent="0.3">
      <c r="A10" s="1113" t="s">
        <v>20</v>
      </c>
      <c r="B10" s="1108" t="s">
        <v>344</v>
      </c>
      <c r="C10" s="1089" t="s">
        <v>168</v>
      </c>
      <c r="D10" s="1090" t="s">
        <v>168</v>
      </c>
      <c r="E10" s="1090" t="s">
        <v>168</v>
      </c>
      <c r="F10" s="1090" t="s">
        <v>168</v>
      </c>
      <c r="G10" s="1092">
        <v>900</v>
      </c>
      <c r="H10" s="1091">
        <v>100</v>
      </c>
      <c r="I10" s="1091">
        <f t="shared" si="0"/>
        <v>1000</v>
      </c>
      <c r="J10" s="1092" t="s">
        <v>160</v>
      </c>
      <c r="K10" s="1092"/>
      <c r="L10" s="1092"/>
      <c r="M10" s="1092" t="s">
        <v>160</v>
      </c>
      <c r="P10" s="390"/>
      <c r="Q10" s="390"/>
    </row>
    <row r="11" spans="1:17" ht="16.5" thickBot="1" x14ac:dyDescent="0.3">
      <c r="A11" s="1112" t="s">
        <v>21</v>
      </c>
      <c r="B11" s="1108" t="s">
        <v>348</v>
      </c>
      <c r="C11" s="1089" t="s">
        <v>168</v>
      </c>
      <c r="D11" s="1090" t="s">
        <v>168</v>
      </c>
      <c r="E11" s="1090" t="s">
        <v>168</v>
      </c>
      <c r="F11" s="1090" t="s">
        <v>168</v>
      </c>
      <c r="G11" s="1092">
        <v>900</v>
      </c>
      <c r="H11" s="1091">
        <v>100</v>
      </c>
      <c r="I11" s="1091">
        <f t="shared" si="0"/>
        <v>1000</v>
      </c>
      <c r="J11" s="1092" t="s">
        <v>160</v>
      </c>
      <c r="K11" s="1092"/>
      <c r="L11" s="1092"/>
      <c r="M11" s="1092" t="s">
        <v>160</v>
      </c>
      <c r="P11" s="390"/>
      <c r="Q11" s="390"/>
    </row>
    <row r="12" spans="1:17" ht="16.5" thickBot="1" x14ac:dyDescent="0.3">
      <c r="A12" s="1114" t="s">
        <v>22</v>
      </c>
      <c r="B12" s="1108" t="s">
        <v>352</v>
      </c>
      <c r="C12" s="1089" t="s">
        <v>168</v>
      </c>
      <c r="D12" s="1090" t="s">
        <v>168</v>
      </c>
      <c r="E12" s="1090" t="s">
        <v>168</v>
      </c>
      <c r="F12" s="1090" t="s">
        <v>168</v>
      </c>
      <c r="G12" s="1133" t="s">
        <v>779</v>
      </c>
      <c r="H12" s="1091"/>
      <c r="I12" s="1091"/>
      <c r="J12" s="1092"/>
      <c r="K12" s="1092"/>
      <c r="L12" s="1092"/>
      <c r="M12" s="1092"/>
      <c r="P12" s="390"/>
      <c r="Q12" s="390"/>
    </row>
    <row r="13" spans="1:17" ht="16.5" thickBot="1" x14ac:dyDescent="0.3">
      <c r="A13" s="1113" t="s">
        <v>23</v>
      </c>
      <c r="B13" s="1108" t="s">
        <v>356</v>
      </c>
      <c r="C13" s="1089" t="s">
        <v>168</v>
      </c>
      <c r="D13" s="1090" t="s">
        <v>168</v>
      </c>
      <c r="E13" s="1090" t="s">
        <v>168</v>
      </c>
      <c r="F13" s="1090" t="s">
        <v>168</v>
      </c>
      <c r="G13" s="1092">
        <v>900</v>
      </c>
      <c r="H13" s="1091">
        <v>100</v>
      </c>
      <c r="I13" s="1091">
        <f t="shared" si="0"/>
        <v>1000</v>
      </c>
      <c r="J13" s="1092" t="s">
        <v>160</v>
      </c>
      <c r="K13" s="1092"/>
      <c r="L13" s="1092"/>
      <c r="M13" s="1092" t="s">
        <v>160</v>
      </c>
      <c r="P13" s="390"/>
      <c r="Q13" s="390"/>
    </row>
    <row r="14" spans="1:17" ht="16.5" thickBot="1" x14ac:dyDescent="0.3">
      <c r="A14" s="1113" t="s">
        <v>24</v>
      </c>
      <c r="B14" s="1108" t="s">
        <v>359</v>
      </c>
      <c r="C14" s="1089" t="s">
        <v>168</v>
      </c>
      <c r="D14" s="1090" t="s">
        <v>168</v>
      </c>
      <c r="E14" s="1090" t="s">
        <v>168</v>
      </c>
      <c r="F14" s="1090" t="s">
        <v>168</v>
      </c>
      <c r="G14" s="1092">
        <v>900</v>
      </c>
      <c r="H14" s="1091">
        <v>100</v>
      </c>
      <c r="I14" s="1091">
        <f t="shared" si="0"/>
        <v>1000</v>
      </c>
      <c r="J14" s="1092" t="s">
        <v>160</v>
      </c>
      <c r="K14" s="1092"/>
      <c r="L14" s="1092"/>
      <c r="M14" s="1092" t="s">
        <v>160</v>
      </c>
      <c r="P14" s="391"/>
    </row>
    <row r="15" spans="1:17" ht="16.5" thickBot="1" x14ac:dyDescent="0.3">
      <c r="A15" s="1113" t="s">
        <v>25</v>
      </c>
      <c r="B15" s="1108" t="s">
        <v>363</v>
      </c>
      <c r="C15" s="1089" t="s">
        <v>168</v>
      </c>
      <c r="D15" s="1090" t="s">
        <v>168</v>
      </c>
      <c r="E15" s="1090" t="s">
        <v>168</v>
      </c>
      <c r="F15" s="1090" t="s">
        <v>168</v>
      </c>
      <c r="G15" s="1092">
        <v>900</v>
      </c>
      <c r="H15" s="1091">
        <v>100</v>
      </c>
      <c r="I15" s="1091">
        <f t="shared" si="0"/>
        <v>1000</v>
      </c>
      <c r="J15" s="1092" t="s">
        <v>160</v>
      </c>
      <c r="K15" s="1092"/>
      <c r="L15" s="1092"/>
      <c r="M15" s="1092" t="s">
        <v>160</v>
      </c>
      <c r="P15" s="391"/>
    </row>
    <row r="16" spans="1:17" ht="16.5" thickBot="1" x14ac:dyDescent="0.3">
      <c r="A16" s="1113" t="s">
        <v>26</v>
      </c>
      <c r="B16" s="1108" t="s">
        <v>366</v>
      </c>
      <c r="C16" s="1089" t="s">
        <v>168</v>
      </c>
      <c r="D16" s="1090" t="s">
        <v>168</v>
      </c>
      <c r="E16" s="1090" t="s">
        <v>168</v>
      </c>
      <c r="F16" s="1090" t="s">
        <v>168</v>
      </c>
      <c r="G16" s="1092">
        <v>900</v>
      </c>
      <c r="H16" s="1091">
        <v>100</v>
      </c>
      <c r="I16" s="1091">
        <f t="shared" si="0"/>
        <v>1000</v>
      </c>
      <c r="J16" s="1092" t="s">
        <v>160</v>
      </c>
      <c r="K16" s="1092"/>
      <c r="L16" s="1092"/>
      <c r="M16" s="1092" t="s">
        <v>160</v>
      </c>
      <c r="P16" s="391"/>
    </row>
    <row r="17" spans="1:17" ht="16.5" thickBot="1" x14ac:dyDescent="0.3">
      <c r="A17" s="1113" t="s">
        <v>27</v>
      </c>
      <c r="B17" s="1108" t="s">
        <v>371</v>
      </c>
      <c r="C17" s="1089" t="s">
        <v>168</v>
      </c>
      <c r="D17" s="1090" t="s">
        <v>168</v>
      </c>
      <c r="E17" s="1090" t="s">
        <v>168</v>
      </c>
      <c r="F17" s="1090" t="s">
        <v>168</v>
      </c>
      <c r="G17" s="1092">
        <v>900</v>
      </c>
      <c r="H17" s="1091">
        <v>100</v>
      </c>
      <c r="I17" s="1091">
        <f t="shared" ref="I17" si="1">+G17+H17</f>
        <v>1000</v>
      </c>
      <c r="J17" s="1092" t="s">
        <v>160</v>
      </c>
      <c r="K17" s="1092"/>
      <c r="L17" s="1092"/>
      <c r="M17" s="1092" t="s">
        <v>160</v>
      </c>
      <c r="P17" s="391"/>
    </row>
    <row r="18" spans="1:17" ht="16.5" thickBot="1" x14ac:dyDescent="0.3">
      <c r="A18" s="1115" t="s">
        <v>29</v>
      </c>
      <c r="B18" s="1108" t="s">
        <v>375</v>
      </c>
      <c r="C18" s="1089" t="s">
        <v>168</v>
      </c>
      <c r="D18" s="1090" t="s">
        <v>168</v>
      </c>
      <c r="E18" s="1090" t="s">
        <v>168</v>
      </c>
      <c r="F18" s="1090" t="s">
        <v>168</v>
      </c>
      <c r="G18" s="1092">
        <v>900</v>
      </c>
      <c r="H18" s="1091">
        <v>100</v>
      </c>
      <c r="I18" s="1091">
        <f t="shared" si="0"/>
        <v>1000</v>
      </c>
      <c r="J18" s="1092" t="s">
        <v>160</v>
      </c>
      <c r="K18" s="1092"/>
      <c r="L18" s="1092"/>
      <c r="M18" s="1092" t="s">
        <v>160</v>
      </c>
      <c r="O18" s="390"/>
    </row>
    <row r="19" spans="1:17" ht="16.5" thickBot="1" x14ac:dyDescent="0.3">
      <c r="A19" s="1116" t="s">
        <v>30</v>
      </c>
      <c r="B19" s="1108" t="s">
        <v>379</v>
      </c>
      <c r="C19" s="1089" t="s">
        <v>168</v>
      </c>
      <c r="D19" s="1089" t="s">
        <v>168</v>
      </c>
      <c r="E19" s="1089" t="s">
        <v>168</v>
      </c>
      <c r="F19" s="1090" t="s">
        <v>168</v>
      </c>
      <c r="G19" s="1092">
        <v>900</v>
      </c>
      <c r="H19" s="1091">
        <v>100</v>
      </c>
      <c r="I19" s="1091">
        <f t="shared" si="0"/>
        <v>1000</v>
      </c>
      <c r="J19" s="1092" t="s">
        <v>160</v>
      </c>
      <c r="K19" s="1092"/>
      <c r="L19" s="1092"/>
      <c r="M19" s="1092" t="s">
        <v>160</v>
      </c>
    </row>
    <row r="20" spans="1:17" ht="16.5" thickBot="1" x14ac:dyDescent="0.3">
      <c r="A20" s="1113" t="s">
        <v>31</v>
      </c>
      <c r="B20" s="1108" t="s">
        <v>380</v>
      </c>
      <c r="C20" s="1089" t="s">
        <v>168</v>
      </c>
      <c r="D20" s="1089" t="s">
        <v>168</v>
      </c>
      <c r="E20" s="1089" t="s">
        <v>168</v>
      </c>
      <c r="F20" s="1090" t="s">
        <v>168</v>
      </c>
      <c r="G20" s="1092">
        <v>900</v>
      </c>
      <c r="H20" s="1091">
        <v>100</v>
      </c>
      <c r="I20" s="1091">
        <f t="shared" si="0"/>
        <v>1000</v>
      </c>
      <c r="J20" s="1092" t="s">
        <v>160</v>
      </c>
      <c r="K20" s="1092"/>
      <c r="L20" s="1092"/>
      <c r="M20" s="1092" t="s">
        <v>160</v>
      </c>
    </row>
    <row r="21" spans="1:17" ht="16.5" thickBot="1" x14ac:dyDescent="0.3">
      <c r="A21" s="1113" t="s">
        <v>32</v>
      </c>
      <c r="B21" s="1108" t="s">
        <v>383</v>
      </c>
      <c r="C21" s="1089" t="s">
        <v>168</v>
      </c>
      <c r="D21" s="1089" t="s">
        <v>168</v>
      </c>
      <c r="E21" s="1089" t="s">
        <v>168</v>
      </c>
      <c r="F21" s="1090" t="s">
        <v>168</v>
      </c>
      <c r="G21" s="1093">
        <v>900</v>
      </c>
      <c r="H21" s="1091">
        <v>100</v>
      </c>
      <c r="I21" s="1091">
        <f t="shared" si="0"/>
        <v>1000</v>
      </c>
      <c r="J21" s="1092" t="s">
        <v>160</v>
      </c>
      <c r="K21" s="1092"/>
      <c r="L21" s="1092"/>
      <c r="M21" s="1092" t="s">
        <v>160</v>
      </c>
    </row>
    <row r="22" spans="1:17" ht="16.5" thickBot="1" x14ac:dyDescent="0.3">
      <c r="A22" s="1113" t="s">
        <v>33</v>
      </c>
      <c r="B22" s="1108" t="s">
        <v>387</v>
      </c>
      <c r="C22" s="1089" t="s">
        <v>168</v>
      </c>
      <c r="D22" s="1089" t="s">
        <v>168</v>
      </c>
      <c r="E22" s="1089" t="s">
        <v>168</v>
      </c>
      <c r="F22" s="1090" t="s">
        <v>168</v>
      </c>
      <c r="G22" s="1092">
        <v>900</v>
      </c>
      <c r="H22" s="1091">
        <v>100</v>
      </c>
      <c r="I22" s="1091">
        <f t="shared" si="0"/>
        <v>1000</v>
      </c>
      <c r="J22" s="1092" t="s">
        <v>160</v>
      </c>
      <c r="K22" s="1092"/>
      <c r="L22" s="1092"/>
      <c r="M22" s="1092" t="s">
        <v>160</v>
      </c>
    </row>
    <row r="23" spans="1:17" ht="16.5" thickBot="1" x14ac:dyDescent="0.3">
      <c r="A23" s="1113" t="s">
        <v>34</v>
      </c>
      <c r="B23" s="1108" t="s">
        <v>391</v>
      </c>
      <c r="C23" s="1089" t="s">
        <v>168</v>
      </c>
      <c r="D23" s="1089" t="s">
        <v>168</v>
      </c>
      <c r="E23" s="1089" t="s">
        <v>168</v>
      </c>
      <c r="F23" s="1090" t="s">
        <v>168</v>
      </c>
      <c r="G23" s="1092">
        <v>900</v>
      </c>
      <c r="H23" s="1091">
        <v>100</v>
      </c>
      <c r="I23" s="1091">
        <f t="shared" si="0"/>
        <v>1000</v>
      </c>
      <c r="J23" s="1092" t="s">
        <v>160</v>
      </c>
      <c r="K23" s="1092"/>
      <c r="L23" s="1092"/>
      <c r="M23" s="1092" t="s">
        <v>160</v>
      </c>
    </row>
    <row r="24" spans="1:17" ht="16.5" thickBot="1" x14ac:dyDescent="0.3">
      <c r="A24" s="1113" t="s">
        <v>35</v>
      </c>
      <c r="B24" s="1108" t="s">
        <v>394</v>
      </c>
      <c r="C24" s="1089" t="s">
        <v>168</v>
      </c>
      <c r="D24" s="1089" t="s">
        <v>168</v>
      </c>
      <c r="E24" s="1089" t="s">
        <v>168</v>
      </c>
      <c r="F24" s="1090" t="s">
        <v>168</v>
      </c>
      <c r="G24" s="1092">
        <v>900</v>
      </c>
      <c r="H24" s="1091">
        <v>100</v>
      </c>
      <c r="I24" s="1091">
        <f t="shared" si="0"/>
        <v>1000</v>
      </c>
      <c r="J24" s="1092" t="s">
        <v>160</v>
      </c>
      <c r="K24" s="1092"/>
      <c r="L24" s="1092"/>
      <c r="M24" s="1092" t="s">
        <v>160</v>
      </c>
    </row>
    <row r="25" spans="1:17" ht="16.5" thickBot="1" x14ac:dyDescent="0.3">
      <c r="A25" s="1113" t="s">
        <v>36</v>
      </c>
      <c r="B25" s="1108" t="s">
        <v>397</v>
      </c>
      <c r="C25" s="1089" t="s">
        <v>168</v>
      </c>
      <c r="D25" s="1089" t="s">
        <v>168</v>
      </c>
      <c r="E25" s="1089" t="s">
        <v>168</v>
      </c>
      <c r="F25" s="1090" t="s">
        <v>168</v>
      </c>
      <c r="G25" s="1092">
        <v>900</v>
      </c>
      <c r="H25" s="1091">
        <v>100</v>
      </c>
      <c r="I25" s="1091">
        <f t="shared" si="0"/>
        <v>1000</v>
      </c>
      <c r="J25" s="1092" t="s">
        <v>160</v>
      </c>
      <c r="K25" s="1092"/>
      <c r="L25" s="1092"/>
      <c r="M25" s="1092" t="s">
        <v>160</v>
      </c>
    </row>
    <row r="26" spans="1:17" ht="26.25" thickBot="1" x14ac:dyDescent="0.3">
      <c r="A26" s="1113" t="s">
        <v>37</v>
      </c>
      <c r="B26" s="1108" t="s">
        <v>400</v>
      </c>
      <c r="C26" s="1089" t="s">
        <v>168</v>
      </c>
      <c r="D26" s="1089" t="s">
        <v>168</v>
      </c>
      <c r="E26" s="1089" t="s">
        <v>168</v>
      </c>
      <c r="F26" s="1090" t="s">
        <v>168</v>
      </c>
      <c r="G26" s="1092">
        <v>900</v>
      </c>
      <c r="H26" s="1091">
        <v>100</v>
      </c>
      <c r="I26" s="1091">
        <f t="shared" si="0"/>
        <v>1000</v>
      </c>
      <c r="J26" s="1092" t="s">
        <v>160</v>
      </c>
      <c r="K26" s="1092"/>
      <c r="L26" s="1092"/>
      <c r="M26" s="1092" t="s">
        <v>160</v>
      </c>
    </row>
    <row r="27" spans="1:17" s="700" customFormat="1" ht="16.5" thickBot="1" x14ac:dyDescent="0.3">
      <c r="A27" s="1113" t="s">
        <v>38</v>
      </c>
      <c r="B27" s="1109" t="s">
        <v>403</v>
      </c>
      <c r="C27" s="1089" t="s">
        <v>168</v>
      </c>
      <c r="D27" s="1094" t="s">
        <v>168</v>
      </c>
      <c r="E27" s="1090" t="s">
        <v>168</v>
      </c>
      <c r="F27" s="1090" t="s">
        <v>168</v>
      </c>
      <c r="G27" s="1092">
        <v>900</v>
      </c>
      <c r="H27" s="1091">
        <v>100</v>
      </c>
      <c r="I27" s="1091">
        <f t="shared" ref="I27" si="2">+G27+H27</f>
        <v>1000</v>
      </c>
      <c r="J27" s="1092" t="s">
        <v>160</v>
      </c>
      <c r="K27" s="1092"/>
      <c r="L27" s="1092"/>
      <c r="M27" s="1092" t="s">
        <v>160</v>
      </c>
      <c r="N27" s="699"/>
      <c r="O27" s="699"/>
      <c r="P27" s="699"/>
      <c r="Q27" s="699"/>
    </row>
    <row r="28" spans="1:17" ht="16.5" thickBot="1" x14ac:dyDescent="0.3">
      <c r="A28" s="1113" t="s">
        <v>39</v>
      </c>
      <c r="B28" s="1108" t="s">
        <v>403</v>
      </c>
      <c r="C28" s="1089" t="s">
        <v>168</v>
      </c>
      <c r="D28" s="1089" t="s">
        <v>168</v>
      </c>
      <c r="E28" s="1089" t="s">
        <v>168</v>
      </c>
      <c r="F28" s="1090" t="s">
        <v>168</v>
      </c>
      <c r="G28" s="1092">
        <v>900</v>
      </c>
      <c r="H28" s="1091">
        <v>100</v>
      </c>
      <c r="I28" s="1091">
        <f t="shared" si="0"/>
        <v>1000</v>
      </c>
      <c r="J28" s="1092" t="s">
        <v>160</v>
      </c>
      <c r="K28" s="1092"/>
      <c r="L28" s="1092"/>
      <c r="M28" s="1092" t="s">
        <v>160</v>
      </c>
    </row>
    <row r="29" spans="1:17" ht="16.5" thickBot="1" x14ac:dyDescent="0.3">
      <c r="A29" s="1114" t="s">
        <v>40</v>
      </c>
      <c r="B29" s="1108" t="s">
        <v>352</v>
      </c>
      <c r="C29" s="1098" t="s">
        <v>42</v>
      </c>
      <c r="D29" s="1089" t="s">
        <v>168</v>
      </c>
      <c r="E29" s="1089" t="s">
        <v>168</v>
      </c>
      <c r="F29" s="1090" t="s">
        <v>168</v>
      </c>
      <c r="G29" s="1133" t="s">
        <v>779</v>
      </c>
      <c r="H29" s="1091"/>
      <c r="I29" s="1091"/>
      <c r="J29" s="1092"/>
      <c r="K29" s="1092"/>
      <c r="L29" s="1092"/>
      <c r="M29" s="1092"/>
    </row>
    <row r="30" spans="1:17" ht="16.5" thickBot="1" x14ac:dyDescent="0.3">
      <c r="A30" s="1114" t="s">
        <v>41</v>
      </c>
      <c r="B30" s="1108" t="s">
        <v>424</v>
      </c>
      <c r="C30" s="1098" t="s">
        <v>42</v>
      </c>
      <c r="D30" s="1089" t="s">
        <v>168</v>
      </c>
      <c r="E30" s="1089" t="s">
        <v>168</v>
      </c>
      <c r="F30" s="1090" t="s">
        <v>168</v>
      </c>
      <c r="G30" s="1133" t="s">
        <v>779</v>
      </c>
      <c r="H30" s="1091"/>
      <c r="I30" s="1091"/>
      <c r="J30" s="1092"/>
      <c r="K30" s="1092"/>
      <c r="L30" s="1092"/>
      <c r="M30" s="1092"/>
    </row>
    <row r="31" spans="1:17" ht="16.5" thickBot="1" x14ac:dyDescent="0.3">
      <c r="A31" s="1114" t="s">
        <v>43</v>
      </c>
      <c r="B31" s="1108" t="s">
        <v>410</v>
      </c>
      <c r="C31" s="1089" t="s">
        <v>168</v>
      </c>
      <c r="D31" s="1089" t="s">
        <v>168</v>
      </c>
      <c r="E31" s="1089" t="s">
        <v>168</v>
      </c>
      <c r="F31" s="1090" t="s">
        <v>168</v>
      </c>
      <c r="G31" s="1133" t="s">
        <v>779</v>
      </c>
      <c r="H31" s="1091"/>
      <c r="I31" s="1091"/>
      <c r="J31" s="1092"/>
      <c r="K31" s="1092"/>
      <c r="L31" s="1092"/>
      <c r="M31" s="1092"/>
    </row>
    <row r="32" spans="1:17" ht="16.5" thickBot="1" x14ac:dyDescent="0.3">
      <c r="A32" s="1113" t="s">
        <v>44</v>
      </c>
      <c r="B32" s="1108" t="s">
        <v>414</v>
      </c>
      <c r="C32" s="1089" t="s">
        <v>168</v>
      </c>
      <c r="D32" s="1090" t="s">
        <v>168</v>
      </c>
      <c r="E32" s="1090" t="s">
        <v>168</v>
      </c>
      <c r="F32" s="1090" t="s">
        <v>168</v>
      </c>
      <c r="G32" s="1092">
        <v>900</v>
      </c>
      <c r="H32" s="1091">
        <v>100</v>
      </c>
      <c r="I32" s="1091">
        <f t="shared" si="0"/>
        <v>1000</v>
      </c>
      <c r="J32" s="1092" t="s">
        <v>160</v>
      </c>
      <c r="K32" s="1092"/>
      <c r="L32" s="1092"/>
      <c r="M32" s="1092" t="s">
        <v>160</v>
      </c>
    </row>
    <row r="33" spans="1:13" ht="16.5" thickBot="1" x14ac:dyDescent="0.3">
      <c r="A33" s="1113" t="s">
        <v>45</v>
      </c>
      <c r="B33" s="1108" t="s">
        <v>427</v>
      </c>
      <c r="C33" s="1089" t="s">
        <v>168</v>
      </c>
      <c r="D33" s="1089" t="s">
        <v>168</v>
      </c>
      <c r="E33" s="1089" t="s">
        <v>168</v>
      </c>
      <c r="F33" s="1090" t="s">
        <v>168</v>
      </c>
      <c r="G33" s="1092">
        <v>900</v>
      </c>
      <c r="H33" s="1091">
        <v>100</v>
      </c>
      <c r="I33" s="1091">
        <f t="shared" ref="I33" si="3">+G33+H33</f>
        <v>1000</v>
      </c>
      <c r="J33" s="1092" t="s">
        <v>160</v>
      </c>
      <c r="K33" s="1092"/>
      <c r="L33" s="1092"/>
      <c r="M33" s="1092" t="s">
        <v>160</v>
      </c>
    </row>
    <row r="34" spans="1:13" ht="16.5" thickBot="1" x14ac:dyDescent="0.3">
      <c r="A34" s="1113" t="s">
        <v>46</v>
      </c>
      <c r="B34" s="1108" t="s">
        <v>430</v>
      </c>
      <c r="C34" s="1089" t="s">
        <v>168</v>
      </c>
      <c r="D34" s="1089" t="s">
        <v>168</v>
      </c>
      <c r="E34" s="1089" t="s">
        <v>168</v>
      </c>
      <c r="F34" s="1090" t="s">
        <v>168</v>
      </c>
      <c r="G34" s="1092">
        <v>900</v>
      </c>
      <c r="H34" s="1091">
        <v>100</v>
      </c>
      <c r="I34" s="1091">
        <f t="shared" si="0"/>
        <v>1000</v>
      </c>
      <c r="J34" s="1092" t="s">
        <v>160</v>
      </c>
      <c r="K34" s="1092"/>
      <c r="L34" s="1092"/>
      <c r="M34" s="1092" t="s">
        <v>160</v>
      </c>
    </row>
    <row r="35" spans="1:13" x14ac:dyDescent="0.25">
      <c r="A35" s="1113" t="s">
        <v>47</v>
      </c>
      <c r="B35" s="1108" t="s">
        <v>431</v>
      </c>
      <c r="C35" s="1089" t="s">
        <v>168</v>
      </c>
      <c r="D35" s="1090" t="s">
        <v>168</v>
      </c>
      <c r="E35" s="1090" t="s">
        <v>168</v>
      </c>
      <c r="F35" s="1090" t="s">
        <v>168</v>
      </c>
      <c r="G35" s="1092">
        <v>900</v>
      </c>
      <c r="H35" s="1091">
        <v>100</v>
      </c>
      <c r="I35" s="1091">
        <f t="shared" ref="I35" si="4">+G35+H35</f>
        <v>1000</v>
      </c>
      <c r="J35" s="1092" t="s">
        <v>160</v>
      </c>
      <c r="K35" s="1092"/>
      <c r="L35" s="1092"/>
      <c r="M35" s="1092" t="s">
        <v>160</v>
      </c>
    </row>
    <row r="36" spans="1:13" hidden="1" x14ac:dyDescent="0.25">
      <c r="A36" s="1113" t="s">
        <v>48</v>
      </c>
      <c r="B36" s="1108" t="str">
        <f>+IFERROR(INDEX(DESEMPATE!$B$3:$B$73,MATCH(CONSOLIDADO!A36,DESEMPATE!$A$3:$A$73,0)),"")</f>
        <v/>
      </c>
      <c r="C36" s="1089"/>
      <c r="D36" s="1090"/>
      <c r="E36" s="1090"/>
      <c r="F36" s="1090"/>
      <c r="G36" s="1096"/>
      <c r="H36" s="1091"/>
      <c r="I36" s="1091"/>
      <c r="J36" s="1092"/>
      <c r="K36" s="1092"/>
      <c r="L36" s="1092"/>
      <c r="M36" s="1092"/>
    </row>
    <row r="37" spans="1:13" hidden="1" x14ac:dyDescent="0.25">
      <c r="A37" s="1113" t="s">
        <v>49</v>
      </c>
      <c r="B37" s="1108" t="str">
        <f>+IFERROR(INDEX(DESEMPATE!$B$3:$B$73,MATCH(CONSOLIDADO!A37,DESEMPATE!$A$3:$A$73,0)),"")</f>
        <v/>
      </c>
      <c r="C37" s="1089"/>
      <c r="D37" s="1089"/>
      <c r="E37" s="1089"/>
      <c r="F37" s="1090"/>
      <c r="G37" s="1096"/>
      <c r="H37" s="1091"/>
      <c r="I37" s="1091"/>
      <c r="J37" s="1092"/>
      <c r="K37" s="1092"/>
      <c r="L37" s="1092"/>
      <c r="M37" s="1092"/>
    </row>
    <row r="38" spans="1:13" hidden="1" x14ac:dyDescent="0.25">
      <c r="A38" s="1113" t="s">
        <v>50</v>
      </c>
      <c r="B38" s="1108" t="str">
        <f>+IFERROR(INDEX(DESEMPATE!$B$3:$B$73,MATCH(CONSOLIDADO!A38,DESEMPATE!$A$3:$A$73,0)),"")</f>
        <v/>
      </c>
      <c r="C38" s="1089"/>
      <c r="D38" s="1089"/>
      <c r="E38" s="1089"/>
      <c r="F38" s="1090"/>
      <c r="G38" s="1096"/>
      <c r="H38" s="1091"/>
      <c r="I38" s="1091"/>
      <c r="J38" s="1092"/>
      <c r="K38" s="1092"/>
      <c r="L38" s="1092"/>
      <c r="M38" s="1092"/>
    </row>
    <row r="39" spans="1:13" hidden="1" x14ac:dyDescent="0.25">
      <c r="A39" s="1113" t="s">
        <v>51</v>
      </c>
      <c r="B39" s="1108" t="str">
        <f>+IFERROR(INDEX(DESEMPATE!$B$3:$B$73,MATCH(CONSOLIDADO!A39,DESEMPATE!$A$3:$A$73,0)),"")</f>
        <v/>
      </c>
      <c r="C39" s="1089"/>
      <c r="D39" s="1089"/>
      <c r="E39" s="1090"/>
      <c r="F39" s="1090"/>
      <c r="G39" s="1096"/>
      <c r="H39" s="1091"/>
      <c r="I39" s="1091"/>
      <c r="J39" s="1092"/>
      <c r="K39" s="1092"/>
      <c r="L39" s="1092"/>
      <c r="M39" s="1092"/>
    </row>
    <row r="40" spans="1:13" hidden="1" x14ac:dyDescent="0.25">
      <c r="A40" s="1113" t="s">
        <v>52</v>
      </c>
      <c r="B40" s="1108" t="str">
        <f>+IFERROR(INDEX(DESEMPATE!$B$3:$B$73,MATCH(CONSOLIDADO!A40,DESEMPATE!$A$3:$A$73,0)),"")</f>
        <v/>
      </c>
      <c r="C40" s="1089"/>
      <c r="D40" s="1090"/>
      <c r="E40" s="1090"/>
      <c r="F40" s="1090"/>
      <c r="G40" s="1096"/>
      <c r="H40" s="1091"/>
      <c r="I40" s="1091"/>
      <c r="J40" s="1092"/>
      <c r="K40" s="1092"/>
      <c r="L40" s="1092"/>
      <c r="M40" s="1092"/>
    </row>
    <row r="41" spans="1:13" hidden="1" x14ac:dyDescent="0.25">
      <c r="A41" s="1113" t="s">
        <v>53</v>
      </c>
      <c r="B41" s="1108" t="str">
        <f>+IFERROR(INDEX(DESEMPATE!$B$3:$B$73,MATCH(CONSOLIDADO!A41,DESEMPATE!$A$3:$A$73,0)),"")</f>
        <v/>
      </c>
      <c r="C41" s="1089"/>
      <c r="D41" s="1090"/>
      <c r="E41" s="1090"/>
      <c r="F41" s="1090"/>
      <c r="G41" s="1096"/>
      <c r="H41" s="1091"/>
      <c r="I41" s="1091"/>
      <c r="J41" s="1092"/>
      <c r="K41" s="1092"/>
      <c r="L41" s="1092"/>
      <c r="M41" s="1092"/>
    </row>
    <row r="42" spans="1:13" ht="16.5" hidden="1" thickBot="1" x14ac:dyDescent="0.3">
      <c r="A42" s="1117" t="s">
        <v>54</v>
      </c>
      <c r="B42" s="1108" t="str">
        <f>+IFERROR(INDEX(DESEMPATE!$B$3:$B$73,MATCH(CONSOLIDADO!A42,DESEMPATE!$A$3:$A$73,0)),"")</f>
        <v/>
      </c>
      <c r="C42" s="1095"/>
      <c r="D42" s="1095"/>
      <c r="E42" s="1095"/>
      <c r="F42" s="1095"/>
      <c r="G42" s="1096"/>
      <c r="H42" s="1096"/>
      <c r="I42" s="1091"/>
      <c r="J42" s="1097"/>
      <c r="K42" s="1097"/>
      <c r="L42" s="1097"/>
      <c r="M42" s="1097"/>
    </row>
    <row r="43" spans="1:13" hidden="1" x14ac:dyDescent="0.25">
      <c r="A43" s="1118" t="s">
        <v>55</v>
      </c>
      <c r="B43" s="1108" t="str">
        <f>+IFERROR(INDEX(DESEMPATE!$B$3:$B$73,MATCH(CONSOLIDADO!A43,DESEMPATE!$A$3:$A$73,0)),"")</f>
        <v/>
      </c>
      <c r="C43" s="1098"/>
      <c r="D43" s="1098"/>
      <c r="E43" s="1098"/>
      <c r="F43" s="1098"/>
      <c r="G43" s="1096"/>
      <c r="H43" s="1096"/>
      <c r="I43" s="1091"/>
      <c r="J43" s="1092"/>
      <c r="K43" s="1092"/>
      <c r="L43" s="1092"/>
      <c r="M43" s="1092"/>
    </row>
    <row r="44" spans="1:13" hidden="1" x14ac:dyDescent="0.25">
      <c r="A44" s="1112" t="s">
        <v>56</v>
      </c>
      <c r="B44" s="1108" t="str">
        <f>+IFERROR(INDEX(DESEMPATE!$B$3:$B$73,MATCH(CONSOLIDADO!A44,DESEMPATE!$A$3:$A$73,0)),"")</f>
        <v/>
      </c>
      <c r="C44" s="1089"/>
      <c r="D44" s="1090"/>
      <c r="E44" s="1090"/>
      <c r="F44" s="1090"/>
      <c r="G44" s="1096"/>
      <c r="H44" s="1096"/>
      <c r="I44" s="1091"/>
      <c r="J44" s="1092"/>
      <c r="K44" s="1092"/>
      <c r="L44" s="1092"/>
      <c r="M44" s="1092"/>
    </row>
    <row r="45" spans="1:13" ht="16.5" hidden="1" thickBot="1" x14ac:dyDescent="0.3">
      <c r="A45" s="1119" t="s">
        <v>57</v>
      </c>
      <c r="B45" s="1108" t="str">
        <f>+IFERROR(INDEX(DESEMPATE!$B$3:$B$73,MATCH(CONSOLIDADO!A45,DESEMPATE!$A$3:$A$73,0)),"")</f>
        <v/>
      </c>
      <c r="C45" s="1089"/>
      <c r="D45" s="1090"/>
      <c r="E45" s="1090"/>
      <c r="F45" s="1090"/>
      <c r="G45" s="1096"/>
      <c r="H45" s="1096"/>
      <c r="I45" s="1091"/>
      <c r="J45" s="1092"/>
      <c r="K45" s="1092"/>
      <c r="L45" s="1092"/>
      <c r="M45" s="1092"/>
    </row>
    <row r="46" spans="1:13" ht="16.5" hidden="1" thickBot="1" x14ac:dyDescent="0.3">
      <c r="A46" s="1120" t="s">
        <v>58</v>
      </c>
      <c r="B46" s="1108" t="str">
        <f>+IFERROR(INDEX(DESEMPATE!$B$3:$B$73,MATCH(CONSOLIDADO!A46,DESEMPATE!$A$3:$A$73,0)),"")</f>
        <v/>
      </c>
      <c r="C46" s="1089"/>
      <c r="D46" s="1095"/>
      <c r="E46" s="1090"/>
      <c r="F46" s="1090"/>
      <c r="G46" s="1096"/>
      <c r="H46" s="1096"/>
      <c r="I46" s="1091"/>
      <c r="J46" s="1092"/>
      <c r="K46" s="1092"/>
      <c r="L46" s="1092"/>
      <c r="M46" s="1092"/>
    </row>
    <row r="47" spans="1:13" ht="16.5" hidden="1" thickBot="1" x14ac:dyDescent="0.3">
      <c r="A47" s="1115" t="s">
        <v>59</v>
      </c>
      <c r="B47" s="1108" t="str">
        <f>+IFERROR(INDEX(DESEMPATE!$B$3:$B$73,MATCH(CONSOLIDADO!A47,DESEMPATE!$A$3:$A$73,0)),"")</f>
        <v/>
      </c>
      <c r="C47" s="1089"/>
      <c r="D47" s="1090"/>
      <c r="E47" s="1090"/>
      <c r="F47" s="1090"/>
      <c r="G47" s="1096"/>
      <c r="H47" s="1091"/>
      <c r="I47" s="1091"/>
      <c r="J47" s="1092"/>
      <c r="K47" s="1092"/>
      <c r="L47" s="1092"/>
      <c r="M47" s="1092"/>
    </row>
    <row r="48" spans="1:13" ht="16.5" hidden="1" thickBot="1" x14ac:dyDescent="0.3">
      <c r="A48" s="1115" t="s">
        <v>60</v>
      </c>
      <c r="B48" s="1108" t="str">
        <f>+IFERROR(INDEX(DESEMPATE!$B$3:$B$73,MATCH(CONSOLIDADO!A48,DESEMPATE!$A$3:$A$73,0)),"")</f>
        <v/>
      </c>
      <c r="C48" s="1089"/>
      <c r="D48" s="1090"/>
      <c r="E48" s="1090"/>
      <c r="F48" s="1090"/>
      <c r="G48" s="1096"/>
      <c r="H48" s="1096"/>
      <c r="I48" s="1091"/>
      <c r="J48" s="1092"/>
      <c r="K48" s="1092"/>
      <c r="L48" s="1092"/>
      <c r="M48" s="1092"/>
    </row>
    <row r="49" spans="1:13" ht="16.5" hidden="1" thickBot="1" x14ac:dyDescent="0.3">
      <c r="A49" s="1117" t="s">
        <v>61</v>
      </c>
      <c r="B49" s="1108" t="str">
        <f>+IFERROR(INDEX(DESEMPATE!$B$3:$B$73,MATCH(CONSOLIDADO!A49,DESEMPATE!$A$3:$A$73,0)),"")</f>
        <v/>
      </c>
      <c r="C49" s="1089"/>
      <c r="D49" s="1090"/>
      <c r="E49" s="1090"/>
      <c r="F49" s="1090"/>
      <c r="G49" s="1095"/>
      <c r="H49" s="1091"/>
      <c r="I49" s="1091"/>
      <c r="J49" s="1097"/>
      <c r="K49" s="1097"/>
      <c r="L49" s="1097"/>
      <c r="M49" s="1097"/>
    </row>
    <row r="50" spans="1:13" ht="16.5" hidden="1" thickBot="1" x14ac:dyDescent="0.3">
      <c r="A50" s="1115" t="s">
        <v>62</v>
      </c>
      <c r="B50" s="1108" t="str">
        <f>+IFERROR(INDEX(DESEMPATE!$B$3:$B$73,MATCH(CONSOLIDADO!A50,DESEMPATE!$A$3:$A$73,0)),"")</f>
        <v/>
      </c>
      <c r="C50" s="1089"/>
      <c r="D50" s="1089"/>
      <c r="E50" s="1089"/>
      <c r="F50" s="1089"/>
      <c r="G50" s="1096"/>
      <c r="H50" s="1091"/>
      <c r="I50" s="1091"/>
      <c r="J50" s="1092"/>
      <c r="K50" s="1092"/>
      <c r="L50" s="1092"/>
      <c r="M50" s="1092"/>
    </row>
    <row r="51" spans="1:13" ht="16.5" hidden="1" thickBot="1" x14ac:dyDescent="0.3">
      <c r="A51" s="1115" t="s">
        <v>63</v>
      </c>
      <c r="B51" s="1108" t="str">
        <f>+IFERROR(INDEX(DESEMPATE!$B$3:$B$73,MATCH(CONSOLIDADO!A51,DESEMPATE!$A$3:$A$73,0)),"")</f>
        <v/>
      </c>
      <c r="C51" s="1089"/>
      <c r="D51" s="1090"/>
      <c r="E51" s="1090"/>
      <c r="F51" s="1089"/>
      <c r="G51" s="1096"/>
      <c r="H51" s="1091"/>
      <c r="I51" s="1091"/>
      <c r="J51" s="1092"/>
      <c r="K51" s="1092"/>
      <c r="L51" s="1092"/>
      <c r="M51" s="1092"/>
    </row>
    <row r="52" spans="1:13" ht="16.5" hidden="1" thickBot="1" x14ac:dyDescent="0.3">
      <c r="A52" s="1115" t="s">
        <v>64</v>
      </c>
      <c r="B52" s="1108" t="str">
        <f>+IFERROR(INDEX(DESEMPATE!$B$3:$B$73,MATCH(CONSOLIDADO!A52,DESEMPATE!$A$3:$A$73,0)),"")</f>
        <v/>
      </c>
      <c r="C52" s="1089"/>
      <c r="D52" s="1089"/>
      <c r="E52" s="1089"/>
      <c r="F52" s="1089"/>
      <c r="G52" s="1096"/>
      <c r="H52" s="1091"/>
      <c r="I52" s="1091"/>
      <c r="J52" s="1092"/>
      <c r="K52" s="1092"/>
      <c r="L52" s="1092"/>
      <c r="M52" s="1092"/>
    </row>
    <row r="53" spans="1:13" ht="16.5" hidden="1" thickBot="1" x14ac:dyDescent="0.3">
      <c r="A53" s="1115" t="s">
        <v>65</v>
      </c>
      <c r="B53" s="1108" t="str">
        <f>+IFERROR(INDEX(DESEMPATE!$B$3:$B$73,MATCH(CONSOLIDADO!A53,DESEMPATE!$A$3:$A$73,0)),"")</f>
        <v/>
      </c>
      <c r="C53" s="1089"/>
      <c r="D53" s="1089"/>
      <c r="E53" s="1089"/>
      <c r="F53" s="1089"/>
      <c r="G53" s="1096"/>
      <c r="H53" s="1091"/>
      <c r="I53" s="1091"/>
      <c r="J53" s="1092"/>
      <c r="K53" s="1092"/>
      <c r="L53" s="1092"/>
      <c r="M53" s="1092"/>
    </row>
    <row r="54" spans="1:13" ht="16.5" hidden="1" thickBot="1" x14ac:dyDescent="0.3">
      <c r="A54" s="1115" t="s">
        <v>66</v>
      </c>
      <c r="B54" s="1108" t="str">
        <f>+IFERROR(INDEX(DESEMPATE!$B$3:$B$73,MATCH(CONSOLIDADO!A54,DESEMPATE!$A$3:$A$73,0)),"")</f>
        <v/>
      </c>
      <c r="C54" s="1089"/>
      <c r="D54" s="1090"/>
      <c r="E54" s="1090"/>
      <c r="F54" s="1090"/>
      <c r="G54" s="1096"/>
      <c r="H54" s="1091"/>
      <c r="I54" s="1091"/>
      <c r="J54" s="1092"/>
      <c r="K54" s="1092"/>
      <c r="L54" s="1092"/>
      <c r="M54" s="1092"/>
    </row>
    <row r="55" spans="1:13" ht="16.5" hidden="1" thickBot="1" x14ac:dyDescent="0.3">
      <c r="A55" s="1115" t="s">
        <v>67</v>
      </c>
      <c r="B55" s="1108" t="str">
        <f>+IFERROR(INDEX(DESEMPATE!$B$3:$B$73,MATCH(CONSOLIDADO!A55,DESEMPATE!$A$3:$A$73,0)),"")</f>
        <v/>
      </c>
      <c r="C55" s="1089"/>
      <c r="D55" s="1090"/>
      <c r="E55" s="1090"/>
      <c r="F55" s="1090"/>
      <c r="G55" s="1096"/>
      <c r="H55" s="1091"/>
      <c r="I55" s="1091"/>
      <c r="J55" s="1092"/>
      <c r="K55" s="1092"/>
      <c r="L55" s="1092"/>
      <c r="M55" s="1092"/>
    </row>
    <row r="56" spans="1:13" ht="16.5" hidden="1" thickBot="1" x14ac:dyDescent="0.3">
      <c r="A56" s="1115" t="s">
        <v>68</v>
      </c>
      <c r="B56" s="1108" t="str">
        <f>+IFERROR(INDEX(DESEMPATE!$B$3:$B$73,MATCH(CONSOLIDADO!A56,DESEMPATE!$A$3:$A$73,0)),"")</f>
        <v/>
      </c>
      <c r="C56" s="1089"/>
      <c r="D56" s="1089"/>
      <c r="E56" s="1089"/>
      <c r="F56" s="1089"/>
      <c r="G56" s="1096"/>
      <c r="H56" s="1091"/>
      <c r="I56" s="1091"/>
      <c r="J56" s="1092"/>
      <c r="K56" s="1092"/>
      <c r="L56" s="1092"/>
      <c r="M56" s="1092"/>
    </row>
    <row r="57" spans="1:13" ht="16.5" hidden="1" thickBot="1" x14ac:dyDescent="0.3">
      <c r="A57" s="1115" t="s">
        <v>69</v>
      </c>
      <c r="B57" s="1108" t="str">
        <f>+IFERROR(INDEX(DESEMPATE!$B$3:$B$73,MATCH(CONSOLIDADO!A57,DESEMPATE!$A$3:$A$73,0)),"")</f>
        <v/>
      </c>
      <c r="C57" s="1089"/>
      <c r="D57" s="1090"/>
      <c r="E57" s="1090"/>
      <c r="F57" s="1090"/>
      <c r="G57" s="1096"/>
      <c r="H57" s="1091"/>
      <c r="I57" s="1091"/>
      <c r="J57" s="1092"/>
      <c r="K57" s="1092"/>
      <c r="L57" s="1092"/>
      <c r="M57" s="1092"/>
    </row>
    <row r="58" spans="1:13" ht="16.5" hidden="1" thickBot="1" x14ac:dyDescent="0.3">
      <c r="A58" s="1115" t="s">
        <v>70</v>
      </c>
      <c r="B58" s="1108" t="str">
        <f>+IFERROR(INDEX(DESEMPATE!$B$3:$B$73,MATCH(CONSOLIDADO!A58,DESEMPATE!$A$3:$A$73,0)),"")</f>
        <v/>
      </c>
      <c r="C58" s="1089"/>
      <c r="D58" s="1090"/>
      <c r="E58" s="1090"/>
      <c r="F58" s="1090"/>
      <c r="G58" s="1096"/>
      <c r="H58" s="1091"/>
      <c r="I58" s="1091"/>
      <c r="J58" s="1092"/>
      <c r="K58" s="1092"/>
      <c r="L58" s="1092"/>
      <c r="M58" s="1092"/>
    </row>
    <row r="59" spans="1:13" ht="16.5" hidden="1" thickBot="1" x14ac:dyDescent="0.3">
      <c r="A59" s="1115" t="s">
        <v>71</v>
      </c>
      <c r="B59" s="1108" t="str">
        <f>+IFERROR(INDEX(DESEMPATE!$B$3:$B$73,MATCH(CONSOLIDADO!A59,DESEMPATE!$A$3:$A$73,0)),"")</f>
        <v/>
      </c>
      <c r="C59" s="1089"/>
      <c r="D59" s="1090"/>
      <c r="E59" s="1090"/>
      <c r="F59" s="1090"/>
      <c r="G59" s="1096"/>
      <c r="H59" s="1091"/>
      <c r="I59" s="1091"/>
      <c r="J59" s="1092"/>
      <c r="K59" s="1092"/>
      <c r="L59" s="1092"/>
      <c r="M59" s="1092"/>
    </row>
    <row r="60" spans="1:13" ht="16.5" hidden="1" thickBot="1" x14ac:dyDescent="0.3">
      <c r="A60" s="1115" t="s">
        <v>72</v>
      </c>
      <c r="B60" s="1108" t="str">
        <f>+IFERROR(INDEX(DESEMPATE!$B$3:$B$73,MATCH(CONSOLIDADO!A60,DESEMPATE!$A$3:$A$73,0)),"")</f>
        <v/>
      </c>
      <c r="C60" s="1089"/>
      <c r="D60" s="1090"/>
      <c r="E60" s="1090"/>
      <c r="F60" s="1090"/>
      <c r="G60" s="1096"/>
      <c r="H60" s="1091"/>
      <c r="I60" s="1091"/>
      <c r="J60" s="1092"/>
      <c r="K60" s="1092"/>
      <c r="L60" s="1092"/>
      <c r="M60" s="1092"/>
    </row>
    <row r="61" spans="1:13" ht="16.5" hidden="1" thickBot="1" x14ac:dyDescent="0.3">
      <c r="A61" s="1115" t="s">
        <v>73</v>
      </c>
      <c r="B61" s="1108" t="str">
        <f>+IFERROR(INDEX(DESEMPATE!$B$3:$B$73,MATCH(CONSOLIDADO!A61,DESEMPATE!$A$3:$A$73,0)),"")</f>
        <v/>
      </c>
      <c r="C61" s="1089"/>
      <c r="D61" s="1090"/>
      <c r="E61" s="1090"/>
      <c r="F61" s="1090"/>
      <c r="G61" s="1096"/>
      <c r="H61" s="1091"/>
      <c r="I61" s="1091"/>
      <c r="J61" s="1092"/>
      <c r="K61" s="1092"/>
      <c r="L61" s="1092"/>
      <c r="M61" s="1092"/>
    </row>
    <row r="62" spans="1:13" ht="16.5" hidden="1" thickBot="1" x14ac:dyDescent="0.3">
      <c r="A62" s="1115" t="s">
        <v>74</v>
      </c>
      <c r="B62" s="1108" t="str">
        <f>+IFERROR(INDEX(DESEMPATE!$B$3:$B$73,MATCH(CONSOLIDADO!A62,DESEMPATE!$A$3:$A$73,0)),"")</f>
        <v/>
      </c>
      <c r="C62" s="1089"/>
      <c r="D62" s="1090"/>
      <c r="E62" s="1090"/>
      <c r="F62" s="1090"/>
      <c r="G62" s="1096"/>
      <c r="H62" s="1091"/>
      <c r="I62" s="1091"/>
      <c r="J62" s="1092"/>
      <c r="K62" s="1092"/>
      <c r="L62" s="1092"/>
      <c r="M62" s="1092"/>
    </row>
    <row r="63" spans="1:13" ht="16.5" hidden="1" thickBot="1" x14ac:dyDescent="0.3">
      <c r="A63" s="1115" t="s">
        <v>75</v>
      </c>
      <c r="B63" s="1108" t="str">
        <f>+IFERROR(INDEX(DESEMPATE!$B$3:$B$73,MATCH(CONSOLIDADO!A63,DESEMPATE!$A$3:$A$73,0)),"")</f>
        <v/>
      </c>
      <c r="C63" s="1089"/>
      <c r="D63" s="1099"/>
      <c r="E63" s="1099"/>
      <c r="F63" s="1099"/>
      <c r="G63" s="1096"/>
      <c r="H63" s="1091"/>
      <c r="I63" s="1091"/>
      <c r="J63" s="1092"/>
      <c r="K63" s="1092"/>
      <c r="L63" s="1092"/>
      <c r="M63" s="1092"/>
    </row>
    <row r="64" spans="1:13" ht="16.5" hidden="1" thickBot="1" x14ac:dyDescent="0.3">
      <c r="A64" s="1115" t="s">
        <v>76</v>
      </c>
      <c r="B64" s="1108" t="str">
        <f>+IFERROR(INDEX(DESEMPATE!$B$3:$B$73,MATCH(CONSOLIDADO!A64,DESEMPATE!$A$3:$A$73,0)),"")</f>
        <v/>
      </c>
      <c r="C64" s="1089"/>
      <c r="D64" s="1099"/>
      <c r="E64" s="1099"/>
      <c r="F64" s="1099"/>
      <c r="G64" s="1096"/>
      <c r="H64" s="1091"/>
      <c r="I64" s="1091"/>
      <c r="J64" s="1092"/>
      <c r="K64" s="1092"/>
      <c r="L64" s="1092"/>
      <c r="M64" s="1092"/>
    </row>
    <row r="65" spans="1:13" ht="16.5" hidden="1" thickBot="1" x14ac:dyDescent="0.3">
      <c r="A65" s="1115" t="s">
        <v>77</v>
      </c>
      <c r="B65" s="1108" t="str">
        <f>+IFERROR(INDEX(DESEMPATE!$B$3:$B$73,MATCH(CONSOLIDADO!A65,DESEMPATE!$A$3:$A$73,0)),"")</f>
        <v/>
      </c>
      <c r="C65" s="1089"/>
      <c r="D65" s="1099"/>
      <c r="E65" s="1099"/>
      <c r="F65" s="1099"/>
      <c r="G65" s="1099"/>
      <c r="H65" s="1091"/>
      <c r="I65" s="1099"/>
      <c r="J65" s="1092"/>
      <c r="K65" s="1092"/>
      <c r="L65" s="1092"/>
      <c r="M65" s="1092"/>
    </row>
    <row r="66" spans="1:13" ht="16.5" hidden="1" thickBot="1" x14ac:dyDescent="0.3">
      <c r="A66" s="1115" t="s">
        <v>78</v>
      </c>
      <c r="B66" s="1108" t="str">
        <f>+IFERROR(INDEX(DESEMPATE!$B$3:$B$73,MATCH(CONSOLIDADO!A66,DESEMPATE!$A$3:$A$73,0)),"")</f>
        <v/>
      </c>
      <c r="C66" s="1089"/>
      <c r="D66" s="1099"/>
      <c r="E66" s="1099"/>
      <c r="F66" s="1099"/>
      <c r="G66" s="1096"/>
      <c r="H66" s="1091"/>
      <c r="I66" s="1091"/>
      <c r="J66" s="1092"/>
      <c r="K66" s="1092"/>
      <c r="L66" s="1092"/>
      <c r="M66" s="1092"/>
    </row>
    <row r="67" spans="1:13" hidden="1" x14ac:dyDescent="0.25">
      <c r="C67" s="1100"/>
      <c r="D67" s="1101"/>
      <c r="E67" s="1101"/>
    </row>
    <row r="68" spans="1:13" hidden="1" x14ac:dyDescent="0.25"/>
    <row r="69" spans="1:13" hidden="1" x14ac:dyDescent="0.25"/>
    <row r="70" spans="1:13" hidden="1" x14ac:dyDescent="0.25"/>
    <row r="71" spans="1:13" hidden="1" x14ac:dyDescent="0.25"/>
    <row r="72" spans="1:13" hidden="1" x14ac:dyDescent="0.25"/>
    <row r="73" spans="1:13" hidden="1" x14ac:dyDescent="0.25"/>
    <row r="74" spans="1:13" hidden="1" x14ac:dyDescent="0.25"/>
    <row r="75" spans="1:13" hidden="1" x14ac:dyDescent="0.25"/>
    <row r="76" spans="1:13" hidden="1" x14ac:dyDescent="0.25"/>
    <row r="77" spans="1:13" hidden="1" x14ac:dyDescent="0.25"/>
    <row r="78" spans="1:13" hidden="1" x14ac:dyDescent="0.25"/>
    <row r="79" spans="1:13" hidden="1" x14ac:dyDescent="0.25"/>
    <row r="80" spans="1:1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4" spans="6:7" x14ac:dyDescent="0.25">
      <c r="F194" s="1453" t="s">
        <v>901</v>
      </c>
      <c r="G194" s="1454">
        <f>31-6</f>
        <v>25</v>
      </c>
    </row>
  </sheetData>
  <autoFilter ref="A4:Q66"/>
  <mergeCells count="4">
    <mergeCell ref="A1:I1"/>
    <mergeCell ref="J1:M2"/>
    <mergeCell ref="A2:I2"/>
    <mergeCell ref="O1:P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E79"/>
  <sheetViews>
    <sheetView workbookViewId="0">
      <pane xSplit="1" ySplit="8" topLeftCell="B9" activePane="bottomRight" state="frozen"/>
      <selection pane="topRight" activeCell="B1" sqref="B1"/>
      <selection pane="bottomLeft" activeCell="A9" sqref="A9"/>
      <selection pane="bottomRight" activeCell="A9" sqref="A9"/>
    </sheetView>
  </sheetViews>
  <sheetFormatPr baseColWidth="10" defaultColWidth="11" defaultRowHeight="15" x14ac:dyDescent="0.25"/>
  <cols>
    <col min="1" max="1" width="29.125" style="167" customWidth="1"/>
    <col min="2" max="2" width="17.125" style="168" bestFit="1" customWidth="1"/>
    <col min="3" max="3" width="16.875" style="193" bestFit="1" customWidth="1"/>
    <col min="4" max="4" width="6.125" style="166" customWidth="1"/>
    <col min="5" max="5" width="11" style="194" customWidth="1"/>
    <col min="6" max="6" width="10.625" style="166" customWidth="1"/>
    <col min="7" max="7" width="10.125" style="194" bestFit="1" customWidth="1"/>
    <col min="8" max="8" width="10.625" style="166" customWidth="1"/>
    <col min="9" max="9" width="9.125" style="194" bestFit="1" customWidth="1"/>
    <col min="10" max="10" width="10.625" style="166" customWidth="1"/>
    <col min="11" max="11" width="10.5" style="195" customWidth="1"/>
    <col min="12" max="12" width="8.5" style="195" customWidth="1"/>
    <col min="13" max="13" width="10.5" style="195" customWidth="1"/>
    <col min="14" max="14" width="9.375" style="166" customWidth="1"/>
    <col min="15" max="15" width="8.5" style="195" customWidth="1"/>
    <col min="16" max="16" width="9.375" style="166" customWidth="1"/>
    <col min="17" max="17" width="9.125" style="195" customWidth="1"/>
    <col min="18" max="19" width="10.125" style="196" customWidth="1"/>
    <col min="20" max="20" width="11.625" style="196" customWidth="1"/>
    <col min="21" max="21" width="10.375" style="166" customWidth="1"/>
    <col min="22" max="22" width="8.125" style="166" customWidth="1"/>
    <col min="23" max="23" width="8.875" style="166" customWidth="1"/>
    <col min="24" max="24" width="9.375" style="166" customWidth="1"/>
    <col min="25" max="27" width="5.875" style="166" customWidth="1"/>
    <col min="28" max="28" width="11.5" style="166" customWidth="1"/>
    <col min="29" max="29" width="9.5" style="166" customWidth="1"/>
    <col min="30" max="30" width="29.875" style="197" customWidth="1"/>
    <col min="31" max="16384" width="11" style="168"/>
  </cols>
  <sheetData>
    <row r="1" spans="1:31" s="165" customFormat="1" ht="29.25" customHeight="1" thickBot="1" x14ac:dyDescent="0.3">
      <c r="A1" s="1199" t="s">
        <v>79</v>
      </c>
      <c r="B1" s="1202" t="s">
        <v>80</v>
      </c>
      <c r="C1" s="1205" t="s">
        <v>81</v>
      </c>
      <c r="D1" s="1202" t="s">
        <v>82</v>
      </c>
      <c r="E1" s="1208" t="s">
        <v>83</v>
      </c>
      <c r="F1" s="1178" t="s">
        <v>84</v>
      </c>
      <c r="G1" s="1179"/>
      <c r="H1" s="1179"/>
      <c r="I1" s="1179"/>
      <c r="J1" s="1179"/>
      <c r="K1" s="1179"/>
      <c r="L1" s="1179"/>
      <c r="M1" s="1179"/>
      <c r="N1" s="1179"/>
      <c r="O1" s="1179"/>
      <c r="P1" s="1179"/>
      <c r="Q1" s="1180"/>
      <c r="R1" s="1190" t="s">
        <v>85</v>
      </c>
      <c r="S1" s="1193" t="s">
        <v>86</v>
      </c>
      <c r="T1" s="1193" t="s">
        <v>87</v>
      </c>
      <c r="U1" s="1196" t="s">
        <v>88</v>
      </c>
      <c r="V1" s="1197"/>
      <c r="W1" s="1197"/>
      <c r="X1" s="1197"/>
      <c r="Y1" s="1197"/>
      <c r="Z1" s="1197"/>
      <c r="AA1" s="1197"/>
      <c r="AB1" s="1198"/>
      <c r="AC1" s="1156" t="s">
        <v>89</v>
      </c>
      <c r="AD1" s="1157"/>
    </row>
    <row r="2" spans="1:31" s="166" customFormat="1" ht="15" customHeight="1" x14ac:dyDescent="0.25">
      <c r="A2" s="1200"/>
      <c r="B2" s="1203"/>
      <c r="C2" s="1206"/>
      <c r="D2" s="1203"/>
      <c r="E2" s="1209"/>
      <c r="F2" s="1162" t="s">
        <v>326</v>
      </c>
      <c r="G2" s="1163"/>
      <c r="H2" s="1163"/>
      <c r="I2" s="1163"/>
      <c r="J2" s="1163"/>
      <c r="K2" s="1164"/>
      <c r="L2" s="1211" t="s">
        <v>433</v>
      </c>
      <c r="M2" s="1212"/>
      <c r="N2" s="1212"/>
      <c r="O2" s="1213"/>
      <c r="P2" s="1165" t="s">
        <v>90</v>
      </c>
      <c r="Q2" s="1166"/>
      <c r="R2" s="1191"/>
      <c r="S2" s="1194"/>
      <c r="T2" s="1194"/>
      <c r="U2" s="1169" t="s">
        <v>91</v>
      </c>
      <c r="V2" s="1172" t="s">
        <v>92</v>
      </c>
      <c r="W2" s="1173"/>
      <c r="X2" s="1174"/>
      <c r="Y2" s="1172" t="s">
        <v>93</v>
      </c>
      <c r="Z2" s="1173"/>
      <c r="AA2" s="1174"/>
      <c r="AB2" s="1181" t="s">
        <v>94</v>
      </c>
      <c r="AC2" s="1158"/>
      <c r="AD2" s="1159"/>
      <c r="AE2" s="165"/>
    </row>
    <row r="3" spans="1:31" s="166" customFormat="1" ht="33.75" customHeight="1" x14ac:dyDescent="0.25">
      <c r="A3" s="1200"/>
      <c r="B3" s="1203"/>
      <c r="C3" s="1206"/>
      <c r="D3" s="1203"/>
      <c r="E3" s="1209"/>
      <c r="F3" s="1184" t="s">
        <v>95</v>
      </c>
      <c r="G3" s="1185"/>
      <c r="H3" s="1186" t="s">
        <v>96</v>
      </c>
      <c r="I3" s="1185"/>
      <c r="J3" s="1186" t="s">
        <v>97</v>
      </c>
      <c r="K3" s="1187"/>
      <c r="L3" s="1184" t="s">
        <v>97</v>
      </c>
      <c r="M3" s="1187"/>
      <c r="N3" s="1188" t="s">
        <v>432</v>
      </c>
      <c r="O3" s="1189"/>
      <c r="P3" s="1167"/>
      <c r="Q3" s="1168"/>
      <c r="R3" s="1191"/>
      <c r="S3" s="1194"/>
      <c r="T3" s="1194"/>
      <c r="U3" s="1170"/>
      <c r="V3" s="1175"/>
      <c r="W3" s="1176"/>
      <c r="X3" s="1177"/>
      <c r="Y3" s="1175"/>
      <c r="Z3" s="1176"/>
      <c r="AA3" s="1177"/>
      <c r="AB3" s="1182"/>
      <c r="AC3" s="1160"/>
      <c r="AD3" s="1161"/>
      <c r="AE3" s="165"/>
    </row>
    <row r="4" spans="1:31" s="166" customFormat="1" ht="52.5" customHeight="1" x14ac:dyDescent="0.25">
      <c r="A4" s="1201"/>
      <c r="B4" s="1204"/>
      <c r="C4" s="1207"/>
      <c r="D4" s="1204"/>
      <c r="E4" s="1210"/>
      <c r="F4" s="653" t="s">
        <v>98</v>
      </c>
      <c r="G4" s="148" t="s">
        <v>99</v>
      </c>
      <c r="H4" s="654" t="s">
        <v>98</v>
      </c>
      <c r="I4" s="148" t="s">
        <v>99</v>
      </c>
      <c r="J4" s="654" t="s">
        <v>98</v>
      </c>
      <c r="K4" s="149" t="s">
        <v>99</v>
      </c>
      <c r="L4" s="147" t="s">
        <v>100</v>
      </c>
      <c r="M4" s="149" t="s">
        <v>99</v>
      </c>
      <c r="N4" s="147" t="s">
        <v>100</v>
      </c>
      <c r="O4" s="149" t="s">
        <v>99</v>
      </c>
      <c r="P4" s="147" t="s">
        <v>100</v>
      </c>
      <c r="Q4" s="149" t="s">
        <v>99</v>
      </c>
      <c r="R4" s="1192"/>
      <c r="S4" s="1195"/>
      <c r="T4" s="1195"/>
      <c r="U4" s="1171"/>
      <c r="V4" s="339" t="s">
        <v>101</v>
      </c>
      <c r="W4" s="340" t="s">
        <v>102</v>
      </c>
      <c r="X4" s="341" t="s">
        <v>103</v>
      </c>
      <c r="Y4" s="342">
        <v>900</v>
      </c>
      <c r="Z4" s="343">
        <v>700</v>
      </c>
      <c r="AA4" s="344">
        <v>600</v>
      </c>
      <c r="AB4" s="1183"/>
      <c r="AC4" s="218" t="s">
        <v>104</v>
      </c>
      <c r="AD4" s="219" t="s">
        <v>105</v>
      </c>
      <c r="AE4" s="165"/>
    </row>
    <row r="5" spans="1:31" s="167" customFormat="1" ht="55.5" hidden="1" customHeight="1" x14ac:dyDescent="0.25">
      <c r="A5" s="199" t="s">
        <v>106</v>
      </c>
      <c r="B5" s="150" t="s">
        <v>107</v>
      </c>
      <c r="C5" s="151">
        <v>32213938131</v>
      </c>
      <c r="D5" s="153">
        <v>2013</v>
      </c>
      <c r="E5" s="158">
        <f>+C5/VLOOKUP(D5,$A$53:$B$79,2,FALSE)</f>
        <v>54646.205480916033</v>
      </c>
      <c r="F5" s="701">
        <v>0.4</v>
      </c>
      <c r="G5" s="152">
        <f>E5*F5</f>
        <v>21858.482192366413</v>
      </c>
      <c r="H5" s="702">
        <v>0.20399999999999999</v>
      </c>
      <c r="I5" s="152">
        <f t="shared" ref="I5:I13" si="0">E5*H5</f>
        <v>11147.82591810687</v>
      </c>
      <c r="J5" s="702">
        <v>0.04</v>
      </c>
      <c r="K5" s="212">
        <f t="shared" ref="K5:K13" si="1">E5*J5</f>
        <v>2185.8482192366414</v>
      </c>
      <c r="L5" s="701">
        <v>0.05</v>
      </c>
      <c r="M5" s="212">
        <f t="shared" ref="M5:M8" si="2">C5*L5</f>
        <v>1610696906.5500002</v>
      </c>
      <c r="N5" s="701">
        <v>0.05</v>
      </c>
      <c r="O5" s="212">
        <f t="shared" ref="O5:O13" si="3">E5*N5</f>
        <v>2732.3102740458016</v>
      </c>
      <c r="P5" s="703">
        <v>0.15</v>
      </c>
      <c r="Q5" s="212">
        <f>E5*P5</f>
        <v>8196.9308221374049</v>
      </c>
      <c r="R5" s="213">
        <v>42023</v>
      </c>
      <c r="S5" s="214">
        <v>42023</v>
      </c>
      <c r="T5" s="345"/>
      <c r="U5" s="161">
        <v>52</v>
      </c>
      <c r="V5" s="159"/>
      <c r="W5" s="153"/>
      <c r="X5" s="163"/>
      <c r="Y5" s="159"/>
      <c r="Z5" s="153"/>
      <c r="AA5" s="163"/>
      <c r="AB5" s="161"/>
      <c r="AC5" s="159">
        <v>20</v>
      </c>
      <c r="AD5" s="217" t="s">
        <v>108</v>
      </c>
    </row>
    <row r="6" spans="1:31" ht="55.5" hidden="1" customHeight="1" x14ac:dyDescent="0.25">
      <c r="A6" s="199" t="s">
        <v>109</v>
      </c>
      <c r="B6" s="154" t="s">
        <v>110</v>
      </c>
      <c r="C6" s="155">
        <v>28458744093</v>
      </c>
      <c r="D6" s="156">
        <v>2013</v>
      </c>
      <c r="E6" s="158">
        <f>+C6/VLOOKUP(D6,$A$53:$B$79,2,FALSE)</f>
        <v>48276.071404580151</v>
      </c>
      <c r="F6" s="704">
        <v>0.4</v>
      </c>
      <c r="G6" s="152">
        <f>E6*F6</f>
        <v>19310.428561832061</v>
      </c>
      <c r="H6" s="705">
        <v>0.20399999999999999</v>
      </c>
      <c r="I6" s="152">
        <f t="shared" si="0"/>
        <v>9848.3185665343499</v>
      </c>
      <c r="J6" s="702">
        <v>0.04</v>
      </c>
      <c r="K6" s="212">
        <f t="shared" si="1"/>
        <v>1931.0428561832061</v>
      </c>
      <c r="L6" s="701">
        <v>0.05</v>
      </c>
      <c r="M6" s="212">
        <f t="shared" si="2"/>
        <v>1422937204.6500001</v>
      </c>
      <c r="N6" s="701">
        <v>0.05</v>
      </c>
      <c r="O6" s="212">
        <f t="shared" si="3"/>
        <v>2413.8035702290076</v>
      </c>
      <c r="P6" s="703">
        <v>0.15</v>
      </c>
      <c r="Q6" s="212">
        <f>E6*P6</f>
        <v>7241.4107106870224</v>
      </c>
      <c r="R6" s="215">
        <v>42401</v>
      </c>
      <c r="S6" s="216">
        <v>42401</v>
      </c>
      <c r="T6" s="346"/>
      <c r="U6" s="162">
        <v>50</v>
      </c>
      <c r="V6" s="160">
        <v>1</v>
      </c>
      <c r="W6" s="156">
        <v>0</v>
      </c>
      <c r="X6" s="164">
        <v>0</v>
      </c>
      <c r="Y6" s="160">
        <v>49</v>
      </c>
      <c r="Z6" s="156">
        <v>0</v>
      </c>
      <c r="AA6" s="164">
        <v>0</v>
      </c>
      <c r="AB6" s="162">
        <v>49</v>
      </c>
      <c r="AC6" s="160">
        <v>32</v>
      </c>
      <c r="AD6" s="217" t="s">
        <v>111</v>
      </c>
    </row>
    <row r="7" spans="1:31" s="167" customFormat="1" ht="55.5" hidden="1" customHeight="1" x14ac:dyDescent="0.25">
      <c r="A7" s="199" t="s">
        <v>112</v>
      </c>
      <c r="B7" s="150" t="s">
        <v>113</v>
      </c>
      <c r="C7" s="151">
        <v>7241052994</v>
      </c>
      <c r="D7" s="153">
        <v>2015</v>
      </c>
      <c r="E7" s="158">
        <f>+C7/VLOOKUP(D7,$A$53:$B$79,2,FALSE)</f>
        <v>11237.763628462792</v>
      </c>
      <c r="F7" s="701">
        <v>0.5</v>
      </c>
      <c r="G7" s="152">
        <f>E7*F7</f>
        <v>5618.8818142313958</v>
      </c>
      <c r="H7" s="702">
        <v>0.255</v>
      </c>
      <c r="I7" s="152">
        <f t="shared" si="0"/>
        <v>2865.6297252580121</v>
      </c>
      <c r="J7" s="702">
        <v>0.15</v>
      </c>
      <c r="K7" s="212">
        <f t="shared" si="1"/>
        <v>1685.6645442694187</v>
      </c>
      <c r="L7" s="701">
        <v>0.3</v>
      </c>
      <c r="M7" s="212">
        <f t="shared" si="2"/>
        <v>2172315898.1999998</v>
      </c>
      <c r="N7" s="701">
        <v>0.3</v>
      </c>
      <c r="O7" s="212">
        <f t="shared" si="3"/>
        <v>3371.3290885388374</v>
      </c>
      <c r="P7" s="703">
        <v>0.42499999999999999</v>
      </c>
      <c r="Q7" s="212">
        <f>E7*P7</f>
        <v>4776.0495420966863</v>
      </c>
      <c r="R7" s="213">
        <v>42417</v>
      </c>
      <c r="S7" s="214">
        <v>42417</v>
      </c>
      <c r="T7" s="345"/>
      <c r="U7" s="161">
        <v>41</v>
      </c>
      <c r="V7" s="159">
        <v>1</v>
      </c>
      <c r="W7" s="153">
        <v>0</v>
      </c>
      <c r="X7" s="163">
        <v>0</v>
      </c>
      <c r="Y7" s="159">
        <v>39</v>
      </c>
      <c r="Z7" s="153">
        <v>1</v>
      </c>
      <c r="AA7" s="163">
        <v>0</v>
      </c>
      <c r="AB7" s="161">
        <v>39</v>
      </c>
      <c r="AC7" s="159">
        <v>13</v>
      </c>
      <c r="AD7" s="217" t="s">
        <v>114</v>
      </c>
    </row>
    <row r="8" spans="1:31" ht="54" hidden="1" customHeight="1" x14ac:dyDescent="0.25">
      <c r="A8" s="199" t="s">
        <v>115</v>
      </c>
      <c r="B8" s="706" t="s">
        <v>116</v>
      </c>
      <c r="C8" s="157">
        <v>5593590000</v>
      </c>
      <c r="D8" s="156">
        <v>2015</v>
      </c>
      <c r="E8" s="158">
        <f>+C8/VLOOKUP(D8,$A$53:$B$79,2,FALSE)</f>
        <v>8680.9808333979981</v>
      </c>
      <c r="F8" s="704">
        <v>1</v>
      </c>
      <c r="G8" s="152">
        <f>E8*F8</f>
        <v>8680.9808333979981</v>
      </c>
      <c r="H8" s="702">
        <v>0.51</v>
      </c>
      <c r="I8" s="152">
        <f t="shared" si="0"/>
        <v>4427.3002250329791</v>
      </c>
      <c r="J8" s="702">
        <v>0.2</v>
      </c>
      <c r="K8" s="212">
        <f t="shared" si="1"/>
        <v>1736.1961666795996</v>
      </c>
      <c r="L8" s="701">
        <v>0.2</v>
      </c>
      <c r="M8" s="212">
        <f t="shared" si="2"/>
        <v>1118718000</v>
      </c>
      <c r="N8" s="701">
        <v>0.2</v>
      </c>
      <c r="O8" s="212">
        <f t="shared" si="3"/>
        <v>1736.1961666795996</v>
      </c>
      <c r="P8" s="703">
        <v>0.45</v>
      </c>
      <c r="Q8" s="212">
        <f>E8*P8</f>
        <v>3906.4413750290992</v>
      </c>
      <c r="R8" s="707" t="s">
        <v>117</v>
      </c>
      <c r="S8" s="216">
        <v>42472</v>
      </c>
      <c r="T8" s="346"/>
      <c r="U8" s="162">
        <v>38</v>
      </c>
      <c r="V8" s="160"/>
      <c r="W8" s="156"/>
      <c r="X8" s="164"/>
      <c r="Y8" s="160"/>
      <c r="Z8" s="156"/>
      <c r="AA8" s="164"/>
      <c r="AB8" s="162"/>
      <c r="AC8" s="160"/>
      <c r="AD8" s="217"/>
    </row>
    <row r="9" spans="1:31" s="763" customFormat="1" ht="135" x14ac:dyDescent="0.25">
      <c r="A9" s="751" t="s">
        <v>324</v>
      </c>
      <c r="B9" s="1154" t="s">
        <v>325</v>
      </c>
      <c r="C9" s="323">
        <v>6090513000</v>
      </c>
      <c r="D9" s="728">
        <v>2015</v>
      </c>
      <c r="E9" s="324">
        <f>ROUND(C9/$B$78,0)</f>
        <v>9452</v>
      </c>
      <c r="F9" s="764">
        <v>1</v>
      </c>
      <c r="G9" s="351">
        <f>+$E$9*F9</f>
        <v>9452</v>
      </c>
      <c r="H9" s="765">
        <v>0.51</v>
      </c>
      <c r="I9" s="351">
        <f>+$G$9*H9</f>
        <v>4820.5200000000004</v>
      </c>
      <c r="J9" s="765">
        <v>0.2</v>
      </c>
      <c r="K9" s="351">
        <f>+$G$9*J9</f>
        <v>1890.4</v>
      </c>
      <c r="L9" s="708">
        <v>0.2</v>
      </c>
      <c r="M9" s="786">
        <f>+$E$9*L9</f>
        <v>1890.4</v>
      </c>
      <c r="N9" s="708">
        <v>0.1</v>
      </c>
      <c r="O9" s="786">
        <f>+$E$9*N9</f>
        <v>945.2</v>
      </c>
      <c r="P9" s="782">
        <f>25%*(F9+(4*N9))</f>
        <v>0.35</v>
      </c>
      <c r="Q9" s="351">
        <f>+$E$9*P9</f>
        <v>3308.2</v>
      </c>
      <c r="R9" s="348">
        <v>42535</v>
      </c>
      <c r="S9" s="331">
        <v>42531</v>
      </c>
      <c r="T9" s="347">
        <v>42551</v>
      </c>
      <c r="U9" s="332">
        <v>31</v>
      </c>
      <c r="V9" s="420">
        <v>3</v>
      </c>
      <c r="W9" s="1130">
        <v>0</v>
      </c>
      <c r="X9" s="422">
        <v>2</v>
      </c>
      <c r="Y9" s="420">
        <v>25</v>
      </c>
      <c r="Z9" s="1451" t="s">
        <v>28</v>
      </c>
      <c r="AA9" s="1452" t="s">
        <v>28</v>
      </c>
      <c r="AB9" s="423">
        <v>25</v>
      </c>
      <c r="AC9" s="420"/>
      <c r="AD9" s="424"/>
    </row>
    <row r="10" spans="1:31" ht="37.5" hidden="1" customHeight="1" x14ac:dyDescent="0.25">
      <c r="A10" s="752" t="s">
        <v>118</v>
      </c>
      <c r="B10" s="1155"/>
      <c r="C10" s="753">
        <v>26875241460</v>
      </c>
      <c r="D10" s="754">
        <v>2015</v>
      </c>
      <c r="E10" s="755">
        <f>ROUND(C10/$B$78,0)</f>
        <v>41709</v>
      </c>
      <c r="F10" s="756">
        <v>0.4</v>
      </c>
      <c r="G10" s="757">
        <f>+$E$10*F10</f>
        <v>16683.600000000002</v>
      </c>
      <c r="H10" s="758">
        <v>0.51</v>
      </c>
      <c r="I10" s="757">
        <f>+$G$10*H10</f>
        <v>8508.6360000000004</v>
      </c>
      <c r="J10" s="758">
        <v>0.1</v>
      </c>
      <c r="K10" s="757">
        <f>+$G$10*J10</f>
        <v>1668.3600000000004</v>
      </c>
      <c r="L10" s="783"/>
      <c r="M10" s="783"/>
      <c r="N10" s="759">
        <v>0.05</v>
      </c>
      <c r="O10" s="757">
        <f>+$E$10*N10</f>
        <v>2085.4500000000003</v>
      </c>
      <c r="P10" s="759">
        <f>25%*(F10+(4*N10))</f>
        <v>0.15000000000000002</v>
      </c>
      <c r="Q10" s="757">
        <f>+$E$10*P10</f>
        <v>6256.3500000000013</v>
      </c>
      <c r="R10" s="760">
        <v>42501</v>
      </c>
      <c r="S10" s="761">
        <v>42493</v>
      </c>
      <c r="T10" s="762">
        <v>42529</v>
      </c>
      <c r="U10" s="423"/>
      <c r="V10" s="420"/>
      <c r="W10" s="421"/>
      <c r="X10" s="422"/>
      <c r="Y10" s="420"/>
      <c r="Z10" s="421"/>
      <c r="AA10" s="422"/>
      <c r="AB10" s="423"/>
      <c r="AC10" s="420"/>
      <c r="AD10" s="424"/>
    </row>
    <row r="11" spans="1:31" ht="45" hidden="1" x14ac:dyDescent="0.25">
      <c r="A11" s="322" t="s">
        <v>119</v>
      </c>
      <c r="B11" s="1155" t="s">
        <v>120</v>
      </c>
      <c r="C11" s="323">
        <v>891660000</v>
      </c>
      <c r="D11" s="655">
        <v>2016</v>
      </c>
      <c r="E11" s="324">
        <f>+C11/VLOOKUP(D11,$A$53:$B$79,2,FALSE)</f>
        <v>1293.2823752094046</v>
      </c>
      <c r="F11" s="704">
        <v>1</v>
      </c>
      <c r="G11" s="325">
        <f>E11*F11</f>
        <v>1293.2823752094046</v>
      </c>
      <c r="H11" s="709">
        <v>0.51</v>
      </c>
      <c r="I11" s="325">
        <f t="shared" si="0"/>
        <v>659.57401135679629</v>
      </c>
      <c r="J11" s="702">
        <v>0.2</v>
      </c>
      <c r="K11" s="326">
        <f t="shared" si="1"/>
        <v>258.65647504188092</v>
      </c>
      <c r="L11" s="784"/>
      <c r="M11" s="784"/>
      <c r="N11" s="710">
        <v>0.2</v>
      </c>
      <c r="O11" s="326">
        <f t="shared" si="3"/>
        <v>258.65647504188092</v>
      </c>
      <c r="P11" s="708">
        <v>0.45</v>
      </c>
      <c r="Q11" s="326">
        <f>E11*P11</f>
        <v>581.97706884423212</v>
      </c>
      <c r="R11" s="330"/>
      <c r="S11" s="331"/>
      <c r="T11" s="347"/>
      <c r="U11" s="332"/>
      <c r="V11" s="172"/>
      <c r="W11" s="173"/>
      <c r="X11" s="179"/>
      <c r="Y11" s="172"/>
      <c r="Z11" s="173"/>
      <c r="AA11" s="179"/>
      <c r="AB11" s="178"/>
      <c r="AC11" s="172"/>
      <c r="AD11" s="180"/>
    </row>
    <row r="12" spans="1:31" ht="45" hidden="1" x14ac:dyDescent="0.25">
      <c r="A12" s="322" t="s">
        <v>121</v>
      </c>
      <c r="B12" s="1155"/>
      <c r="C12" s="323">
        <v>909360000</v>
      </c>
      <c r="D12" s="655">
        <v>2016</v>
      </c>
      <c r="E12" s="324">
        <f>+C12/VLOOKUP(D12,$A$53:$B$79,2,FALSE)</f>
        <v>1318.9548266384318</v>
      </c>
      <c r="F12" s="704">
        <v>1</v>
      </c>
      <c r="G12" s="325">
        <f>E12*F12</f>
        <v>1318.9548266384318</v>
      </c>
      <c r="H12" s="709">
        <v>0.51</v>
      </c>
      <c r="I12" s="325">
        <f t="shared" si="0"/>
        <v>672.66696158560023</v>
      </c>
      <c r="J12" s="702">
        <v>0.2</v>
      </c>
      <c r="K12" s="326">
        <f t="shared" si="1"/>
        <v>263.79096532768637</v>
      </c>
      <c r="L12" s="784"/>
      <c r="M12" s="784"/>
      <c r="N12" s="710">
        <v>0.2</v>
      </c>
      <c r="O12" s="326">
        <f t="shared" si="3"/>
        <v>263.79096532768637</v>
      </c>
      <c r="P12" s="708">
        <v>0.45</v>
      </c>
      <c r="Q12" s="326">
        <f>E12*P12</f>
        <v>593.52967198729436</v>
      </c>
      <c r="R12" s="330"/>
      <c r="S12" s="331"/>
      <c r="T12" s="347"/>
      <c r="U12" s="332"/>
      <c r="V12" s="172"/>
      <c r="W12" s="173"/>
      <c r="X12" s="179"/>
      <c r="Y12" s="172"/>
      <c r="Z12" s="173"/>
      <c r="AA12" s="179"/>
      <c r="AB12" s="178"/>
      <c r="AC12" s="172"/>
      <c r="AD12" s="180"/>
    </row>
    <row r="13" spans="1:31" ht="60" hidden="1" x14ac:dyDescent="0.25">
      <c r="A13" s="322" t="s">
        <v>122</v>
      </c>
      <c r="B13" s="1155"/>
      <c r="C13" s="323">
        <v>909360000</v>
      </c>
      <c r="D13" s="655">
        <v>2016</v>
      </c>
      <c r="E13" s="324">
        <f>+C13/VLOOKUP(D13,$A$53:$B$79,2,FALSE)</f>
        <v>1318.9548266384318</v>
      </c>
      <c r="F13" s="704">
        <v>1</v>
      </c>
      <c r="G13" s="325">
        <f>E13*F13</f>
        <v>1318.9548266384318</v>
      </c>
      <c r="H13" s="709">
        <v>0.51</v>
      </c>
      <c r="I13" s="325">
        <f t="shared" si="0"/>
        <v>672.66696158560023</v>
      </c>
      <c r="J13" s="702">
        <v>0.2</v>
      </c>
      <c r="K13" s="326">
        <f t="shared" si="1"/>
        <v>263.79096532768637</v>
      </c>
      <c r="L13" s="784"/>
      <c r="M13" s="784"/>
      <c r="N13" s="710">
        <v>0.2</v>
      </c>
      <c r="O13" s="326">
        <f t="shared" si="3"/>
        <v>263.79096532768637</v>
      </c>
      <c r="P13" s="708">
        <v>0.45</v>
      </c>
      <c r="Q13" s="326">
        <f>E13*P13</f>
        <v>593.52967198729436</v>
      </c>
      <c r="R13" s="330"/>
      <c r="S13" s="331"/>
      <c r="T13" s="347"/>
      <c r="U13" s="332"/>
      <c r="V13" s="172"/>
      <c r="W13" s="173"/>
      <c r="X13" s="179"/>
      <c r="Y13" s="172"/>
      <c r="Z13" s="173"/>
      <c r="AA13" s="179"/>
      <c r="AB13" s="178"/>
      <c r="AC13" s="172"/>
      <c r="AD13" s="180"/>
    </row>
    <row r="14" spans="1:31" ht="22.5" customHeight="1" x14ac:dyDescent="0.25">
      <c r="A14" s="200"/>
      <c r="B14" s="169"/>
      <c r="C14" s="170"/>
      <c r="D14" s="173"/>
      <c r="E14" s="174"/>
      <c r="F14" s="173"/>
      <c r="G14" s="174"/>
      <c r="H14" s="173"/>
      <c r="I14" s="174"/>
      <c r="J14" s="173"/>
      <c r="K14" s="417"/>
      <c r="L14" s="417"/>
      <c r="M14" s="417"/>
      <c r="N14" s="173"/>
      <c r="O14" s="417"/>
      <c r="P14" s="173"/>
      <c r="Q14" s="417"/>
      <c r="R14" s="418"/>
      <c r="S14" s="418"/>
      <c r="T14" s="418"/>
      <c r="U14" s="173"/>
      <c r="V14" s="173"/>
      <c r="W14" s="173"/>
      <c r="X14" s="173"/>
      <c r="Y14" s="173"/>
      <c r="Z14" s="173"/>
      <c r="AA14" s="173"/>
      <c r="AB14" s="173"/>
      <c r="AC14" s="173"/>
      <c r="AD14" s="419"/>
    </row>
    <row r="15" spans="1:31" hidden="1" x14ac:dyDescent="0.25">
      <c r="A15" s="200"/>
      <c r="B15" s="169"/>
      <c r="C15" s="170"/>
      <c r="D15" s="173"/>
      <c r="E15" s="174"/>
      <c r="F15" s="173"/>
      <c r="G15" s="174"/>
      <c r="H15" s="173"/>
      <c r="I15" s="174"/>
      <c r="J15" s="173"/>
      <c r="K15" s="417"/>
      <c r="L15" s="417"/>
      <c r="M15" s="417"/>
      <c r="N15" s="173"/>
      <c r="O15" s="417"/>
      <c r="P15" s="173"/>
      <c r="Q15" s="417"/>
      <c r="R15" s="418"/>
      <c r="S15" s="418"/>
      <c r="T15" s="418"/>
      <c r="U15" s="173"/>
      <c r="V15" s="173"/>
      <c r="W15" s="173"/>
      <c r="X15" s="173"/>
      <c r="Y15" s="173"/>
      <c r="Z15" s="173"/>
      <c r="AA15" s="173"/>
      <c r="AB15" s="173"/>
      <c r="AC15" s="173"/>
      <c r="AD15" s="419"/>
    </row>
    <row r="16" spans="1:31" hidden="1" x14ac:dyDescent="0.25">
      <c r="A16" s="200"/>
      <c r="B16" s="169"/>
      <c r="C16" s="170"/>
      <c r="D16" s="173"/>
      <c r="E16" s="174"/>
      <c r="F16" s="173"/>
      <c r="G16" s="174"/>
      <c r="H16" s="173"/>
      <c r="I16" s="174"/>
      <c r="J16" s="173"/>
      <c r="K16" s="417"/>
      <c r="L16" s="417"/>
      <c r="M16" s="417"/>
      <c r="N16" s="173"/>
      <c r="O16" s="417"/>
      <c r="P16" s="173"/>
      <c r="Q16" s="417"/>
      <c r="R16" s="418"/>
      <c r="S16" s="418"/>
      <c r="T16" s="418"/>
      <c r="U16" s="173"/>
      <c r="V16" s="173"/>
      <c r="W16" s="173"/>
      <c r="X16" s="173"/>
      <c r="Y16" s="173"/>
      <c r="Z16" s="173"/>
      <c r="AA16" s="173"/>
      <c r="AB16" s="173"/>
      <c r="AC16" s="173"/>
      <c r="AD16" s="419"/>
    </row>
    <row r="17" spans="1:30" hidden="1" x14ac:dyDescent="0.25">
      <c r="A17" s="200"/>
      <c r="B17" s="169"/>
      <c r="C17" s="170"/>
      <c r="D17" s="173"/>
      <c r="E17" s="174"/>
      <c r="F17" s="173"/>
      <c r="G17" s="174"/>
      <c r="H17" s="173"/>
      <c r="I17" s="174"/>
      <c r="J17" s="173"/>
      <c r="K17" s="417"/>
      <c r="L17" s="417"/>
      <c r="M17" s="417"/>
      <c r="N17" s="173"/>
      <c r="O17" s="417"/>
      <c r="P17" s="173"/>
      <c r="Q17" s="417"/>
      <c r="R17" s="418"/>
      <c r="S17" s="418"/>
      <c r="T17" s="418"/>
      <c r="U17" s="173"/>
      <c r="V17" s="173"/>
      <c r="W17" s="173"/>
      <c r="X17" s="173"/>
      <c r="Y17" s="173"/>
      <c r="Z17" s="173"/>
      <c r="AA17" s="173"/>
      <c r="AB17" s="173"/>
      <c r="AC17" s="173"/>
      <c r="AD17" s="419"/>
    </row>
    <row r="18" spans="1:30" hidden="1" x14ac:dyDescent="0.25">
      <c r="A18" s="200"/>
      <c r="B18" s="169"/>
      <c r="C18" s="170"/>
      <c r="D18" s="173"/>
      <c r="E18" s="174"/>
      <c r="F18" s="173"/>
      <c r="G18" s="174"/>
      <c r="H18" s="173"/>
      <c r="I18" s="174"/>
      <c r="J18" s="173"/>
      <c r="K18" s="417"/>
      <c r="L18" s="417"/>
      <c r="M18" s="417"/>
      <c r="N18" s="173"/>
      <c r="O18" s="417"/>
      <c r="P18" s="173"/>
      <c r="Q18" s="417"/>
      <c r="R18" s="418"/>
      <c r="S18" s="418"/>
      <c r="T18" s="418"/>
      <c r="U18" s="173"/>
      <c r="V18" s="173"/>
      <c r="W18" s="173"/>
      <c r="X18" s="173"/>
      <c r="Y18" s="173"/>
      <c r="Z18" s="173"/>
      <c r="AA18" s="173"/>
      <c r="AB18" s="173"/>
      <c r="AC18" s="173"/>
      <c r="AD18" s="419"/>
    </row>
    <row r="19" spans="1:30" hidden="1" x14ac:dyDescent="0.25">
      <c r="A19" s="200"/>
      <c r="B19" s="169"/>
      <c r="C19" s="170"/>
      <c r="D19" s="173"/>
      <c r="E19" s="174"/>
      <c r="F19" s="173"/>
      <c r="G19" s="174"/>
      <c r="H19" s="173"/>
      <c r="I19" s="174"/>
      <c r="J19" s="173"/>
      <c r="K19" s="417"/>
      <c r="L19" s="417"/>
      <c r="M19" s="417"/>
      <c r="N19" s="173"/>
      <c r="O19" s="417"/>
      <c r="P19" s="173"/>
      <c r="Q19" s="417"/>
      <c r="R19" s="418"/>
      <c r="S19" s="418"/>
      <c r="T19" s="418"/>
      <c r="U19" s="173"/>
      <c r="V19" s="173"/>
      <c r="W19" s="173"/>
      <c r="X19" s="173"/>
      <c r="Y19" s="173"/>
      <c r="Z19" s="173"/>
      <c r="AA19" s="173"/>
      <c r="AB19" s="173"/>
      <c r="AC19" s="173"/>
      <c r="AD19" s="419"/>
    </row>
    <row r="20" spans="1:30" hidden="1" x14ac:dyDescent="0.25">
      <c r="A20" s="200"/>
      <c r="B20" s="169"/>
      <c r="C20" s="170"/>
      <c r="D20" s="173"/>
      <c r="E20" s="174"/>
      <c r="F20" s="173"/>
      <c r="G20" s="174"/>
      <c r="H20" s="173"/>
      <c r="I20" s="174"/>
      <c r="J20" s="173"/>
      <c r="K20" s="417"/>
      <c r="L20" s="417"/>
      <c r="M20" s="417"/>
      <c r="N20" s="173"/>
      <c r="O20" s="417"/>
      <c r="P20" s="173"/>
      <c r="Q20" s="417"/>
      <c r="R20" s="418"/>
      <c r="S20" s="418"/>
      <c r="T20" s="418"/>
      <c r="U20" s="173"/>
      <c r="V20" s="173"/>
      <c r="W20" s="173"/>
      <c r="X20" s="173"/>
      <c r="Y20" s="173"/>
      <c r="Z20" s="173"/>
      <c r="AA20" s="173"/>
      <c r="AB20" s="173"/>
      <c r="AC20" s="173"/>
      <c r="AD20" s="419"/>
    </row>
    <row r="21" spans="1:30" hidden="1" x14ac:dyDescent="0.25">
      <c r="A21" s="200"/>
      <c r="B21" s="169"/>
      <c r="C21" s="170"/>
      <c r="D21" s="173"/>
      <c r="E21" s="174"/>
      <c r="F21" s="173"/>
      <c r="G21" s="174"/>
      <c r="H21" s="173"/>
      <c r="I21" s="174"/>
      <c r="J21" s="173"/>
      <c r="K21" s="417"/>
      <c r="L21" s="417"/>
      <c r="M21" s="417"/>
      <c r="N21" s="173"/>
      <c r="O21" s="417"/>
      <c r="P21" s="173"/>
      <c r="Q21" s="417"/>
      <c r="R21" s="418"/>
      <c r="S21" s="418"/>
      <c r="T21" s="418"/>
      <c r="U21" s="173"/>
      <c r="V21" s="173"/>
      <c r="W21" s="173"/>
      <c r="X21" s="173"/>
      <c r="Y21" s="173"/>
      <c r="Z21" s="173"/>
      <c r="AA21" s="173"/>
      <c r="AB21" s="173"/>
      <c r="AC21" s="173"/>
      <c r="AD21" s="419"/>
    </row>
    <row r="22" spans="1:30" hidden="1" x14ac:dyDescent="0.25">
      <c r="A22" s="200"/>
      <c r="B22" s="169"/>
      <c r="C22" s="170"/>
      <c r="D22" s="173"/>
      <c r="E22" s="174"/>
      <c r="F22" s="173"/>
      <c r="G22" s="174"/>
      <c r="H22" s="173"/>
      <c r="I22" s="174"/>
      <c r="J22" s="173"/>
      <c r="K22" s="417"/>
      <c r="L22" s="417"/>
      <c r="M22" s="417"/>
      <c r="N22" s="173"/>
      <c r="O22" s="417"/>
      <c r="P22" s="173"/>
      <c r="Q22" s="417"/>
      <c r="R22" s="418"/>
      <c r="S22" s="418"/>
      <c r="T22" s="418"/>
      <c r="U22" s="173"/>
      <c r="V22" s="173"/>
      <c r="W22" s="173"/>
      <c r="X22" s="173"/>
      <c r="Y22" s="173"/>
      <c r="Z22" s="173"/>
      <c r="AA22" s="173"/>
      <c r="AB22" s="173"/>
      <c r="AC22" s="173"/>
      <c r="AD22" s="419"/>
    </row>
    <row r="23" spans="1:30" hidden="1" x14ac:dyDescent="0.25">
      <c r="A23" s="200"/>
      <c r="B23" s="169"/>
      <c r="C23" s="170"/>
      <c r="D23" s="173"/>
      <c r="E23" s="174"/>
      <c r="F23" s="173"/>
      <c r="G23" s="174"/>
      <c r="H23" s="173"/>
      <c r="I23" s="174"/>
      <c r="J23" s="173"/>
      <c r="K23" s="417"/>
      <c r="L23" s="417"/>
      <c r="M23" s="417"/>
      <c r="N23" s="173"/>
      <c r="O23" s="417"/>
      <c r="P23" s="173"/>
      <c r="Q23" s="417"/>
      <c r="R23" s="418"/>
      <c r="S23" s="418"/>
      <c r="T23" s="418"/>
      <c r="U23" s="173"/>
      <c r="V23" s="173"/>
      <c r="W23" s="173"/>
      <c r="X23" s="173"/>
      <c r="Y23" s="173"/>
      <c r="Z23" s="173"/>
      <c r="AA23" s="173"/>
      <c r="AB23" s="173"/>
      <c r="AC23" s="173"/>
      <c r="AD23" s="419"/>
    </row>
    <row r="24" spans="1:30" hidden="1" x14ac:dyDescent="0.25">
      <c r="A24" s="200"/>
      <c r="B24" s="169"/>
      <c r="C24" s="170"/>
      <c r="D24" s="173"/>
      <c r="E24" s="174"/>
      <c r="F24" s="173"/>
      <c r="G24" s="174"/>
      <c r="H24" s="173"/>
      <c r="I24" s="174"/>
      <c r="J24" s="173"/>
      <c r="K24" s="417"/>
      <c r="L24" s="417"/>
      <c r="M24" s="417"/>
      <c r="N24" s="173"/>
      <c r="O24" s="417"/>
      <c r="P24" s="173"/>
      <c r="Q24" s="417"/>
      <c r="R24" s="418"/>
      <c r="S24" s="418"/>
      <c r="T24" s="418"/>
      <c r="U24" s="173"/>
      <c r="V24" s="173"/>
      <c r="W24" s="173"/>
      <c r="X24" s="173"/>
      <c r="Y24" s="173"/>
      <c r="Z24" s="173"/>
      <c r="AA24" s="173"/>
      <c r="AB24" s="173"/>
      <c r="AC24" s="173"/>
      <c r="AD24" s="419"/>
    </row>
    <row r="25" spans="1:30" hidden="1" x14ac:dyDescent="0.25">
      <c r="A25" s="200"/>
      <c r="B25" s="169"/>
      <c r="C25" s="170"/>
      <c r="D25" s="173"/>
      <c r="E25" s="174"/>
      <c r="F25" s="173"/>
      <c r="G25" s="174"/>
      <c r="H25" s="173"/>
      <c r="I25" s="174"/>
      <c r="J25" s="173"/>
      <c r="K25" s="417"/>
      <c r="L25" s="417"/>
      <c r="M25" s="417"/>
      <c r="N25" s="173"/>
      <c r="O25" s="417"/>
      <c r="P25" s="173"/>
      <c r="Q25" s="417"/>
      <c r="R25" s="418"/>
      <c r="S25" s="418"/>
      <c r="T25" s="418"/>
      <c r="U25" s="173"/>
      <c r="V25" s="173"/>
      <c r="W25" s="173"/>
      <c r="X25" s="173"/>
      <c r="Y25" s="173"/>
      <c r="Z25" s="173"/>
      <c r="AA25" s="173"/>
      <c r="AB25" s="173"/>
      <c r="AC25" s="173"/>
      <c r="AD25" s="419"/>
    </row>
    <row r="26" spans="1:30" hidden="1" x14ac:dyDescent="0.25">
      <c r="A26" s="200"/>
      <c r="B26" s="169"/>
      <c r="C26" s="170"/>
      <c r="D26" s="173"/>
      <c r="E26" s="174"/>
      <c r="F26" s="173"/>
      <c r="G26" s="174"/>
      <c r="H26" s="173"/>
      <c r="I26" s="174"/>
      <c r="J26" s="173"/>
      <c r="K26" s="417"/>
      <c r="L26" s="417"/>
      <c r="M26" s="417"/>
      <c r="N26" s="173"/>
      <c r="O26" s="417"/>
      <c r="P26" s="173"/>
      <c r="Q26" s="417"/>
      <c r="R26" s="418"/>
      <c r="S26" s="418"/>
      <c r="T26" s="418"/>
      <c r="U26" s="173"/>
      <c r="V26" s="173"/>
      <c r="W26" s="173"/>
      <c r="X26" s="173"/>
      <c r="Y26" s="173"/>
      <c r="Z26" s="173"/>
      <c r="AA26" s="173"/>
      <c r="AB26" s="173"/>
      <c r="AC26" s="173"/>
      <c r="AD26" s="419"/>
    </row>
    <row r="27" spans="1:30" hidden="1" x14ac:dyDescent="0.25">
      <c r="A27" s="200"/>
      <c r="B27" s="169"/>
      <c r="C27" s="170"/>
      <c r="D27" s="173"/>
      <c r="E27" s="174"/>
      <c r="F27" s="173"/>
      <c r="G27" s="174"/>
      <c r="H27" s="173"/>
      <c r="I27" s="174"/>
      <c r="J27" s="173"/>
      <c r="K27" s="417"/>
      <c r="L27" s="417"/>
      <c r="M27" s="417"/>
      <c r="N27" s="173"/>
      <c r="O27" s="417"/>
      <c r="P27" s="173"/>
      <c r="Q27" s="417"/>
      <c r="R27" s="418"/>
      <c r="S27" s="418"/>
      <c r="T27" s="418"/>
      <c r="U27" s="173"/>
      <c r="V27" s="173"/>
      <c r="W27" s="173"/>
      <c r="X27" s="173"/>
      <c r="Y27" s="173"/>
      <c r="Z27" s="173"/>
      <c r="AA27" s="173"/>
      <c r="AB27" s="173"/>
      <c r="AC27" s="173"/>
      <c r="AD27" s="419"/>
    </row>
    <row r="28" spans="1:30" hidden="1" x14ac:dyDescent="0.25">
      <c r="A28" s="200"/>
      <c r="B28" s="169"/>
      <c r="C28" s="170"/>
      <c r="D28" s="173"/>
      <c r="E28" s="174"/>
      <c r="F28" s="173"/>
      <c r="G28" s="174"/>
      <c r="H28" s="173"/>
      <c r="I28" s="174"/>
      <c r="J28" s="173"/>
      <c r="K28" s="417"/>
      <c r="L28" s="417"/>
      <c r="M28" s="417"/>
      <c r="N28" s="173"/>
      <c r="O28" s="417"/>
      <c r="P28" s="173"/>
      <c r="Q28" s="417"/>
      <c r="R28" s="418"/>
      <c r="S28" s="418"/>
      <c r="T28" s="418"/>
      <c r="U28" s="173"/>
      <c r="V28" s="173"/>
      <c r="W28" s="173"/>
      <c r="X28" s="173"/>
      <c r="Y28" s="173"/>
      <c r="Z28" s="173"/>
      <c r="AA28" s="173"/>
      <c r="AB28" s="173"/>
      <c r="AC28" s="173"/>
      <c r="AD28" s="419"/>
    </row>
    <row r="29" spans="1:30" hidden="1" x14ac:dyDescent="0.25">
      <c r="A29" s="200"/>
      <c r="B29" s="169"/>
      <c r="C29" s="170"/>
      <c r="D29" s="173"/>
      <c r="E29" s="174"/>
      <c r="F29" s="173"/>
      <c r="G29" s="174"/>
      <c r="H29" s="173"/>
      <c r="I29" s="174"/>
      <c r="J29" s="173"/>
      <c r="K29" s="417"/>
      <c r="L29" s="417"/>
      <c r="M29" s="417"/>
      <c r="N29" s="173"/>
      <c r="O29" s="417"/>
      <c r="P29" s="173"/>
      <c r="Q29" s="417"/>
      <c r="R29" s="418"/>
      <c r="S29" s="418"/>
      <c r="T29" s="418"/>
      <c r="U29" s="173"/>
      <c r="V29" s="173"/>
      <c r="W29" s="173"/>
      <c r="X29" s="173"/>
      <c r="Y29" s="173"/>
      <c r="Z29" s="173"/>
      <c r="AA29" s="173"/>
      <c r="AB29" s="173"/>
      <c r="AC29" s="173"/>
      <c r="AD29" s="419"/>
    </row>
    <row r="30" spans="1:30" hidden="1" x14ac:dyDescent="0.25">
      <c r="A30" s="200"/>
      <c r="B30" s="169"/>
      <c r="C30" s="170"/>
      <c r="D30" s="173"/>
      <c r="E30" s="174"/>
      <c r="F30" s="173"/>
      <c r="G30" s="174"/>
      <c r="H30" s="173"/>
      <c r="I30" s="174"/>
      <c r="J30" s="173"/>
      <c r="K30" s="417"/>
      <c r="L30" s="417"/>
      <c r="M30" s="417"/>
      <c r="N30" s="173"/>
      <c r="O30" s="417"/>
      <c r="P30" s="173"/>
      <c r="Q30" s="417"/>
      <c r="R30" s="418"/>
      <c r="S30" s="418"/>
      <c r="T30" s="418"/>
      <c r="U30" s="173"/>
      <c r="V30" s="173"/>
      <c r="W30" s="173"/>
      <c r="X30" s="173"/>
      <c r="Y30" s="173"/>
      <c r="Z30" s="173"/>
      <c r="AA30" s="173"/>
      <c r="AB30" s="173"/>
      <c r="AC30" s="173"/>
      <c r="AD30" s="419"/>
    </row>
    <row r="31" spans="1:30" hidden="1" x14ac:dyDescent="0.25">
      <c r="A31" s="200"/>
      <c r="B31" s="169"/>
      <c r="C31" s="170"/>
      <c r="D31" s="173"/>
      <c r="E31" s="174"/>
      <c r="F31" s="173"/>
      <c r="G31" s="174"/>
      <c r="H31" s="173"/>
      <c r="I31" s="174"/>
      <c r="J31" s="173"/>
      <c r="K31" s="417"/>
      <c r="L31" s="417"/>
      <c r="M31" s="417"/>
      <c r="N31" s="173"/>
      <c r="O31" s="417"/>
      <c r="P31" s="173"/>
      <c r="Q31" s="417"/>
      <c r="R31" s="418"/>
      <c r="S31" s="418"/>
      <c r="T31" s="418"/>
      <c r="U31" s="173"/>
      <c r="V31" s="173"/>
      <c r="W31" s="173"/>
      <c r="X31" s="173"/>
      <c r="Y31" s="173"/>
      <c r="Z31" s="173"/>
      <c r="AA31" s="173"/>
      <c r="AB31" s="173"/>
      <c r="AC31" s="173"/>
      <c r="AD31" s="419"/>
    </row>
    <row r="32" spans="1:30" hidden="1" x14ac:dyDescent="0.25">
      <c r="A32" s="200"/>
      <c r="B32" s="169"/>
      <c r="C32" s="170"/>
      <c r="D32" s="173"/>
      <c r="E32" s="174"/>
      <c r="F32" s="173"/>
      <c r="G32" s="174"/>
      <c r="H32" s="173"/>
      <c r="I32" s="174"/>
      <c r="J32" s="173"/>
      <c r="K32" s="417"/>
      <c r="L32" s="417"/>
      <c r="M32" s="417"/>
      <c r="N32" s="173"/>
      <c r="O32" s="417"/>
      <c r="P32" s="173"/>
      <c r="Q32" s="417"/>
      <c r="R32" s="418"/>
      <c r="S32" s="418"/>
      <c r="T32" s="418"/>
      <c r="U32" s="173"/>
      <c r="V32" s="173"/>
      <c r="W32" s="173"/>
      <c r="X32" s="173"/>
      <c r="Y32" s="173"/>
      <c r="Z32" s="173"/>
      <c r="AA32" s="173"/>
      <c r="AB32" s="173"/>
      <c r="AC32" s="173"/>
      <c r="AD32" s="419"/>
    </row>
    <row r="33" spans="1:30" hidden="1" x14ac:dyDescent="0.25">
      <c r="A33" s="200"/>
      <c r="B33" s="169"/>
      <c r="C33" s="170"/>
      <c r="D33" s="173"/>
      <c r="E33" s="174"/>
      <c r="F33" s="173"/>
      <c r="G33" s="174"/>
      <c r="H33" s="173"/>
      <c r="I33" s="174"/>
      <c r="J33" s="173"/>
      <c r="K33" s="417"/>
      <c r="L33" s="417"/>
      <c r="M33" s="417"/>
      <c r="N33" s="173"/>
      <c r="O33" s="417"/>
      <c r="P33" s="173"/>
      <c r="Q33" s="417"/>
      <c r="R33" s="418"/>
      <c r="S33" s="418"/>
      <c r="T33" s="418"/>
      <c r="U33" s="173"/>
      <c r="V33" s="173"/>
      <c r="W33" s="173"/>
      <c r="X33" s="173"/>
      <c r="Y33" s="173"/>
      <c r="Z33" s="173"/>
      <c r="AA33" s="173"/>
      <c r="AB33" s="173"/>
      <c r="AC33" s="173"/>
      <c r="AD33" s="419"/>
    </row>
    <row r="34" spans="1:30" hidden="1" x14ac:dyDescent="0.25">
      <c r="A34" s="200"/>
      <c r="B34" s="169"/>
      <c r="C34" s="170"/>
      <c r="D34" s="173"/>
      <c r="E34" s="174"/>
      <c r="F34" s="173"/>
      <c r="G34" s="174"/>
      <c r="H34" s="173"/>
      <c r="I34" s="174"/>
      <c r="J34" s="173"/>
      <c r="K34" s="417"/>
      <c r="L34" s="417"/>
      <c r="M34" s="417"/>
      <c r="N34" s="173"/>
      <c r="O34" s="417"/>
      <c r="P34" s="173"/>
      <c r="Q34" s="417"/>
      <c r="R34" s="418"/>
      <c r="S34" s="418"/>
      <c r="T34" s="418"/>
      <c r="U34" s="173"/>
      <c r="V34" s="173"/>
      <c r="W34" s="173"/>
      <c r="X34" s="173"/>
      <c r="Y34" s="173"/>
      <c r="Z34" s="173"/>
      <c r="AA34" s="173"/>
      <c r="AB34" s="173"/>
      <c r="AC34" s="173"/>
      <c r="AD34" s="419"/>
    </row>
    <row r="35" spans="1:30" x14ac:dyDescent="0.25">
      <c r="A35" s="200"/>
      <c r="B35" s="169"/>
      <c r="C35" s="170"/>
      <c r="D35" s="173"/>
      <c r="E35" s="174"/>
      <c r="F35" s="173"/>
      <c r="G35" s="174"/>
      <c r="H35" s="173"/>
      <c r="I35" s="174"/>
      <c r="J35" s="173"/>
      <c r="K35" s="417"/>
      <c r="L35" s="417"/>
      <c r="M35" s="417"/>
      <c r="N35" s="173"/>
      <c r="O35" s="417"/>
      <c r="P35" s="173"/>
      <c r="Q35" s="417"/>
      <c r="R35" s="418"/>
      <c r="S35" s="418"/>
      <c r="T35" s="418"/>
      <c r="U35" s="173"/>
      <c r="V35" s="173"/>
      <c r="W35" s="173"/>
      <c r="X35" s="173"/>
      <c r="Y35" s="173"/>
      <c r="Z35" s="173"/>
      <c r="AA35" s="173"/>
      <c r="AB35" s="173"/>
      <c r="AC35" s="173"/>
      <c r="AD35" s="419"/>
    </row>
    <row r="36" spans="1:30" hidden="1" x14ac:dyDescent="0.25">
      <c r="A36" s="200"/>
      <c r="B36" s="169"/>
      <c r="C36" s="170"/>
      <c r="D36" s="173"/>
      <c r="E36" s="171"/>
      <c r="F36" s="172"/>
      <c r="G36" s="174"/>
      <c r="H36" s="173"/>
      <c r="I36" s="174"/>
      <c r="J36" s="173"/>
      <c r="K36" s="175"/>
      <c r="L36" s="417"/>
      <c r="M36" s="417"/>
      <c r="N36" s="172"/>
      <c r="O36" s="175"/>
      <c r="P36" s="172"/>
      <c r="Q36" s="175"/>
      <c r="R36" s="176"/>
      <c r="S36" s="177"/>
      <c r="T36" s="177"/>
      <c r="U36" s="178"/>
      <c r="V36" s="172"/>
      <c r="W36" s="173"/>
      <c r="X36" s="179"/>
      <c r="Y36" s="172"/>
      <c r="Z36" s="173"/>
      <c r="AA36" s="179"/>
      <c r="AB36" s="178"/>
      <c r="AC36" s="172"/>
      <c r="AD36" s="180"/>
    </row>
    <row r="37" spans="1:30" hidden="1" x14ac:dyDescent="0.25">
      <c r="A37" s="200"/>
      <c r="B37" s="169"/>
      <c r="C37" s="170"/>
      <c r="D37" s="173"/>
      <c r="E37" s="171"/>
      <c r="F37" s="172"/>
      <c r="G37" s="174"/>
      <c r="H37" s="173"/>
      <c r="I37" s="174"/>
      <c r="J37" s="173"/>
      <c r="K37" s="175"/>
      <c r="L37" s="417"/>
      <c r="M37" s="417"/>
      <c r="N37" s="172"/>
      <c r="O37" s="175"/>
      <c r="P37" s="172"/>
      <c r="Q37" s="175"/>
      <c r="R37" s="176"/>
      <c r="S37" s="177"/>
      <c r="T37" s="177"/>
      <c r="U37" s="178"/>
      <c r="V37" s="172"/>
      <c r="W37" s="173"/>
      <c r="X37" s="179"/>
      <c r="Y37" s="172"/>
      <c r="Z37" s="173"/>
      <c r="AA37" s="179"/>
      <c r="AB37" s="178"/>
      <c r="AC37" s="172"/>
      <c r="AD37" s="180"/>
    </row>
    <row r="38" spans="1:30" hidden="1" x14ac:dyDescent="0.25">
      <c r="A38" s="200"/>
      <c r="B38" s="169"/>
      <c r="C38" s="170"/>
      <c r="D38" s="173"/>
      <c r="E38" s="171"/>
      <c r="F38" s="172"/>
      <c r="G38" s="174"/>
      <c r="H38" s="173"/>
      <c r="I38" s="174"/>
      <c r="J38" s="173"/>
      <c r="K38" s="175"/>
      <c r="L38" s="417"/>
      <c r="M38" s="417"/>
      <c r="N38" s="172"/>
      <c r="O38" s="175"/>
      <c r="P38" s="172"/>
      <c r="Q38" s="175"/>
      <c r="R38" s="176"/>
      <c r="S38" s="177"/>
      <c r="T38" s="177"/>
      <c r="U38" s="178"/>
      <c r="V38" s="172"/>
      <c r="W38" s="173"/>
      <c r="X38" s="179"/>
      <c r="Y38" s="172"/>
      <c r="Z38" s="173"/>
      <c r="AA38" s="179"/>
      <c r="AB38" s="178"/>
      <c r="AC38" s="172"/>
      <c r="AD38" s="180"/>
    </row>
    <row r="39" spans="1:30" hidden="1" x14ac:dyDescent="0.25">
      <c r="A39" s="200"/>
      <c r="B39" s="169"/>
      <c r="C39" s="170"/>
      <c r="D39" s="173"/>
      <c r="E39" s="171"/>
      <c r="F39" s="172"/>
      <c r="G39" s="174"/>
      <c r="H39" s="173"/>
      <c r="I39" s="174"/>
      <c r="J39" s="173"/>
      <c r="K39" s="175"/>
      <c r="L39" s="417"/>
      <c r="M39" s="417"/>
      <c r="N39" s="172"/>
      <c r="O39" s="175"/>
      <c r="P39" s="172"/>
      <c r="Q39" s="175"/>
      <c r="R39" s="176"/>
      <c r="S39" s="177"/>
      <c r="T39" s="177"/>
      <c r="U39" s="178"/>
      <c r="V39" s="172"/>
      <c r="W39" s="173"/>
      <c r="X39" s="179"/>
      <c r="Y39" s="172"/>
      <c r="Z39" s="173"/>
      <c r="AA39" s="179"/>
      <c r="AB39" s="178"/>
      <c r="AC39" s="172"/>
      <c r="AD39" s="180"/>
    </row>
    <row r="40" spans="1:30" hidden="1" x14ac:dyDescent="0.25">
      <c r="A40" s="200"/>
      <c r="B40" s="169"/>
      <c r="C40" s="170"/>
      <c r="D40" s="173"/>
      <c r="E40" s="171"/>
      <c r="F40" s="172"/>
      <c r="G40" s="174"/>
      <c r="H40" s="173"/>
      <c r="I40" s="174"/>
      <c r="J40" s="173"/>
      <c r="K40" s="175"/>
      <c r="L40" s="417"/>
      <c r="M40" s="417"/>
      <c r="N40" s="172"/>
      <c r="O40" s="175"/>
      <c r="P40" s="172"/>
      <c r="Q40" s="175"/>
      <c r="R40" s="176"/>
      <c r="S40" s="177"/>
      <c r="T40" s="177"/>
      <c r="U40" s="178"/>
      <c r="V40" s="172"/>
      <c r="W40" s="173"/>
      <c r="X40" s="179"/>
      <c r="Y40" s="172"/>
      <c r="Z40" s="173"/>
      <c r="AA40" s="179"/>
      <c r="AB40" s="178"/>
      <c r="AC40" s="172"/>
      <c r="AD40" s="180"/>
    </row>
    <row r="41" spans="1:30" hidden="1" x14ac:dyDescent="0.25">
      <c r="A41" s="200"/>
      <c r="B41" s="169"/>
      <c r="C41" s="170"/>
      <c r="D41" s="173"/>
      <c r="E41" s="171"/>
      <c r="F41" s="172"/>
      <c r="G41" s="174"/>
      <c r="H41" s="173"/>
      <c r="I41" s="174"/>
      <c r="J41" s="173"/>
      <c r="K41" s="175"/>
      <c r="L41" s="417"/>
      <c r="M41" s="417"/>
      <c r="N41" s="172"/>
      <c r="O41" s="175"/>
      <c r="P41" s="172"/>
      <c r="Q41" s="175"/>
      <c r="R41" s="176"/>
      <c r="S41" s="177"/>
      <c r="T41" s="177"/>
      <c r="U41" s="178"/>
      <c r="V41" s="172"/>
      <c r="W41" s="173"/>
      <c r="X41" s="179"/>
      <c r="Y41" s="172"/>
      <c r="Z41" s="173"/>
      <c r="AA41" s="179"/>
      <c r="AB41" s="178"/>
      <c r="AC41" s="172"/>
      <c r="AD41" s="180"/>
    </row>
    <row r="42" spans="1:30" hidden="1" x14ac:dyDescent="0.25">
      <c r="A42" s="200"/>
      <c r="B42" s="169"/>
      <c r="C42" s="170"/>
      <c r="D42" s="173"/>
      <c r="E42" s="171"/>
      <c r="F42" s="172"/>
      <c r="G42" s="174"/>
      <c r="H42" s="173"/>
      <c r="I42" s="174"/>
      <c r="J42" s="173"/>
      <c r="K42" s="175"/>
      <c r="L42" s="417"/>
      <c r="M42" s="417"/>
      <c r="N42" s="172"/>
      <c r="O42" s="175"/>
      <c r="P42" s="172"/>
      <c r="Q42" s="175"/>
      <c r="R42" s="176"/>
      <c r="S42" s="177"/>
      <c r="T42" s="177"/>
      <c r="U42" s="178"/>
      <c r="V42" s="172"/>
      <c r="W42" s="173"/>
      <c r="X42" s="179"/>
      <c r="Y42" s="172"/>
      <c r="Z42" s="173"/>
      <c r="AA42" s="179"/>
      <c r="AB42" s="178"/>
      <c r="AC42" s="172"/>
      <c r="AD42" s="180"/>
    </row>
    <row r="43" spans="1:30" hidden="1" x14ac:dyDescent="0.25">
      <c r="A43" s="200"/>
      <c r="B43" s="169"/>
      <c r="C43" s="170"/>
      <c r="D43" s="173"/>
      <c r="E43" s="171"/>
      <c r="F43" s="172"/>
      <c r="G43" s="174"/>
      <c r="H43" s="173"/>
      <c r="I43" s="174"/>
      <c r="J43" s="173"/>
      <c r="K43" s="175"/>
      <c r="L43" s="417"/>
      <c r="M43" s="417"/>
      <c r="N43" s="172"/>
      <c r="O43" s="175"/>
      <c r="P43" s="172"/>
      <c r="Q43" s="175"/>
      <c r="R43" s="176"/>
      <c r="S43" s="177"/>
      <c r="T43" s="177"/>
      <c r="U43" s="178"/>
      <c r="V43" s="172"/>
      <c r="W43" s="173"/>
      <c r="X43" s="179"/>
      <c r="Y43" s="172"/>
      <c r="Z43" s="173"/>
      <c r="AA43" s="179"/>
      <c r="AB43" s="178"/>
      <c r="AC43" s="172"/>
      <c r="AD43" s="180"/>
    </row>
    <row r="44" spans="1:30" hidden="1" x14ac:dyDescent="0.25">
      <c r="A44" s="200"/>
      <c r="B44" s="169"/>
      <c r="C44" s="170"/>
      <c r="D44" s="173"/>
      <c r="E44" s="171"/>
      <c r="F44" s="172"/>
      <c r="G44" s="174"/>
      <c r="H44" s="173"/>
      <c r="I44" s="174"/>
      <c r="J44" s="173"/>
      <c r="K44" s="175"/>
      <c r="L44" s="417"/>
      <c r="M44" s="417"/>
      <c r="N44" s="172"/>
      <c r="O44" s="175"/>
      <c r="P44" s="172"/>
      <c r="Q44" s="175"/>
      <c r="R44" s="176"/>
      <c r="S44" s="177"/>
      <c r="T44" s="177"/>
      <c r="U44" s="178"/>
      <c r="V44" s="172"/>
      <c r="W44" s="173"/>
      <c r="X44" s="179"/>
      <c r="Y44" s="172"/>
      <c r="Z44" s="173"/>
      <c r="AA44" s="179"/>
      <c r="AB44" s="178"/>
      <c r="AC44" s="172"/>
      <c r="AD44" s="180"/>
    </row>
    <row r="45" spans="1:30" hidden="1" x14ac:dyDescent="0.25">
      <c r="A45" s="200"/>
      <c r="B45" s="169"/>
      <c r="C45" s="170"/>
      <c r="D45" s="173"/>
      <c r="E45" s="171"/>
      <c r="F45" s="172"/>
      <c r="G45" s="174"/>
      <c r="H45" s="173"/>
      <c r="I45" s="174"/>
      <c r="J45" s="173"/>
      <c r="K45" s="175"/>
      <c r="L45" s="417"/>
      <c r="M45" s="417"/>
      <c r="N45" s="172"/>
      <c r="O45" s="175"/>
      <c r="P45" s="172"/>
      <c r="Q45" s="175"/>
      <c r="R45" s="176"/>
      <c r="S45" s="177"/>
      <c r="T45" s="177"/>
      <c r="U45" s="178"/>
      <c r="V45" s="172"/>
      <c r="W45" s="173"/>
      <c r="X45" s="179"/>
      <c r="Y45" s="172"/>
      <c r="Z45" s="173"/>
      <c r="AA45" s="179"/>
      <c r="AB45" s="178"/>
      <c r="AC45" s="172"/>
      <c r="AD45" s="180"/>
    </row>
    <row r="46" spans="1:30" hidden="1" x14ac:dyDescent="0.25">
      <c r="A46" s="200"/>
      <c r="B46" s="169"/>
      <c r="C46" s="170"/>
      <c r="D46" s="173"/>
      <c r="E46" s="171"/>
      <c r="F46" s="172"/>
      <c r="G46" s="174"/>
      <c r="H46" s="173"/>
      <c r="I46" s="174"/>
      <c r="J46" s="173"/>
      <c r="K46" s="175"/>
      <c r="L46" s="417"/>
      <c r="M46" s="417"/>
      <c r="N46" s="172"/>
      <c r="O46" s="175"/>
      <c r="P46" s="172"/>
      <c r="Q46" s="175"/>
      <c r="R46" s="176"/>
      <c r="S46" s="177"/>
      <c r="T46" s="177"/>
      <c r="U46" s="178"/>
      <c r="V46" s="172"/>
      <c r="W46" s="173"/>
      <c r="X46" s="179"/>
      <c r="Y46" s="172"/>
      <c r="Z46" s="173"/>
      <c r="AA46" s="179"/>
      <c r="AB46" s="178"/>
      <c r="AC46" s="172"/>
      <c r="AD46" s="180"/>
    </row>
    <row r="47" spans="1:30" hidden="1" x14ac:dyDescent="0.25">
      <c r="A47" s="200"/>
      <c r="B47" s="169"/>
      <c r="C47" s="170"/>
      <c r="D47" s="173"/>
      <c r="E47" s="171"/>
      <c r="F47" s="172"/>
      <c r="G47" s="174"/>
      <c r="H47" s="173"/>
      <c r="I47" s="174"/>
      <c r="J47" s="173"/>
      <c r="K47" s="175"/>
      <c r="L47" s="417"/>
      <c r="M47" s="417"/>
      <c r="N47" s="172"/>
      <c r="O47" s="175"/>
      <c r="P47" s="172"/>
      <c r="Q47" s="175"/>
      <c r="R47" s="176"/>
      <c r="S47" s="177"/>
      <c r="T47" s="177"/>
      <c r="U47" s="178"/>
      <c r="V47" s="172"/>
      <c r="W47" s="173"/>
      <c r="X47" s="179"/>
      <c r="Y47" s="172"/>
      <c r="Z47" s="173"/>
      <c r="AA47" s="179"/>
      <c r="AB47" s="178"/>
      <c r="AC47" s="172"/>
      <c r="AD47" s="180"/>
    </row>
    <row r="48" spans="1:30" hidden="1" x14ac:dyDescent="0.25">
      <c r="A48" s="200"/>
      <c r="B48" s="169"/>
      <c r="C48" s="170"/>
      <c r="D48" s="173"/>
      <c r="E48" s="171"/>
      <c r="F48" s="172"/>
      <c r="G48" s="174"/>
      <c r="H48" s="173"/>
      <c r="I48" s="174"/>
      <c r="J48" s="173"/>
      <c r="K48" s="175"/>
      <c r="L48" s="417"/>
      <c r="M48" s="417"/>
      <c r="N48" s="172"/>
      <c r="O48" s="175"/>
      <c r="P48" s="172"/>
      <c r="Q48" s="175"/>
      <c r="R48" s="176"/>
      <c r="S48" s="177"/>
      <c r="T48" s="177"/>
      <c r="U48" s="178"/>
      <c r="V48" s="172"/>
      <c r="W48" s="173"/>
      <c r="X48" s="179"/>
      <c r="Y48" s="172"/>
      <c r="Z48" s="173"/>
      <c r="AA48" s="179"/>
      <c r="AB48" s="178"/>
      <c r="AC48" s="172"/>
      <c r="AD48" s="180"/>
    </row>
    <row r="49" spans="1:30" ht="15.75" hidden="1" thickBot="1" x14ac:dyDescent="0.3">
      <c r="A49" s="201"/>
      <c r="B49" s="181"/>
      <c r="C49" s="182"/>
      <c r="D49" s="185"/>
      <c r="E49" s="183"/>
      <c r="F49" s="184"/>
      <c r="G49" s="186"/>
      <c r="H49" s="185"/>
      <c r="I49" s="186"/>
      <c r="J49" s="185"/>
      <c r="K49" s="187"/>
      <c r="L49" s="785"/>
      <c r="M49" s="785"/>
      <c r="N49" s="184"/>
      <c r="O49" s="187"/>
      <c r="P49" s="184"/>
      <c r="Q49" s="187"/>
      <c r="R49" s="188"/>
      <c r="S49" s="189"/>
      <c r="T49" s="189"/>
      <c r="U49" s="190"/>
      <c r="V49" s="184"/>
      <c r="W49" s="185"/>
      <c r="X49" s="191"/>
      <c r="Y49" s="184"/>
      <c r="Z49" s="185"/>
      <c r="AA49" s="191"/>
      <c r="AB49" s="190"/>
      <c r="AC49" s="184"/>
      <c r="AD49" s="192"/>
    </row>
    <row r="50" spans="1:30" ht="15.75" thickBot="1" x14ac:dyDescent="0.3">
      <c r="A50" s="202"/>
    </row>
    <row r="51" spans="1:30" x14ac:dyDescent="0.25">
      <c r="A51" s="203" t="s">
        <v>123</v>
      </c>
      <c r="B51" s="198"/>
    </row>
    <row r="52" spans="1:30" x14ac:dyDescent="0.25">
      <c r="A52" s="210" t="s">
        <v>124</v>
      </c>
      <c r="B52" s="211" t="s">
        <v>125</v>
      </c>
    </row>
    <row r="53" spans="1:30" x14ac:dyDescent="0.25">
      <c r="A53" s="204">
        <v>1990</v>
      </c>
      <c r="B53" s="205">
        <v>41025</v>
      </c>
    </row>
    <row r="54" spans="1:30" x14ac:dyDescent="0.25">
      <c r="A54" s="206">
        <v>1991</v>
      </c>
      <c r="B54" s="207">
        <v>51716</v>
      </c>
    </row>
    <row r="55" spans="1:30" x14ac:dyDescent="0.25">
      <c r="A55" s="206">
        <v>1992</v>
      </c>
      <c r="B55" s="207">
        <v>65190</v>
      </c>
    </row>
    <row r="56" spans="1:30" x14ac:dyDescent="0.25">
      <c r="A56" s="206">
        <v>1993</v>
      </c>
      <c r="B56" s="207">
        <v>81510</v>
      </c>
    </row>
    <row r="57" spans="1:30" x14ac:dyDescent="0.25">
      <c r="A57" s="206">
        <v>1994</v>
      </c>
      <c r="B57" s="207">
        <v>98700</v>
      </c>
    </row>
    <row r="58" spans="1:30" x14ac:dyDescent="0.25">
      <c r="A58" s="206">
        <v>1995</v>
      </c>
      <c r="B58" s="207">
        <v>118933.5</v>
      </c>
    </row>
    <row r="59" spans="1:30" x14ac:dyDescent="0.25">
      <c r="A59" s="206">
        <v>1996</v>
      </c>
      <c r="B59" s="207">
        <v>142125</v>
      </c>
    </row>
    <row r="60" spans="1:30" x14ac:dyDescent="0.25">
      <c r="A60" s="206">
        <v>1997</v>
      </c>
      <c r="B60" s="207">
        <v>172005</v>
      </c>
    </row>
    <row r="61" spans="1:30" x14ac:dyDescent="0.25">
      <c r="A61" s="206">
        <v>1998</v>
      </c>
      <c r="B61" s="207">
        <v>203826</v>
      </c>
    </row>
    <row r="62" spans="1:30" x14ac:dyDescent="0.25">
      <c r="A62" s="206">
        <v>1999</v>
      </c>
      <c r="B62" s="207">
        <v>236460</v>
      </c>
    </row>
    <row r="63" spans="1:30" x14ac:dyDescent="0.25">
      <c r="A63" s="206">
        <v>2000</v>
      </c>
      <c r="B63" s="207">
        <v>260100</v>
      </c>
    </row>
    <row r="64" spans="1:30" x14ac:dyDescent="0.25">
      <c r="A64" s="206">
        <v>2001</v>
      </c>
      <c r="B64" s="207">
        <v>286000</v>
      </c>
    </row>
    <row r="65" spans="1:2" x14ac:dyDescent="0.25">
      <c r="A65" s="206">
        <v>2002</v>
      </c>
      <c r="B65" s="207">
        <v>309000</v>
      </c>
    </row>
    <row r="66" spans="1:2" x14ac:dyDescent="0.25">
      <c r="A66" s="206">
        <v>2003</v>
      </c>
      <c r="B66" s="207">
        <v>332000</v>
      </c>
    </row>
    <row r="67" spans="1:2" x14ac:dyDescent="0.25">
      <c r="A67" s="206">
        <v>2004</v>
      </c>
      <c r="B67" s="207">
        <v>358000</v>
      </c>
    </row>
    <row r="68" spans="1:2" x14ac:dyDescent="0.25">
      <c r="A68" s="206">
        <v>2005</v>
      </c>
      <c r="B68" s="207">
        <v>381500</v>
      </c>
    </row>
    <row r="69" spans="1:2" x14ac:dyDescent="0.25">
      <c r="A69" s="206">
        <v>2006</v>
      </c>
      <c r="B69" s="207">
        <v>408000</v>
      </c>
    </row>
    <row r="70" spans="1:2" x14ac:dyDescent="0.25">
      <c r="A70" s="206">
        <v>2007</v>
      </c>
      <c r="B70" s="207">
        <v>433700</v>
      </c>
    </row>
    <row r="71" spans="1:2" x14ac:dyDescent="0.25">
      <c r="A71" s="206">
        <v>2008</v>
      </c>
      <c r="B71" s="207">
        <v>461500</v>
      </c>
    </row>
    <row r="72" spans="1:2" x14ac:dyDescent="0.25">
      <c r="A72" s="206">
        <v>2009</v>
      </c>
      <c r="B72" s="207">
        <v>496900</v>
      </c>
    </row>
    <row r="73" spans="1:2" x14ac:dyDescent="0.25">
      <c r="A73" s="206">
        <v>2010</v>
      </c>
      <c r="B73" s="207">
        <v>515000</v>
      </c>
    </row>
    <row r="74" spans="1:2" x14ac:dyDescent="0.25">
      <c r="A74" s="206">
        <v>2011</v>
      </c>
      <c r="B74" s="207">
        <v>535600</v>
      </c>
    </row>
    <row r="75" spans="1:2" x14ac:dyDescent="0.25">
      <c r="A75" s="206">
        <v>2012</v>
      </c>
      <c r="B75" s="207">
        <v>566700</v>
      </c>
    </row>
    <row r="76" spans="1:2" x14ac:dyDescent="0.25">
      <c r="A76" s="206">
        <v>2013</v>
      </c>
      <c r="B76" s="207">
        <v>589500</v>
      </c>
    </row>
    <row r="77" spans="1:2" x14ac:dyDescent="0.25">
      <c r="A77" s="206">
        <v>2014</v>
      </c>
      <c r="B77" s="207">
        <v>616000</v>
      </c>
    </row>
    <row r="78" spans="1:2" x14ac:dyDescent="0.25">
      <c r="A78" s="349">
        <v>2015</v>
      </c>
      <c r="B78" s="350">
        <v>644350</v>
      </c>
    </row>
    <row r="79" spans="1:2" ht="15.75" thickBot="1" x14ac:dyDescent="0.3">
      <c r="A79" s="208">
        <v>2016</v>
      </c>
      <c r="B79" s="209">
        <v>689455</v>
      </c>
    </row>
  </sheetData>
  <mergeCells count="25">
    <mergeCell ref="U1:AB1"/>
    <mergeCell ref="A1:A4"/>
    <mergeCell ref="B1:B4"/>
    <mergeCell ref="C1:C4"/>
    <mergeCell ref="D1:D4"/>
    <mergeCell ref="E1:E4"/>
    <mergeCell ref="T1:T4"/>
    <mergeCell ref="L3:M3"/>
    <mergeCell ref="L2:O2"/>
    <mergeCell ref="B9:B10"/>
    <mergeCell ref="B11:B13"/>
    <mergeCell ref="AC1:AD3"/>
    <mergeCell ref="F2:K2"/>
    <mergeCell ref="P2:Q3"/>
    <mergeCell ref="U2:U4"/>
    <mergeCell ref="V2:X3"/>
    <mergeCell ref="Y2:AA3"/>
    <mergeCell ref="F1:Q1"/>
    <mergeCell ref="AB2:AB4"/>
    <mergeCell ref="F3:G3"/>
    <mergeCell ref="H3:I3"/>
    <mergeCell ref="J3:K3"/>
    <mergeCell ref="N3:O3"/>
    <mergeCell ref="R1:R4"/>
    <mergeCell ref="S1: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70" zoomScaleNormal="70" zoomScalePageLayoutView="60" workbookViewId="0">
      <pane xSplit="1" ySplit="2" topLeftCell="B3" activePane="bottomRight" state="frozen"/>
      <selection pane="topRight" activeCell="B1" sqref="B1"/>
      <selection pane="bottomLeft" activeCell="A3" sqref="A3"/>
      <selection pane="bottomRight" activeCell="A207" sqref="A207:A212"/>
    </sheetView>
  </sheetViews>
  <sheetFormatPr baseColWidth="10" defaultColWidth="10.875" defaultRowHeight="23.25" zeroHeight="1" x14ac:dyDescent="0.25"/>
  <cols>
    <col min="1" max="1" width="10.875" style="434" bestFit="1" customWidth="1"/>
    <col min="2" max="2" width="8.875" style="432" customWidth="1"/>
    <col min="3" max="3" width="10.625" style="435" customWidth="1"/>
    <col min="4" max="4" width="21.625" style="260" customWidth="1"/>
    <col min="5" max="5" width="17.125" style="260" customWidth="1"/>
    <col min="6" max="6" width="2" style="260" customWidth="1"/>
    <col min="7" max="7" width="11" style="260" hidden="1" customWidth="1"/>
    <col min="8" max="8" width="29.625" style="260" customWidth="1"/>
    <col min="9" max="9" width="17.5" style="819" customWidth="1"/>
    <col min="10" max="10" width="15.5" style="260" customWidth="1"/>
    <col min="11" max="11" width="66.125" style="436" customWidth="1"/>
    <col min="12" max="12" width="21.125" style="260" customWidth="1"/>
    <col min="13" max="13" width="18.5" style="436" customWidth="1"/>
    <col min="14" max="14" width="12.5" style="436" customWidth="1"/>
    <col min="15" max="15" width="15.625" style="426" customWidth="1"/>
    <col min="16" max="16" width="10.625" style="427" customWidth="1"/>
    <col min="17" max="17" width="12" style="428" customWidth="1"/>
    <col min="18" max="18" width="11.625" style="429" customWidth="1"/>
    <col min="19" max="19" width="11.625" style="430" customWidth="1"/>
    <col min="20" max="20" width="19.125" style="837" customWidth="1"/>
    <col min="21" max="21" width="8.625" style="430" customWidth="1"/>
    <col min="22" max="22" width="13.625" style="430" customWidth="1"/>
    <col min="23" max="23" width="18.125" style="837" customWidth="1"/>
    <col min="24" max="24" width="11" style="430" customWidth="1"/>
    <col min="25" max="25" width="18.875" style="430" customWidth="1"/>
    <col min="26" max="26" width="15.5" style="430" customWidth="1"/>
    <col min="27" max="27" width="18.375" style="431" customWidth="1"/>
    <col min="28" max="28" width="18.375" style="431" hidden="1" customWidth="1"/>
    <col min="29" max="31" width="19.5" style="432" customWidth="1"/>
    <col min="32" max="34" width="19.5" style="432" hidden="1" customWidth="1"/>
    <col min="35" max="35" width="16.5" style="431" customWidth="1"/>
    <col min="36" max="36" width="11" style="432" customWidth="1"/>
    <col min="37" max="38" width="8.375" style="437" customWidth="1"/>
    <col min="39" max="39" width="11" style="432" customWidth="1"/>
    <col min="40" max="41" width="8.375" style="437" customWidth="1"/>
    <col min="42" max="42" width="11" style="437" customWidth="1"/>
    <col min="43" max="44" width="8.375" style="437" customWidth="1"/>
    <col min="45" max="45" width="19.5" style="432" customWidth="1"/>
    <col min="46" max="46" width="19.5" style="721" customWidth="1"/>
    <col min="47" max="47" width="19.5" style="721" hidden="1" customWidth="1"/>
    <col min="48" max="48" width="59.125" style="433" customWidth="1"/>
    <col min="49" max="49" width="12.5" style="261" customWidth="1"/>
    <col min="50" max="50" width="26" style="247" customWidth="1"/>
    <col min="51" max="51" width="10.875" style="247"/>
    <col min="52" max="52" width="21.625" style="247" bestFit="1" customWidth="1"/>
    <col min="53" max="53" width="18.125" style="247" bestFit="1" customWidth="1"/>
    <col min="54" max="54" width="3.875" style="247" customWidth="1"/>
    <col min="55" max="55" width="14.5" style="250" bestFit="1" customWidth="1"/>
    <col min="56" max="16384" width="10.875" style="247"/>
  </cols>
  <sheetData>
    <row r="1" spans="1:55" s="245" customFormat="1" ht="15" customHeight="1" x14ac:dyDescent="0.25">
      <c r="A1" s="1255" t="s">
        <v>126</v>
      </c>
      <c r="B1" s="1255" t="s">
        <v>127</v>
      </c>
      <c r="C1" s="1255" t="s">
        <v>128</v>
      </c>
      <c r="D1" s="1255" t="s">
        <v>129</v>
      </c>
      <c r="E1" s="1256" t="s">
        <v>130</v>
      </c>
      <c r="F1" s="1260"/>
      <c r="G1" s="1262"/>
      <c r="H1" s="1255" t="s">
        <v>131</v>
      </c>
      <c r="I1" s="1256" t="s">
        <v>132</v>
      </c>
      <c r="J1" s="1256" t="s">
        <v>133</v>
      </c>
      <c r="K1" s="1255" t="s">
        <v>134</v>
      </c>
      <c r="L1" s="1284" t="s">
        <v>135</v>
      </c>
      <c r="M1" s="1286" t="s">
        <v>136</v>
      </c>
      <c r="N1" s="1251" t="s">
        <v>137</v>
      </c>
      <c r="O1" s="1284" t="s">
        <v>138</v>
      </c>
      <c r="P1" s="1264" t="s">
        <v>139</v>
      </c>
      <c r="Q1" s="1264" t="s">
        <v>140</v>
      </c>
      <c r="R1" s="1253" t="s">
        <v>141</v>
      </c>
      <c r="S1" s="1255" t="s">
        <v>142</v>
      </c>
      <c r="T1" s="1257" t="s">
        <v>143</v>
      </c>
      <c r="U1" s="1255" t="s">
        <v>144</v>
      </c>
      <c r="V1" s="1251" t="s">
        <v>145</v>
      </c>
      <c r="W1" s="1249" t="s">
        <v>146</v>
      </c>
      <c r="X1" s="1251" t="s">
        <v>147</v>
      </c>
      <c r="Y1" s="1251" t="s">
        <v>148</v>
      </c>
      <c r="Z1" s="1255" t="s">
        <v>149</v>
      </c>
      <c r="AA1" s="1270" t="s">
        <v>316</v>
      </c>
      <c r="AB1" s="1282"/>
      <c r="AC1" s="1276" t="s">
        <v>320</v>
      </c>
      <c r="AD1" s="1277" t="s">
        <v>321</v>
      </c>
      <c r="AE1" s="1274" t="s">
        <v>322</v>
      </c>
      <c r="AF1" s="1266" t="s">
        <v>151</v>
      </c>
      <c r="AG1" s="1267" t="s">
        <v>152</v>
      </c>
      <c r="AH1" s="1280" t="s">
        <v>153</v>
      </c>
      <c r="AI1" s="1272" t="s">
        <v>154</v>
      </c>
      <c r="AJ1" s="1255" t="s">
        <v>155</v>
      </c>
      <c r="AK1" s="1255"/>
      <c r="AL1" s="1255"/>
      <c r="AM1" s="1255" t="s">
        <v>156</v>
      </c>
      <c r="AN1" s="1255"/>
      <c r="AO1" s="1255"/>
      <c r="AP1" s="1255" t="s">
        <v>157</v>
      </c>
      <c r="AQ1" s="1255"/>
      <c r="AR1" s="1255"/>
      <c r="AS1" s="1255" t="s">
        <v>158</v>
      </c>
      <c r="AT1" s="1255" t="s">
        <v>323</v>
      </c>
      <c r="AU1" s="1255"/>
      <c r="AV1" s="1268" t="s">
        <v>159</v>
      </c>
      <c r="AW1" s="244"/>
      <c r="AX1" s="245" t="s">
        <v>160</v>
      </c>
      <c r="AY1" s="245" t="s">
        <v>161</v>
      </c>
      <c r="BC1" s="249"/>
    </row>
    <row r="2" spans="1:55" s="245" customFormat="1" ht="71.25" customHeight="1" thickBot="1" x14ac:dyDescent="0.3">
      <c r="A2" s="1256"/>
      <c r="B2" s="1256"/>
      <c r="C2" s="1256"/>
      <c r="D2" s="1256"/>
      <c r="E2" s="1259"/>
      <c r="F2" s="1261"/>
      <c r="G2" s="1263"/>
      <c r="H2" s="1256"/>
      <c r="I2" s="1259"/>
      <c r="J2" s="1259"/>
      <c r="K2" s="1256"/>
      <c r="L2" s="1285"/>
      <c r="M2" s="1287"/>
      <c r="N2" s="1252"/>
      <c r="O2" s="1285"/>
      <c r="P2" s="1265"/>
      <c r="Q2" s="1265"/>
      <c r="R2" s="1254"/>
      <c r="S2" s="1256"/>
      <c r="T2" s="1258"/>
      <c r="U2" s="1256"/>
      <c r="V2" s="1252"/>
      <c r="W2" s="1250"/>
      <c r="X2" s="1252"/>
      <c r="Y2" s="1252"/>
      <c r="Z2" s="1256"/>
      <c r="AA2" s="1271"/>
      <c r="AB2" s="1283"/>
      <c r="AC2" s="1277"/>
      <c r="AD2" s="1278"/>
      <c r="AE2" s="1275"/>
      <c r="AF2" s="1267"/>
      <c r="AG2" s="1279"/>
      <c r="AH2" s="1281"/>
      <c r="AI2" s="1273"/>
      <c r="AJ2" s="438" t="s">
        <v>162</v>
      </c>
      <c r="AK2" s="667" t="s">
        <v>163</v>
      </c>
      <c r="AL2" s="667" t="s">
        <v>164</v>
      </c>
      <c r="AM2" s="438" t="s">
        <v>165</v>
      </c>
      <c r="AN2" s="667" t="s">
        <v>163</v>
      </c>
      <c r="AO2" s="667" t="s">
        <v>166</v>
      </c>
      <c r="AP2" s="438" t="s">
        <v>165</v>
      </c>
      <c r="AQ2" s="667" t="s">
        <v>163</v>
      </c>
      <c r="AR2" s="667" t="s">
        <v>167</v>
      </c>
      <c r="AS2" s="1256"/>
      <c r="AT2" s="1256"/>
      <c r="AU2" s="1256"/>
      <c r="AV2" s="1269"/>
      <c r="AW2" s="244"/>
      <c r="AX2" s="245" t="s">
        <v>168</v>
      </c>
      <c r="AY2" s="245" t="s">
        <v>169</v>
      </c>
      <c r="AZ2" s="245" t="s">
        <v>17</v>
      </c>
      <c r="BC2" s="249"/>
    </row>
    <row r="3" spans="1:55" s="246" customFormat="1" ht="85.5" x14ac:dyDescent="0.25">
      <c r="A3" s="1219" t="s">
        <v>14</v>
      </c>
      <c r="B3" s="27" t="s">
        <v>170</v>
      </c>
      <c r="C3" s="28">
        <v>55</v>
      </c>
      <c r="D3" s="28" t="str">
        <f>IFERROR(INDEX(DESEMPATE!$D$3:$D$73,MATCH('EXP GEN.'!B3,DESEMPATE!$C$3:$C$73,0)),"")</f>
        <v>LUIS EDUARDO POMBO RAMOS</v>
      </c>
      <c r="E3" s="848" t="str">
        <f>IFERROR(IF(D3="","",IF(VLOOKUP(D3,DESEMPATE!D$3:$E$73,2,FALSE)=1,"N/A",IF(VLOOKUP(D3,DESEMPATE!D$3:$E$73,2,FALSE)&gt;=0.51,"SI","NO"))),"")</f>
        <v>SI</v>
      </c>
      <c r="F3" s="750" t="s">
        <v>160</v>
      </c>
      <c r="G3" s="327"/>
      <c r="H3" s="483" t="s">
        <v>452</v>
      </c>
      <c r="I3" s="483" t="s">
        <v>438</v>
      </c>
      <c r="J3" s="484" t="s">
        <v>455</v>
      </c>
      <c r="K3" s="484" t="s">
        <v>456</v>
      </c>
      <c r="L3" s="791" t="s">
        <v>160</v>
      </c>
      <c r="M3" s="790" t="s">
        <v>160</v>
      </c>
      <c r="N3" s="660" t="str">
        <f>IFERROR(IF(P3="","",IF(P3&gt;=DATE(1990,1,1),"SI","NO")),"")</f>
        <v>SI</v>
      </c>
      <c r="O3" s="488">
        <v>0.75</v>
      </c>
      <c r="P3" s="489">
        <v>38343</v>
      </c>
      <c r="Q3" s="489">
        <v>40482</v>
      </c>
      <c r="R3" s="30">
        <f>IF(Q3="","",YEAR(Q3))</f>
        <v>2010</v>
      </c>
      <c r="S3" s="140">
        <f>IFERROR(INDEX(PARAMETROS!$B$53:$B$79,MATCH(R3,PARAMETROS!$A$53:$A$79,0)),"")</f>
        <v>515000</v>
      </c>
      <c r="T3" s="872">
        <v>5245013832.4200001</v>
      </c>
      <c r="U3" s="32" t="s">
        <v>171</v>
      </c>
      <c r="V3" s="34" t="str">
        <f>IFERROR(IF(U3="","",IF(U3="COP","N/A",IF(OR(U3="USD",U3="US"),1,IF(U3="EUR",VLOOKUP(Q3,'SH EURO'!$A$6:$B$6338,2,FALSE),"INGRESAR TASA")))),"")</f>
        <v>N/A</v>
      </c>
      <c r="W3" s="858" t="str">
        <f>IFERROR(IF(T3="","",IF(V3="INGRESAR TASA","INGRESAR TASA USD",IF(V3="N/A","N/A",V3*T3))),"")</f>
        <v>N/A</v>
      </c>
      <c r="X3" s="141">
        <f>IFERROR(IF(U3="","",IF(U3="COP",1,IF(V3&lt;&gt;"N/A",VLOOKUP(Q3,'SH TRM'!$A$9:$B$8912,2,FALSE),"REVISAR"))),"")</f>
        <v>1</v>
      </c>
      <c r="Y3" s="502">
        <f>IFERROR(IF(X3&lt;&gt;"",IF(U3&lt;&gt;"COP",W3*X3,T3),""),"")</f>
        <v>5245013832.4200001</v>
      </c>
      <c r="Z3" s="34">
        <f>IFERROR(Y3/S3,"")</f>
        <v>10184.492878485436</v>
      </c>
      <c r="AA3" s="34">
        <f>IFERROR(IF(OR(L3="",L3="NO"),"",IF(F3="SI",IFERROR(Z3*O3,""),"")),"")</f>
        <v>7638.3696588640778</v>
      </c>
      <c r="AB3" s="34" t="str">
        <f>IFERROR(IF(OR(L3="",L3="NO"),"",IF(G3="SI",IFERROR(Z3*O3,""),"")),"")</f>
        <v/>
      </c>
      <c r="AC3" s="1222" t="str">
        <f>IFERROR(IF(COUNTIF(AA3:AA8,"")=6,"",IF(SUM(AA3:AA8)&gt;=CM004M1,"CUMPLE","NO CUMPLE")),"")</f>
        <v>CUMPLE</v>
      </c>
      <c r="AD3" s="1222" t="str">
        <f>IFERROR(IF(COUNTIF(AA3:AA8,"")=6,"",IF(COUNTIF(E3:E8,"N/A")&gt;0,IF(SUMIF(E3:E8,"N/A",AA3:AA8)&gt;=CM004LM1,"CUMPLE","NO CUMPLE"),IF(SUMIF(E3:E8,"SI",AA3:AA8)&gt;=CM004LM1,"CUMPLE","NO CUMPLE"))),"")</f>
        <v>CUMPLE</v>
      </c>
      <c r="AE3" s="355" t="str">
        <f t="shared" ref="AE3:AE66" si="0">IFERROR(IF(AA3="","",IF(AA3&gt;=CM004EMM1,"CUMPLE","NO CUMPLE")),"")</f>
        <v>CUMPLE</v>
      </c>
      <c r="AF3" s="1222" t="str">
        <f>IFERROR(IF(COUNTIF(AB3:AB8,"")=6,"",IF(SUM(AB3:AB8)&gt;=CM004M3,"CUMPLE","NO CUMPLE")),"")</f>
        <v/>
      </c>
      <c r="AG3" s="1222" t="str">
        <f>IFERROR(IF(COUNTIF(AB3:AB8,"")=6,"",IF(COUNTIF(E3:E8,"N/A")&gt;0,IF(SUMIF(E3:E8,"N/A",AB3:AB8)&gt;=CM004LM3,"CUMPLE","NO CUMPLE"),IF(SUMIF(E3:E8,"SI",AB3:AB8)&gt;=CM004LM3,"CUMPLE","NO CUMPLE"))),"")</f>
        <v/>
      </c>
      <c r="AH3" s="355" t="str">
        <f t="shared" ref="AH3:AH66" si="1">IFERROR(IF(AB3="","",IF(AB3&gt;=CM004EMM3,"CUMPLE","NO CUMPLE")),"")</f>
        <v/>
      </c>
      <c r="AI3" s="494">
        <v>3</v>
      </c>
      <c r="AJ3" s="1239" t="s">
        <v>160</v>
      </c>
      <c r="AK3" s="1239"/>
      <c r="AL3" s="1239"/>
      <c r="AM3" s="1239" t="s">
        <v>160</v>
      </c>
      <c r="AN3" s="1239"/>
      <c r="AO3" s="1239"/>
      <c r="AP3" s="1239" t="s">
        <v>160</v>
      </c>
      <c r="AQ3" s="1239"/>
      <c r="AR3" s="1239"/>
      <c r="AS3" s="791" t="str">
        <f t="shared" ref="AS3:AS66" si="2">IFERROR(IF(AI3="","",IF(ISNUMBER(AI3),IF(COUNTIF(AJ3:AR3,"SI")&gt;0,"SI","NO"),AI3)),"")</f>
        <v>SI</v>
      </c>
      <c r="AT3" s="1214" t="s">
        <v>169</v>
      </c>
      <c r="AU3" s="1214"/>
      <c r="AV3" s="280"/>
      <c r="AW3" s="260"/>
      <c r="BC3" s="248"/>
    </row>
    <row r="4" spans="1:55" s="246" customFormat="1" ht="71.25" x14ac:dyDescent="0.25">
      <c r="A4" s="1220"/>
      <c r="B4" s="10" t="s">
        <v>269</v>
      </c>
      <c r="C4" s="11">
        <v>58</v>
      </c>
      <c r="D4" s="403" t="str">
        <f>IFERROR(INDEX(DESEMPATE!$D$3:$D$73,MATCH('EXP GEN.'!B4,DESEMPATE!$C$3:$C$73,0)),"")</f>
        <v>ESTEYCO SUCURSAL COLOMBIA</v>
      </c>
      <c r="E4" s="847" t="str">
        <f>IFERROR(IF(D4="","",IF(VLOOKUP(D4,DESEMPATE!D$3:$E$73,2,FALSE)=1,"N/A",IF(VLOOKUP(D4,DESEMPATE!D$3:$E$73,2,FALSE)&gt;=0.51,"SI","NO"))),"")</f>
        <v>NO</v>
      </c>
      <c r="F4" s="796" t="s">
        <v>160</v>
      </c>
      <c r="G4" s="328"/>
      <c r="H4" s="143" t="s">
        <v>449</v>
      </c>
      <c r="I4" s="143" t="s">
        <v>435</v>
      </c>
      <c r="J4" s="547" t="s">
        <v>450</v>
      </c>
      <c r="K4" s="547" t="s">
        <v>451</v>
      </c>
      <c r="L4" s="792" t="s">
        <v>160</v>
      </c>
      <c r="M4" s="791" t="s">
        <v>160</v>
      </c>
      <c r="N4" s="656" t="str">
        <f t="shared" ref="N4:N67" si="3">IFERROR(IF(P4="","",IF(P4&gt;=DATE(1990,1,1),"SI","NO")),"")</f>
        <v>SI</v>
      </c>
      <c r="O4" s="490">
        <v>0.4</v>
      </c>
      <c r="P4" s="491">
        <v>39279</v>
      </c>
      <c r="Q4" s="491">
        <v>40565</v>
      </c>
      <c r="R4" s="16">
        <f>IF(Q4="","",YEAR(Q4))</f>
        <v>2011</v>
      </c>
      <c r="S4" s="17">
        <f>IFERROR(INDEX(PARAMETROS!$B$53:$B$79,MATCH(R4,PARAMETROS!$A$53:$A$79,0)),"")</f>
        <v>535600</v>
      </c>
      <c r="T4" s="873">
        <f>1688765.16+1221666.85</f>
        <v>2910432.01</v>
      </c>
      <c r="U4" s="17" t="s">
        <v>173</v>
      </c>
      <c r="V4" s="9">
        <f>IFERROR(IF(U4="","",IF(U4="COP","N/A",IF(OR(U4="USD",U4="US"),1,IF(U4="EUR",VLOOKUP(Q4,'SH EURO'!$A$6:$B$6338,2,FALSE),"INGRESAR TASA")))),"")</f>
        <v>1.3524</v>
      </c>
      <c r="W4" s="859">
        <f t="shared" ref="W4:W67" si="4">IFERROR(IF(T4="","",IF(V4="INGRESAR TASA","INGRESAR TASA USD",IF(V4="N/A","N/A",V4*T4))),"")</f>
        <v>3936068.2503239997</v>
      </c>
      <c r="X4" s="19">
        <f>IFERROR(IF(U4="","",IF(U4="COP",1,IF(V4&lt;&gt;"N/A",VLOOKUP(Q4,'SH TRM'!$A$9:$B$8912,2,FALSE),"REVISAR"))),"")</f>
        <v>1838.94</v>
      </c>
      <c r="Y4" s="503">
        <f t="shared" ref="Y4:Y67" si="5">IFERROR(IF(X4&lt;&gt;"",IF(U4&lt;&gt;"COP",W4*X4,T4),""),"")</f>
        <v>7238193348.2508163</v>
      </c>
      <c r="Z4" s="9">
        <f t="shared" ref="Z4:Z67" si="6">IFERROR(Y4/S4,"")</f>
        <v>13514.177274553429</v>
      </c>
      <c r="AA4" s="9">
        <f t="shared" ref="AA4:AA67" si="7">IFERROR(IF(OR(L4="",L4="NO"),"",IF(F4="SI",IFERROR(Z4*O4,""),"")),"")</f>
        <v>5405.6709098213723</v>
      </c>
      <c r="AB4" s="9" t="str">
        <f t="shared" ref="AB4:AB67" si="8">IFERROR(IF(OR(L4="",L4="NO"),"",IF(G4="SI",IFERROR(Z4*O4,""),"")),"")</f>
        <v/>
      </c>
      <c r="AC4" s="1217"/>
      <c r="AD4" s="1217"/>
      <c r="AE4" s="356" t="str">
        <f t="shared" si="0"/>
        <v>CUMPLE</v>
      </c>
      <c r="AF4" s="1217"/>
      <c r="AG4" s="1217"/>
      <c r="AH4" s="356" t="str">
        <f t="shared" si="1"/>
        <v/>
      </c>
      <c r="AI4" s="495">
        <v>22</v>
      </c>
      <c r="AJ4" s="1223" t="s">
        <v>160</v>
      </c>
      <c r="AK4" s="1223"/>
      <c r="AL4" s="1223"/>
      <c r="AM4" s="1223" t="s">
        <v>160</v>
      </c>
      <c r="AN4" s="1223"/>
      <c r="AO4" s="1223"/>
      <c r="AP4" s="1223" t="s">
        <v>160</v>
      </c>
      <c r="AQ4" s="1223"/>
      <c r="AR4" s="1223"/>
      <c r="AS4" s="792" t="str">
        <f t="shared" si="2"/>
        <v>SI</v>
      </c>
      <c r="AT4" s="1215"/>
      <c r="AU4" s="1215"/>
      <c r="AV4" s="1075"/>
      <c r="AW4" s="260"/>
      <c r="BC4" s="248"/>
    </row>
    <row r="5" spans="1:55" s="246" customFormat="1" ht="47.25" x14ac:dyDescent="0.25">
      <c r="A5" s="1220"/>
      <c r="B5" s="10" t="s">
        <v>172</v>
      </c>
      <c r="C5" s="11">
        <v>64</v>
      </c>
      <c r="D5" s="11" t="str">
        <f>IFERROR(INDEX(DESEMPATE!$D$3:$D$73,MATCH('EXP GEN.'!B5,DESEMPATE!$C$3:$C$73,0)),"")</f>
        <v>INGENIEROS CONSULTORES INCORPORADOS SAS</v>
      </c>
      <c r="E5" s="338" t="str">
        <f>IFERROR(IF(D5="","",IF(VLOOKUP(D5,DESEMPATE!D$3:$E$73,2,FALSE)=1,"N/A",IF(VLOOKUP(D5,DESEMPATE!D$3:$E$73,2,FALSE)&gt;=0.51,"SI","NO"))),"")</f>
        <v>NO</v>
      </c>
      <c r="F5" s="796" t="s">
        <v>160</v>
      </c>
      <c r="G5" s="328"/>
      <c r="H5" s="20" t="s">
        <v>452</v>
      </c>
      <c r="I5" s="20" t="s">
        <v>438</v>
      </c>
      <c r="J5" s="20" t="s">
        <v>453</v>
      </c>
      <c r="K5" s="547" t="s">
        <v>454</v>
      </c>
      <c r="L5" s="20" t="s">
        <v>160</v>
      </c>
      <c r="M5" s="791" t="s">
        <v>160</v>
      </c>
      <c r="N5" s="656" t="str">
        <f t="shared" si="3"/>
        <v>SI</v>
      </c>
      <c r="O5" s="490">
        <v>0.95</v>
      </c>
      <c r="P5" s="491">
        <v>39479</v>
      </c>
      <c r="Q5" s="492">
        <v>40056</v>
      </c>
      <c r="R5" s="16">
        <f>IF(Q5="","",YEAR(Q5))</f>
        <v>2009</v>
      </c>
      <c r="S5" s="17">
        <f>IFERROR(INDEX(PARAMETROS!$B$53:$B$79,MATCH(R5,PARAMETROS!$A$53:$A$79,0)),"")</f>
        <v>496900</v>
      </c>
      <c r="T5" s="873">
        <v>901425467</v>
      </c>
      <c r="U5" s="18" t="s">
        <v>171</v>
      </c>
      <c r="V5" s="9" t="str">
        <f>IFERROR(IF(U5="","",IF(U5="COP","N/A",IF(OR(U5="USD",U5="US"),1,IF(U5="EUR",VLOOKUP(Q5,'SH EURO'!$A$6:$B$6338,2,FALSE),"INGRESAR TASA")))),"")</f>
        <v>N/A</v>
      </c>
      <c r="W5" s="859" t="str">
        <f t="shared" si="4"/>
        <v>N/A</v>
      </c>
      <c r="X5" s="26">
        <f>IFERROR(IF(U5="","",IF(U5="COP",1,IF(V5&lt;&gt;"N/A",VLOOKUP(Q5,'SH TRM'!$A$9:$B$8912,2,FALSE),"REVISAR"))),"")</f>
        <v>1</v>
      </c>
      <c r="Y5" s="503">
        <f t="shared" si="5"/>
        <v>901425467</v>
      </c>
      <c r="Z5" s="9">
        <f t="shared" si="6"/>
        <v>1814.0983437311331</v>
      </c>
      <c r="AA5" s="9">
        <f t="shared" si="7"/>
        <v>1723.3934265445764</v>
      </c>
      <c r="AB5" s="9" t="str">
        <f t="shared" si="8"/>
        <v/>
      </c>
      <c r="AC5" s="1217"/>
      <c r="AD5" s="1217"/>
      <c r="AE5" s="356" t="str">
        <f t="shared" si="0"/>
        <v>NO CUMPLE</v>
      </c>
      <c r="AF5" s="1217"/>
      <c r="AG5" s="1217"/>
      <c r="AH5" s="356" t="str">
        <f t="shared" si="1"/>
        <v/>
      </c>
      <c r="AI5" s="495">
        <v>8</v>
      </c>
      <c r="AJ5" s="1223" t="s">
        <v>160</v>
      </c>
      <c r="AK5" s="1223"/>
      <c r="AL5" s="1223"/>
      <c r="AM5" s="1223" t="s">
        <v>160</v>
      </c>
      <c r="AN5" s="1223"/>
      <c r="AO5" s="1223"/>
      <c r="AP5" s="1223" t="s">
        <v>160</v>
      </c>
      <c r="AQ5" s="1223"/>
      <c r="AR5" s="1223"/>
      <c r="AS5" s="792" t="str">
        <f t="shared" si="2"/>
        <v>SI</v>
      </c>
      <c r="AT5" s="1215"/>
      <c r="AU5" s="1215"/>
      <c r="AV5" s="1237"/>
      <c r="AW5" s="260"/>
      <c r="BC5" s="248"/>
    </row>
    <row r="6" spans="1:55" s="246" customFormat="1" ht="143.25" customHeight="1" x14ac:dyDescent="0.25">
      <c r="A6" s="1220"/>
      <c r="B6" s="10" t="s">
        <v>172</v>
      </c>
      <c r="C6" s="11">
        <v>89</v>
      </c>
      <c r="D6" s="11" t="str">
        <f>IFERROR(INDEX(DESEMPATE!$D$3:$D$73,MATCH('EXP GEN.'!B6,DESEMPATE!$C$3:$C$73,0)),"")</f>
        <v>INGENIEROS CONSULTORES INCORPORADOS SAS</v>
      </c>
      <c r="E6" s="338" t="str">
        <f>IFERROR(IF(D6="","",IF(VLOOKUP(D6,DESEMPATE!D$3:$E$73,2,FALSE)=1,"N/A",IF(VLOOKUP(D6,DESEMPATE!D$3:$E$73,2,FALSE)&gt;=0.51,"SI","NO"))),"")</f>
        <v>NO</v>
      </c>
      <c r="F6" s="796" t="s">
        <v>160</v>
      </c>
      <c r="G6" s="328"/>
      <c r="H6" s="20" t="s">
        <v>452</v>
      </c>
      <c r="I6" s="20" t="s">
        <v>438</v>
      </c>
      <c r="J6" s="20" t="s">
        <v>455</v>
      </c>
      <c r="K6" s="547" t="s">
        <v>456</v>
      </c>
      <c r="L6" s="20" t="s">
        <v>160</v>
      </c>
      <c r="M6" s="791" t="s">
        <v>160</v>
      </c>
      <c r="N6" s="656" t="str">
        <f t="shared" si="3"/>
        <v>SI</v>
      </c>
      <c r="O6" s="490">
        <v>0.15</v>
      </c>
      <c r="P6" s="491">
        <v>38343</v>
      </c>
      <c r="Q6" s="491">
        <v>40482</v>
      </c>
      <c r="R6" s="16">
        <f>IF(Q6="","",YEAR(Q6))</f>
        <v>2010</v>
      </c>
      <c r="S6" s="17">
        <f>IFERROR(INDEX(PARAMETROS!$B$53:$B$79,MATCH(R6,PARAMETROS!$A$53:$A$79,0)),"")</f>
        <v>515000</v>
      </c>
      <c r="T6" s="873">
        <v>5245013832.4200001</v>
      </c>
      <c r="U6" s="18" t="s">
        <v>171</v>
      </c>
      <c r="V6" s="9" t="str">
        <f>IFERROR(IF(U6="","",IF(U6="COP","N/A",IF(OR(U6="USD",U6="US"),1,IF(U6="EUR",VLOOKUP(Q6,'SH EURO'!$A$6:$B$6338,2,FALSE),"INGRESAR TASA")))),"")</f>
        <v>N/A</v>
      </c>
      <c r="W6" s="859" t="str">
        <f t="shared" si="4"/>
        <v>N/A</v>
      </c>
      <c r="X6" s="19">
        <f>IFERROR(IF(U6="","",IF(U6="COP",1,IF(V6&lt;&gt;"N/A",VLOOKUP(Q6,'SH TRM'!$A$9:$B$8912,2,FALSE),"REVISAR"))),"")</f>
        <v>1</v>
      </c>
      <c r="Y6" s="503">
        <f>IFERROR(IF(X6&lt;&gt;"",IF(U6&lt;&gt;"COP",W6*X6,T6),""),"")</f>
        <v>5245013832.4200001</v>
      </c>
      <c r="Z6" s="9">
        <f t="shared" si="6"/>
        <v>10184.492878485436</v>
      </c>
      <c r="AA6" s="9">
        <f>IFERROR(IF(OR(L6="",L6="NO"),"",IF(F6="SI",IFERROR(Z6*O6,""),"")),"")</f>
        <v>1527.6739317728154</v>
      </c>
      <c r="AB6" s="9" t="str">
        <f t="shared" si="8"/>
        <v/>
      </c>
      <c r="AC6" s="1217"/>
      <c r="AD6" s="1217"/>
      <c r="AE6" s="356" t="str">
        <f t="shared" si="0"/>
        <v>NO CUMPLE</v>
      </c>
      <c r="AF6" s="1217"/>
      <c r="AG6" s="1217"/>
      <c r="AH6" s="356" t="str">
        <f t="shared" si="1"/>
        <v/>
      </c>
      <c r="AI6" s="360">
        <v>7</v>
      </c>
      <c r="AJ6" s="1223" t="s">
        <v>160</v>
      </c>
      <c r="AK6" s="1223"/>
      <c r="AL6" s="1223"/>
      <c r="AM6" s="1223" t="s">
        <v>160</v>
      </c>
      <c r="AN6" s="1223"/>
      <c r="AO6" s="1223"/>
      <c r="AP6" s="1223" t="s">
        <v>160</v>
      </c>
      <c r="AQ6" s="1223"/>
      <c r="AR6" s="1223"/>
      <c r="AS6" s="792" t="str">
        <f t="shared" si="2"/>
        <v>SI</v>
      </c>
      <c r="AT6" s="1215"/>
      <c r="AU6" s="1215"/>
      <c r="AV6" s="1238"/>
      <c r="AW6" s="260"/>
      <c r="BC6" s="248"/>
    </row>
    <row r="7" spans="1:55" s="246" customFormat="1" ht="10.5" customHeight="1" x14ac:dyDescent="0.25">
      <c r="A7" s="1220"/>
      <c r="B7" s="10"/>
      <c r="C7" s="11"/>
      <c r="D7" s="11"/>
      <c r="E7" s="338"/>
      <c r="F7" s="796" t="s">
        <v>160</v>
      </c>
      <c r="G7" s="328"/>
      <c r="H7" s="20"/>
      <c r="I7" s="20"/>
      <c r="J7" s="20"/>
      <c r="K7" s="486"/>
      <c r="L7" s="20"/>
      <c r="M7" s="791"/>
      <c r="N7" s="656" t="str">
        <f t="shared" si="3"/>
        <v/>
      </c>
      <c r="O7" s="14"/>
      <c r="P7" s="15"/>
      <c r="Q7" s="15"/>
      <c r="R7" s="16" t="str">
        <f>IF(Q7="","",YEAR(Q7))</f>
        <v/>
      </c>
      <c r="S7" s="17" t="str">
        <f>IFERROR(INDEX(PARAMETROS!$B$53:$B$79,MATCH(R7,PARAMETROS!$A$53:$A$79,0)),"")</f>
        <v/>
      </c>
      <c r="T7" s="478"/>
      <c r="U7" s="18"/>
      <c r="V7" s="9" t="str">
        <f>IFERROR(IF(U7="","",IF(U7="COP","N/A",IF(OR(U7="USD",U7="US"),1,IF(U7="EUR",VLOOKUP(Q7,'SH EURO'!$A$6:$B$6338,2,FALSE),"INGRESAR TASA")))),"")</f>
        <v/>
      </c>
      <c r="W7" s="859" t="str">
        <f t="shared" si="4"/>
        <v/>
      </c>
      <c r="X7" s="19" t="str">
        <f>IFERROR(IF(U7="","",IF(U7="COP",1,IF(V7&lt;&gt;"N/A",VLOOKUP(Q7,'SH TRM'!$A$9:$B$8912,2,FALSE),"REVISAR"))),"")</f>
        <v/>
      </c>
      <c r="Y7" s="503" t="str">
        <f t="shared" si="5"/>
        <v/>
      </c>
      <c r="Z7" s="9" t="str">
        <f t="shared" si="6"/>
        <v/>
      </c>
      <c r="AA7" s="9" t="str">
        <f t="shared" si="7"/>
        <v/>
      </c>
      <c r="AB7" s="9" t="str">
        <f t="shared" si="8"/>
        <v/>
      </c>
      <c r="AC7" s="1217"/>
      <c r="AD7" s="1217"/>
      <c r="AE7" s="356" t="str">
        <f t="shared" si="0"/>
        <v/>
      </c>
      <c r="AF7" s="1217"/>
      <c r="AG7" s="1217"/>
      <c r="AH7" s="356" t="str">
        <f t="shared" si="1"/>
        <v/>
      </c>
      <c r="AI7" s="360"/>
      <c r="AJ7" s="1216"/>
      <c r="AK7" s="1216"/>
      <c r="AL7" s="1216"/>
      <c r="AM7" s="1216"/>
      <c r="AN7" s="1216"/>
      <c r="AO7" s="1216"/>
      <c r="AP7" s="1216"/>
      <c r="AQ7" s="1216"/>
      <c r="AR7" s="1216"/>
      <c r="AS7" s="787" t="str">
        <f t="shared" si="2"/>
        <v/>
      </c>
      <c r="AT7" s="1215"/>
      <c r="AU7" s="1215"/>
      <c r="AV7" s="255"/>
      <c r="AW7" s="260"/>
      <c r="BC7" s="248"/>
    </row>
    <row r="8" spans="1:55" s="246" customFormat="1" ht="13.5" customHeight="1" thickBot="1" x14ac:dyDescent="0.3">
      <c r="A8" s="1221"/>
      <c r="B8" s="36"/>
      <c r="C8" s="137"/>
      <c r="D8" s="403" t="str">
        <f>IFERROR(INDEX(DESEMPATE!$D$3:$D$73,MATCH('EXP GEN.'!B8,DESEMPATE!$C$3:$C$73,0)),"")</f>
        <v/>
      </c>
      <c r="E8" s="353" t="str">
        <f>IFERROR(IF(D8="","",IF(VLOOKUP(D8,DESEMPATE!D$3:$E$73,2,FALSE)=1,"N/A",IF(VLOOKUP(D8,DESEMPATE!D$3:$E$73,2,FALSE)&gt;=0.51,"SI","NO"))),"")</f>
        <v/>
      </c>
      <c r="F8" s="797" t="s">
        <v>160</v>
      </c>
      <c r="G8" s="329"/>
      <c r="H8" s="139"/>
      <c r="I8" s="139"/>
      <c r="J8" s="139"/>
      <c r="K8" s="487"/>
      <c r="L8" s="139"/>
      <c r="M8" s="788"/>
      <c r="N8" s="658" t="str">
        <f t="shared" si="3"/>
        <v/>
      </c>
      <c r="O8" s="39"/>
      <c r="P8" s="407"/>
      <c r="Q8" s="407"/>
      <c r="R8" s="40" t="str">
        <f t="shared" ref="R8:R71" si="9">IF(Q8="","",YEAR(Q8))</f>
        <v/>
      </c>
      <c r="S8" s="41" t="str">
        <f>IFERROR(INDEX(PARAMETROS!$B$53:$B$79,MATCH(R8,PARAMETROS!$A$53:$A$79,0)),"")</f>
        <v/>
      </c>
      <c r="T8" s="479"/>
      <c r="U8" s="42"/>
      <c r="V8" s="44" t="str">
        <f>IFERROR(IF(U8="","",IF(U8="COP","N/A",IF(OR(U8="USD",U8="US"),1,IF(U8="EUR",VLOOKUP(Q8,'SH EURO'!$A$6:$B$6338,2,FALSE),"INGRESAR TASA")))),"")</f>
        <v/>
      </c>
      <c r="W8" s="860" t="str">
        <f t="shared" si="4"/>
        <v/>
      </c>
      <c r="X8" s="43" t="str">
        <f>IFERROR(IF(U8="","",IF(U8="COP",1,IF(V8&lt;&gt;"N/A",VLOOKUP(Q8,'SH TRM'!$A$9:$B$8912,2,FALSE),"REVISAR"))),"")</f>
        <v/>
      </c>
      <c r="Y8" s="504" t="str">
        <f t="shared" si="5"/>
        <v/>
      </c>
      <c r="Z8" s="44" t="str">
        <f t="shared" si="6"/>
        <v/>
      </c>
      <c r="AA8" s="44" t="str">
        <f t="shared" si="7"/>
        <v/>
      </c>
      <c r="AB8" s="44" t="str">
        <f t="shared" si="8"/>
        <v/>
      </c>
      <c r="AC8" s="1218"/>
      <c r="AD8" s="1218"/>
      <c r="AE8" s="367" t="str">
        <f t="shared" si="0"/>
        <v/>
      </c>
      <c r="AF8" s="1218"/>
      <c r="AG8" s="1218"/>
      <c r="AH8" s="367" t="str">
        <f t="shared" si="1"/>
        <v/>
      </c>
      <c r="AI8" s="361"/>
      <c r="AJ8" s="1218"/>
      <c r="AK8" s="1218"/>
      <c r="AL8" s="1218"/>
      <c r="AM8" s="1218"/>
      <c r="AN8" s="1218"/>
      <c r="AO8" s="1218"/>
      <c r="AP8" s="1218"/>
      <c r="AQ8" s="1218"/>
      <c r="AR8" s="1218"/>
      <c r="AS8" s="788" t="str">
        <f t="shared" si="2"/>
        <v/>
      </c>
      <c r="AT8" s="1224"/>
      <c r="AU8" s="1224"/>
      <c r="AV8" s="256"/>
      <c r="AW8" s="260"/>
      <c r="BC8" s="248"/>
    </row>
    <row r="9" spans="1:55" s="246" customFormat="1" ht="43.5" thickBot="1" x14ac:dyDescent="0.3">
      <c r="A9" s="1219" t="s">
        <v>15</v>
      </c>
      <c r="B9" s="22" t="s">
        <v>174</v>
      </c>
      <c r="C9" s="138">
        <v>148</v>
      </c>
      <c r="D9" s="28" t="str">
        <f>IFERROR(INDEX(DESEMPATE!$D$3:$D$73,MATCH('EXP GEN.'!B9,DESEMPATE!$C$3:$C$73,0)),"")</f>
        <v>D&amp;B INGENIEROS CIVILES SAS</v>
      </c>
      <c r="E9" s="336" t="str">
        <f>IFERROR(IF(D9="","",IF(VLOOKUP(D9,DESEMPATE!D$3:$E$73,2,FALSE)=1,"N/A",IF(VLOOKUP(D9,DESEMPATE!D$3:$E$73,2,FALSE)&gt;=0.51,"SI","NO"))),"")</f>
        <v>SI</v>
      </c>
      <c r="F9" s="750" t="s">
        <v>160</v>
      </c>
      <c r="G9" s="327"/>
      <c r="H9" s="483" t="s">
        <v>457</v>
      </c>
      <c r="I9" s="483" t="s">
        <v>458</v>
      </c>
      <c r="J9" s="484" t="s">
        <v>459</v>
      </c>
      <c r="K9" s="484" t="s">
        <v>460</v>
      </c>
      <c r="L9" s="791" t="s">
        <v>160</v>
      </c>
      <c r="M9" s="792" t="s">
        <v>160</v>
      </c>
      <c r="N9" s="665" t="str">
        <f t="shared" si="3"/>
        <v>SI</v>
      </c>
      <c r="O9" s="14">
        <v>1</v>
      </c>
      <c r="P9" s="15">
        <v>39353</v>
      </c>
      <c r="Q9" s="15">
        <v>41273</v>
      </c>
      <c r="R9" s="47">
        <f t="shared" si="9"/>
        <v>2012</v>
      </c>
      <c r="S9" s="24">
        <f>IFERROR(INDEX(PARAMETROS!$B$53:$B$79,MATCH(R9,PARAMETROS!$A$53:$A$79,0)),"")</f>
        <v>566700</v>
      </c>
      <c r="T9" s="849">
        <v>25074000000</v>
      </c>
      <c r="U9" s="493" t="s">
        <v>219</v>
      </c>
      <c r="V9" s="10">
        <v>2.3000000000000001E-4</v>
      </c>
      <c r="W9" s="861">
        <f t="shared" si="4"/>
        <v>5767020</v>
      </c>
      <c r="X9" s="26">
        <f>IFERROR(IF(U9="","",IF(U9="COP",1,IF(V9&lt;&gt;"N/A",VLOOKUP(Q9,'SH TRM'!$A$9:$B$8912,2,FALSE),"REVISAR"))),"")</f>
        <v>1768.23</v>
      </c>
      <c r="Y9" s="505">
        <f t="shared" si="5"/>
        <v>10197417774.6</v>
      </c>
      <c r="Z9" s="406">
        <f t="shared" si="6"/>
        <v>17994.384638433035</v>
      </c>
      <c r="AA9" s="406">
        <f t="shared" si="7"/>
        <v>17994.384638433035</v>
      </c>
      <c r="AB9" s="406" t="str">
        <f t="shared" si="8"/>
        <v/>
      </c>
      <c r="AC9" s="1222" t="str">
        <f>IFERROR(IF(COUNTIF(AA9:AA14,"")=6,"",IF(SUM(AA9:AA14)&gt;=CM004M1,"CUMPLE","NO CUMPLE")),"")</f>
        <v>CUMPLE</v>
      </c>
      <c r="AD9" s="1222" t="str">
        <f>IFERROR(IF(COUNTIF(AA9:AA14,"")=6,"",IF(COUNTIF(E9:E14,"N/A")&gt;0,IF(SUMIF(E9:E14,"N/A",AA9:AA14)&gt;=CM004LM1,"CUMPLE","NO CUMPLE"),IF(SUMIF(E9:E14,"SI",AA9:AA14)&gt;=CM004LM1,"CUMPLE","NO CUMPLE"))),"")</f>
        <v>CUMPLE</v>
      </c>
      <c r="AE9" s="404" t="str">
        <f t="shared" si="0"/>
        <v>CUMPLE</v>
      </c>
      <c r="AF9" s="1222" t="str">
        <f>IFERROR(IF(COUNTIF(AB9:AB14,"")=6,"",IF(SUM(AB9:AB14)&gt;=CM004M3,"CUMPLE","NO CUMPLE")),"")</f>
        <v/>
      </c>
      <c r="AG9" s="1222" t="str">
        <f>IFERROR(IF(COUNTIF(AB9:AB14,"")=6,"",IF(COUNTIF(E9:E14,"N/A")&gt;0,IF(SUMIF(E9:E14,"N/A",AB9:AB14)&gt;=CM004LM3,"CUMPLE","NO CUMPLE"),IF(SUMIF(E9:E14,"SI",AB9:AB14)&gt;=CM004LM3,"CUMPLE","NO CUMPLE"))),"")</f>
        <v/>
      </c>
      <c r="AH9" s="357" t="str">
        <f t="shared" si="1"/>
        <v/>
      </c>
      <c r="AI9" s="360">
        <v>35</v>
      </c>
      <c r="AJ9" s="1235" t="s">
        <v>160</v>
      </c>
      <c r="AK9" s="1235"/>
      <c r="AL9" s="1235"/>
      <c r="AM9" s="1235" t="s">
        <v>160</v>
      </c>
      <c r="AN9" s="1235"/>
      <c r="AO9" s="1235"/>
      <c r="AP9" s="1235" t="s">
        <v>160</v>
      </c>
      <c r="AQ9" s="1235"/>
      <c r="AR9" s="1235"/>
      <c r="AS9" s="791" t="str">
        <f t="shared" si="2"/>
        <v>SI</v>
      </c>
      <c r="AT9" s="1214" t="s">
        <v>168</v>
      </c>
      <c r="AU9" s="1214"/>
      <c r="AV9" s="272"/>
      <c r="AW9" s="260"/>
      <c r="BC9" s="248"/>
    </row>
    <row r="10" spans="1:55" s="246" customFormat="1" ht="43.5" thickBot="1" x14ac:dyDescent="0.3">
      <c r="A10" s="1220"/>
      <c r="B10" s="10" t="s">
        <v>174</v>
      </c>
      <c r="C10" s="136">
        <v>151</v>
      </c>
      <c r="D10" s="11" t="str">
        <f>IFERROR(INDEX(DESEMPATE!$D$3:$D$73,MATCH('EXP GEN.'!B10,DESEMPATE!$C$3:$C$73,0)),"")</f>
        <v>D&amp;B INGENIEROS CIVILES SAS</v>
      </c>
      <c r="E10" s="259" t="str">
        <f>IFERROR(IF(D10="","",IF(VLOOKUP(D10,DESEMPATE!D$3:$E$73,2,FALSE)=1,"N/A",IF(VLOOKUP(D10,DESEMPATE!D$3:$E$73,2,FALSE)&gt;=0.51,"SI","NO"))),"")</f>
        <v>SI</v>
      </c>
      <c r="F10" s="750" t="s">
        <v>160</v>
      </c>
      <c r="G10" s="328"/>
      <c r="H10" s="483" t="s">
        <v>457</v>
      </c>
      <c r="I10" s="483" t="s">
        <v>458</v>
      </c>
      <c r="J10" s="20" t="s">
        <v>461</v>
      </c>
      <c r="K10" s="484" t="s">
        <v>462</v>
      </c>
      <c r="L10" s="20" t="s">
        <v>160</v>
      </c>
      <c r="M10" s="791" t="s">
        <v>160</v>
      </c>
      <c r="N10" s="656" t="str">
        <f t="shared" si="3"/>
        <v>SI</v>
      </c>
      <c r="O10" s="14">
        <v>1</v>
      </c>
      <c r="P10" s="15">
        <v>39884</v>
      </c>
      <c r="Q10" s="15">
        <v>41942</v>
      </c>
      <c r="R10" s="16">
        <f t="shared" si="9"/>
        <v>2014</v>
      </c>
      <c r="S10" s="17">
        <f>IFERROR(INDEX(PARAMETROS!$B$53:$B$79,MATCH(R10,PARAMETROS!$A$53:$A$79,0)),"")</f>
        <v>616000</v>
      </c>
      <c r="T10" s="478">
        <v>28503500000</v>
      </c>
      <c r="U10" s="18" t="s">
        <v>219</v>
      </c>
      <c r="V10" s="850">
        <v>2.1000000000000001E-4</v>
      </c>
      <c r="W10" s="859">
        <f t="shared" si="4"/>
        <v>5985735</v>
      </c>
      <c r="X10" s="19">
        <f>IFERROR(IF(U10="","",IF(U10="COP",1,IF(V10&lt;&gt;"N/A",VLOOKUP(Q10,'SH TRM'!$A$9:$B$8912,2,FALSE),"REVISAR"))),"")</f>
        <v>2044.55</v>
      </c>
      <c r="Y10" s="503">
        <f t="shared" si="5"/>
        <v>12238134494.25</v>
      </c>
      <c r="Z10" s="9">
        <f t="shared" si="6"/>
        <v>19867.101451704544</v>
      </c>
      <c r="AA10" s="9">
        <f t="shared" si="7"/>
        <v>19867.101451704544</v>
      </c>
      <c r="AB10" s="9" t="str">
        <f t="shared" si="8"/>
        <v/>
      </c>
      <c r="AC10" s="1217"/>
      <c r="AD10" s="1217"/>
      <c r="AE10" s="356" t="str">
        <f t="shared" si="0"/>
        <v>CUMPLE</v>
      </c>
      <c r="AF10" s="1217"/>
      <c r="AG10" s="1217"/>
      <c r="AH10" s="356" t="str">
        <f t="shared" si="1"/>
        <v/>
      </c>
      <c r="AI10" s="360">
        <v>36</v>
      </c>
      <c r="AJ10" s="1216" t="s">
        <v>160</v>
      </c>
      <c r="AK10" s="1216"/>
      <c r="AL10" s="1216"/>
      <c r="AM10" s="1216" t="s">
        <v>160</v>
      </c>
      <c r="AN10" s="1216"/>
      <c r="AO10" s="1216"/>
      <c r="AP10" s="1216" t="s">
        <v>161</v>
      </c>
      <c r="AQ10" s="1216"/>
      <c r="AR10" s="1216"/>
      <c r="AS10" s="791" t="str">
        <f t="shared" si="2"/>
        <v>SI</v>
      </c>
      <c r="AT10" s="1215"/>
      <c r="AU10" s="1215"/>
      <c r="AV10" s="257"/>
      <c r="AW10" s="260"/>
      <c r="BC10" s="248"/>
    </row>
    <row r="11" spans="1:55" s="246" customFormat="1" ht="57.75" thickBot="1" x14ac:dyDescent="0.3">
      <c r="A11" s="1220"/>
      <c r="B11" s="10" t="s">
        <v>175</v>
      </c>
      <c r="C11" s="136">
        <v>154</v>
      </c>
      <c r="D11" s="11" t="str">
        <f>IFERROR(INDEX(DESEMPATE!$D$3:$D$73,MATCH('EXP GEN.'!B11,DESEMPATE!$C$3:$C$73,0)),"")</f>
        <v>GARPER INGENIERIA CIA SAS</v>
      </c>
      <c r="E11" s="259" t="str">
        <f>IFERROR(IF(D11="","",IF(VLOOKUP(D11,DESEMPATE!D$3:$E$73,2,FALSE)=1,"N/A",IF(VLOOKUP(D11,DESEMPATE!D$3:$E$73,2,FALSE)&gt;=0.51,"SI","NO"))),"")</f>
        <v>NO</v>
      </c>
      <c r="F11" s="750" t="s">
        <v>160</v>
      </c>
      <c r="G11" s="328"/>
      <c r="H11" s="483" t="s">
        <v>463</v>
      </c>
      <c r="I11" s="483" t="s">
        <v>438</v>
      </c>
      <c r="J11" s="484" t="s">
        <v>464</v>
      </c>
      <c r="K11" s="484" t="s">
        <v>465</v>
      </c>
      <c r="L11" s="791" t="s">
        <v>160</v>
      </c>
      <c r="M11" s="791" t="s">
        <v>160</v>
      </c>
      <c r="N11" s="656" t="str">
        <f t="shared" si="3"/>
        <v>SI</v>
      </c>
      <c r="O11" s="14">
        <v>0.55000000000000004</v>
      </c>
      <c r="P11" s="15">
        <v>34338</v>
      </c>
      <c r="Q11" s="15">
        <v>36305</v>
      </c>
      <c r="R11" s="16">
        <f t="shared" si="9"/>
        <v>1999</v>
      </c>
      <c r="S11" s="17">
        <f>IFERROR(INDEX(PARAMETROS!$B$53:$B$79,MATCH(R11,PARAMETROS!$A$53:$A$79,0)),"")</f>
        <v>236460</v>
      </c>
      <c r="T11" s="478">
        <v>4491569047</v>
      </c>
      <c r="U11" s="18" t="s">
        <v>171</v>
      </c>
      <c r="V11" s="9" t="str">
        <f>IFERROR(IF(U11="","",IF(U11="COP","N/A",IF(OR(U11="USD",U11="US"),1,IF(U11="EUR",VLOOKUP(Q11,'SH EURO'!$A$6:$B$6338,2,FALSE),"INGRESAR TASA")))),"")</f>
        <v>N/A</v>
      </c>
      <c r="W11" s="859" t="str">
        <f t="shared" si="4"/>
        <v>N/A</v>
      </c>
      <c r="X11" s="19">
        <f>IFERROR(IF(U11="","",IF(U11="COP",1,IF(V11&lt;&gt;"N/A",VLOOKUP(Q11,'SH TRM'!$A$9:$B$8912,2,FALSE),"REVISAR"))),"")</f>
        <v>1</v>
      </c>
      <c r="Y11" s="503">
        <f t="shared" si="5"/>
        <v>4491569047</v>
      </c>
      <c r="Z11" s="9">
        <f t="shared" si="6"/>
        <v>18995.04798697454</v>
      </c>
      <c r="AA11" s="9">
        <f t="shared" si="7"/>
        <v>10447.276392835998</v>
      </c>
      <c r="AB11" s="9" t="str">
        <f t="shared" si="8"/>
        <v/>
      </c>
      <c r="AC11" s="1217"/>
      <c r="AD11" s="1217"/>
      <c r="AE11" s="356" t="str">
        <f t="shared" si="0"/>
        <v>CUMPLE</v>
      </c>
      <c r="AF11" s="1217"/>
      <c r="AG11" s="1217"/>
      <c r="AH11" s="356" t="str">
        <f t="shared" si="1"/>
        <v/>
      </c>
      <c r="AI11" s="360">
        <v>2</v>
      </c>
      <c r="AJ11" s="1216" t="s">
        <v>160</v>
      </c>
      <c r="AK11" s="1216"/>
      <c r="AL11" s="1216"/>
      <c r="AM11" s="1216" t="s">
        <v>160</v>
      </c>
      <c r="AN11" s="1216"/>
      <c r="AO11" s="1216"/>
      <c r="AP11" s="1216" t="s">
        <v>160</v>
      </c>
      <c r="AQ11" s="1216"/>
      <c r="AR11" s="1216"/>
      <c r="AS11" s="791" t="str">
        <f t="shared" si="2"/>
        <v>SI</v>
      </c>
      <c r="AT11" s="1215"/>
      <c r="AU11" s="1215"/>
      <c r="AV11" s="273"/>
      <c r="AW11" s="260"/>
      <c r="BC11" s="248"/>
    </row>
    <row r="12" spans="1:55" s="246" customFormat="1" ht="57.75" thickBot="1" x14ac:dyDescent="0.3">
      <c r="A12" s="1220"/>
      <c r="B12" s="10" t="s">
        <v>330</v>
      </c>
      <c r="C12" s="136">
        <v>160</v>
      </c>
      <c r="D12" s="11" t="str">
        <f>IFERROR(INDEX(DESEMPATE!$D$3:$D$73,MATCH('EXP GEN.'!B12,DESEMPATE!$C$3:$C$73,0)),"")</f>
        <v>BAC ENGINEERING CONSULTANCY GROUP SAS</v>
      </c>
      <c r="E12" s="259" t="str">
        <f>IFERROR(IF(D12="","",IF(VLOOKUP(D12,DESEMPATE!D$3:$E$73,2,FALSE)=1,"N/A",IF(VLOOKUP(D12,DESEMPATE!D$3:$E$73,2,FALSE)&gt;=0.51,"SI","NO"))),"")</f>
        <v>NO</v>
      </c>
      <c r="F12" s="750" t="s">
        <v>160</v>
      </c>
      <c r="G12" s="328"/>
      <c r="H12" s="20" t="s">
        <v>449</v>
      </c>
      <c r="I12" s="20" t="s">
        <v>435</v>
      </c>
      <c r="J12" s="20"/>
      <c r="K12" s="484" t="s">
        <v>466</v>
      </c>
      <c r="L12" s="20" t="s">
        <v>160</v>
      </c>
      <c r="M12" s="791" t="s">
        <v>160</v>
      </c>
      <c r="N12" s="656" t="str">
        <f t="shared" si="3"/>
        <v>SI</v>
      </c>
      <c r="O12" s="14">
        <v>0.35</v>
      </c>
      <c r="P12" s="15">
        <v>39163</v>
      </c>
      <c r="Q12" s="15">
        <v>40961</v>
      </c>
      <c r="R12" s="16">
        <f t="shared" si="9"/>
        <v>2012</v>
      </c>
      <c r="S12" s="17">
        <f>IFERROR(INDEX(PARAMETROS!$B$53:$B$79,MATCH(R12,PARAMETROS!$A$53:$A$79,0)),"")</f>
        <v>566700</v>
      </c>
      <c r="T12" s="478">
        <v>4673968.97</v>
      </c>
      <c r="U12" s="18" t="s">
        <v>173</v>
      </c>
      <c r="V12" s="9">
        <f>IFERROR(IF(U12="","",IF(U12="COP","N/A",IF(OR(U12="USD",U12="US"),1,IF(U12="EUR",VLOOKUP(Q12,'SH EURO'!$A$6:$B$6338,2,FALSE),"INGRESAR TASA")))),"")</f>
        <v>1.3243</v>
      </c>
      <c r="W12" s="859">
        <f t="shared" si="4"/>
        <v>6189737.1069709994</v>
      </c>
      <c r="X12" s="19">
        <f>IFERROR(IF(U12="","",IF(U12="COP",1,IF(V12&lt;&gt;"N/A",VLOOKUP(Q12,'SH TRM'!$A$9:$B$8912,2,FALSE),"REVISAR"))),"")</f>
        <v>1777.59</v>
      </c>
      <c r="Y12" s="503">
        <f t="shared" si="5"/>
        <v>11002814783.980577</v>
      </c>
      <c r="Z12" s="9">
        <f t="shared" si="6"/>
        <v>19415.589878208182</v>
      </c>
      <c r="AA12" s="9">
        <f t="shared" si="7"/>
        <v>6795.456457372863</v>
      </c>
      <c r="AB12" s="9" t="str">
        <f t="shared" si="8"/>
        <v/>
      </c>
      <c r="AC12" s="1217"/>
      <c r="AD12" s="1217"/>
      <c r="AE12" s="356" t="str">
        <f t="shared" si="0"/>
        <v>CUMPLE</v>
      </c>
      <c r="AF12" s="1217"/>
      <c r="AG12" s="1217"/>
      <c r="AH12" s="356" t="str">
        <f t="shared" si="1"/>
        <v/>
      </c>
      <c r="AI12" s="360">
        <v>18</v>
      </c>
      <c r="AJ12" s="1217" t="s">
        <v>160</v>
      </c>
      <c r="AK12" s="1217"/>
      <c r="AL12" s="1217"/>
      <c r="AM12" s="1216" t="s">
        <v>160</v>
      </c>
      <c r="AN12" s="1216"/>
      <c r="AO12" s="1216"/>
      <c r="AP12" s="1216" t="s">
        <v>160</v>
      </c>
      <c r="AQ12" s="1216"/>
      <c r="AR12" s="1216"/>
      <c r="AS12" s="791" t="str">
        <f t="shared" si="2"/>
        <v>SI</v>
      </c>
      <c r="AT12" s="1215"/>
      <c r="AU12" s="1215"/>
      <c r="AV12" s="257"/>
      <c r="AW12" s="260"/>
      <c r="BC12" s="248"/>
    </row>
    <row r="13" spans="1:55" s="246" customFormat="1" ht="15" customHeight="1" thickBot="1" x14ac:dyDescent="0.3">
      <c r="A13" s="1220"/>
      <c r="B13" s="10"/>
      <c r="C13" s="136"/>
      <c r="D13" s="11"/>
      <c r="E13" s="259"/>
      <c r="F13" s="750" t="s">
        <v>160</v>
      </c>
      <c r="G13" s="328"/>
      <c r="H13" s="20"/>
      <c r="I13" s="807"/>
      <c r="J13" s="20"/>
      <c r="K13" s="486"/>
      <c r="L13" s="20" t="s">
        <v>160</v>
      </c>
      <c r="M13" s="656" t="s">
        <v>160</v>
      </c>
      <c r="N13" s="656" t="str">
        <f t="shared" si="3"/>
        <v/>
      </c>
      <c r="O13" s="14"/>
      <c r="P13" s="15"/>
      <c r="Q13" s="15"/>
      <c r="R13" s="16" t="str">
        <f t="shared" si="9"/>
        <v/>
      </c>
      <c r="S13" s="17" t="str">
        <f>IFERROR(INDEX(PARAMETROS!$B$53:$B$79,MATCH(R13,PARAMETROS!$A$53:$A$79,0)),"")</f>
        <v/>
      </c>
      <c r="T13" s="691"/>
      <c r="U13" s="18" t="s">
        <v>171</v>
      </c>
      <c r="V13" s="9" t="str">
        <f>IFERROR(IF(U13="","",IF(U13="COP","N/A",IF(OR(U13="USD",U13="US"),1,IF(U13="EUR",VLOOKUP(Q13,'SH EURO'!$A$6:$B$6338,2,FALSE),"INGRESAR TASA")))),"")</f>
        <v>N/A</v>
      </c>
      <c r="W13" s="859" t="str">
        <f t="shared" si="4"/>
        <v/>
      </c>
      <c r="X13" s="19">
        <f>IFERROR(IF(U13="","",IF(U13="COP",1,IF(V13&lt;&gt;"N/A",VLOOKUP(Q13,'SH TRM'!$A$9:$B$8912,2,FALSE),"REVISAR"))),"")</f>
        <v>1</v>
      </c>
      <c r="Y13" s="503">
        <f t="shared" si="5"/>
        <v>0</v>
      </c>
      <c r="Z13" s="9" t="str">
        <f t="shared" si="6"/>
        <v/>
      </c>
      <c r="AA13" s="9" t="str">
        <f>IFERROR(IF(OR(L13="",L13="NO"),"",IF(F13="SI",IFERROR(Z13*O13,""),"")),"")</f>
        <v/>
      </c>
      <c r="AB13" s="9" t="str">
        <f t="shared" si="8"/>
        <v/>
      </c>
      <c r="AC13" s="1217"/>
      <c r="AD13" s="1217"/>
      <c r="AE13" s="356" t="str">
        <f>IFERROR(IF(AA13="","",IF(AA13&gt;=CM004EMM1,"CUMPLE","NO CUMPLE")),"")</f>
        <v/>
      </c>
      <c r="AF13" s="1217"/>
      <c r="AG13" s="1217"/>
      <c r="AH13" s="356" t="str">
        <f t="shared" si="1"/>
        <v/>
      </c>
      <c r="AI13" s="364"/>
      <c r="AJ13" s="1217"/>
      <c r="AK13" s="1217"/>
      <c r="AL13" s="1217"/>
      <c r="AM13" s="1217"/>
      <c r="AN13" s="1217"/>
      <c r="AO13" s="1217"/>
      <c r="AP13" s="1217"/>
      <c r="AQ13" s="1217"/>
      <c r="AR13" s="1217"/>
      <c r="AS13" s="656" t="str">
        <f t="shared" si="2"/>
        <v/>
      </c>
      <c r="AT13" s="1215"/>
      <c r="AU13" s="1215"/>
      <c r="AV13" s="257"/>
      <c r="AW13" s="260"/>
      <c r="BC13" s="248"/>
    </row>
    <row r="14" spans="1:55" s="246" customFormat="1" ht="9" customHeight="1" thickBot="1" x14ac:dyDescent="0.3">
      <c r="A14" s="1221"/>
      <c r="B14" s="36"/>
      <c r="C14" s="137"/>
      <c r="D14" s="49" t="str">
        <f>IFERROR(INDEX(DESEMPATE!$D$3:$D$73,MATCH('EXP GEN.'!B14,DESEMPATE!$C$3:$C$73,0)),"")</f>
        <v/>
      </c>
      <c r="E14" s="335" t="str">
        <f>IFERROR(IF(D14="","",IF(VLOOKUP(D14,DESEMPATE!D$3:$E$73,2,FALSE)=1,"N/A",IF(VLOOKUP(D14,DESEMPATE!D$3:$E$73,2,FALSE)&gt;=0.51,"SI","NO"))),"")</f>
        <v/>
      </c>
      <c r="F14" s="750" t="s">
        <v>160</v>
      </c>
      <c r="G14" s="329"/>
      <c r="H14" s="139"/>
      <c r="I14" s="808"/>
      <c r="J14" s="139"/>
      <c r="K14" s="253"/>
      <c r="L14" s="139"/>
      <c r="M14" s="658"/>
      <c r="N14" s="658" t="str">
        <f t="shared" si="3"/>
        <v/>
      </c>
      <c r="O14" s="39"/>
      <c r="P14" s="407"/>
      <c r="Q14" s="407"/>
      <c r="R14" s="40" t="str">
        <f t="shared" si="9"/>
        <v/>
      </c>
      <c r="S14" s="41" t="str">
        <f>IFERROR(INDEX(PARAMETROS!$B$53:$B$79,MATCH(R14,PARAMETROS!$A$53:$A$79,0)),"")</f>
        <v/>
      </c>
      <c r="T14" s="616"/>
      <c r="U14" s="42"/>
      <c r="V14" s="44" t="str">
        <f>IFERROR(IF(U14="","",IF(U14="COP","N/A",IF(OR(U14="USD",U14="US"),1,IF(U14="EUR",VLOOKUP(Q14,'SH EURO'!$A$6:$B$6338,2,FALSE),"INGRESAR TASA")))),"")</f>
        <v/>
      </c>
      <c r="W14" s="860" t="str">
        <f t="shared" si="4"/>
        <v/>
      </c>
      <c r="X14" s="43" t="str">
        <f>IFERROR(IF(U14="","",IF(U14="COP",1,IF(V14&lt;&gt;"N/A",VLOOKUP(Q14,'SH TRM'!$A$9:$B$8912,2,FALSE),"REVISAR"))),"")</f>
        <v/>
      </c>
      <c r="Y14" s="504" t="str">
        <f t="shared" si="5"/>
        <v/>
      </c>
      <c r="Z14" s="44" t="str">
        <f t="shared" si="6"/>
        <v/>
      </c>
      <c r="AA14" s="44" t="str">
        <f t="shared" si="7"/>
        <v/>
      </c>
      <c r="AB14" s="44" t="str">
        <f t="shared" si="8"/>
        <v/>
      </c>
      <c r="AC14" s="1218"/>
      <c r="AD14" s="1218"/>
      <c r="AE14" s="367" t="str">
        <f t="shared" si="0"/>
        <v/>
      </c>
      <c r="AF14" s="1218"/>
      <c r="AG14" s="1218"/>
      <c r="AH14" s="357" t="str">
        <f t="shared" si="1"/>
        <v/>
      </c>
      <c r="AI14" s="361"/>
      <c r="AJ14" s="1218"/>
      <c r="AK14" s="1218"/>
      <c r="AL14" s="1218"/>
      <c r="AM14" s="1218"/>
      <c r="AN14" s="1218"/>
      <c r="AO14" s="1218"/>
      <c r="AP14" s="1218"/>
      <c r="AQ14" s="1218"/>
      <c r="AR14" s="1218"/>
      <c r="AS14" s="658" t="str">
        <f t="shared" si="2"/>
        <v/>
      </c>
      <c r="AT14" s="1224"/>
      <c r="AU14" s="1224"/>
      <c r="AV14" s="256"/>
      <c r="AW14" s="260"/>
      <c r="BC14" s="248"/>
    </row>
    <row r="15" spans="1:55" s="246" customFormat="1" ht="86.25" thickBot="1" x14ac:dyDescent="0.3">
      <c r="A15" s="1219" t="s">
        <v>16</v>
      </c>
      <c r="B15" s="27" t="s">
        <v>176</v>
      </c>
      <c r="C15" s="135">
        <v>241</v>
      </c>
      <c r="D15" s="28" t="str">
        <f>IFERROR(INDEX(DESEMPATE!$D$3:$D$73,MATCH('EXP GEN.'!B15,DESEMPATE!$C$3:$C$73,0)),"")</f>
        <v>B&amp;C SA</v>
      </c>
      <c r="E15" s="337" t="str">
        <f>IFERROR(IF(D15="","",IF(VLOOKUP(D15,DESEMPATE!D$3:$E$73,2,FALSE)=1,"N/A",IF(VLOOKUP(D15,DESEMPATE!D$3:$E$73,2,FALSE)&gt;=0.51,"SI","NO"))),"")</f>
        <v>SI</v>
      </c>
      <c r="F15" s="750" t="s">
        <v>160</v>
      </c>
      <c r="G15" s="327"/>
      <c r="H15" s="35" t="s">
        <v>443</v>
      </c>
      <c r="I15" s="809" t="s">
        <v>438</v>
      </c>
      <c r="J15" s="35" t="s">
        <v>469</v>
      </c>
      <c r="K15" s="252" t="s">
        <v>470</v>
      </c>
      <c r="L15" s="35" t="s">
        <v>160</v>
      </c>
      <c r="M15" s="660" t="s">
        <v>160</v>
      </c>
      <c r="N15" s="660" t="str">
        <f t="shared" si="3"/>
        <v>SI</v>
      </c>
      <c r="O15" s="29">
        <v>0.5</v>
      </c>
      <c r="P15" s="405">
        <v>36333</v>
      </c>
      <c r="Q15" s="405">
        <v>38915</v>
      </c>
      <c r="R15" s="47">
        <f t="shared" si="9"/>
        <v>2006</v>
      </c>
      <c r="S15" s="24">
        <f>IFERROR(INDEX(PARAMETROS!$B$53:$B$79,MATCH(R15,PARAMETROS!$A$53:$A$79,0)),"")</f>
        <v>408000</v>
      </c>
      <c r="T15" s="507">
        <v>19941780178.779999</v>
      </c>
      <c r="U15" s="25" t="s">
        <v>171</v>
      </c>
      <c r="V15" s="406" t="str">
        <f>IFERROR(IF(U15="","",IF(U15="COP","N/A",IF(OR(U15="USD",U15="US"),1,IF(U15="EUR",VLOOKUP(Q15,'SH EURO'!$A$6:$B$6338,2,FALSE),"INGRESAR TASA")))),"")</f>
        <v>N/A</v>
      </c>
      <c r="W15" s="861" t="str">
        <f t="shared" si="4"/>
        <v>N/A</v>
      </c>
      <c r="X15" s="26">
        <f>IFERROR(IF(U15="","",IF(U15="COP",1,IF(V15&lt;&gt;"N/A",VLOOKUP(Q15,'SH TRM'!$A$9:$B$8912,2,FALSE),"REVISAR"))),"")</f>
        <v>1</v>
      </c>
      <c r="Y15" s="505">
        <f t="shared" si="5"/>
        <v>19941780178.779999</v>
      </c>
      <c r="Z15" s="406">
        <f t="shared" si="6"/>
        <v>48876.912202892156</v>
      </c>
      <c r="AA15" s="406">
        <f t="shared" si="7"/>
        <v>24438.456101446078</v>
      </c>
      <c r="AB15" s="406" t="str">
        <f t="shared" si="8"/>
        <v/>
      </c>
      <c r="AC15" s="1222" t="str">
        <f>IFERROR(IF(COUNTIF(AA15:AA20,"")=6,"",IF(SUM(AA15:AA20)&gt;=CM004M1,"CUMPLE","NO CUMPLE")),"")</f>
        <v>CUMPLE</v>
      </c>
      <c r="AD15" s="1222" t="str">
        <f>IFERROR(IF(COUNTIF(AA15:AA20,"")=6,"",IF(COUNTIF(E15:E20,"N/A")&gt;0,IF(SUMIF(E15:E20,"N/A",AA15:AA20)&gt;=CM004LM1,"CUMPLE","NO CUMPLE"),IF(SUMIF(E15:E20,"SI",AA15:AA20)&gt;=CM004LM1,"CUMPLE","NO CUMPLE"))),"")</f>
        <v>CUMPLE</v>
      </c>
      <c r="AE15" s="404" t="str">
        <f t="shared" si="0"/>
        <v>CUMPLE</v>
      </c>
      <c r="AF15" s="1222" t="str">
        <f>IFERROR(IF(COUNTIF(AB15:AB20,"")=6,"",IF(SUM(AB15:AB20)&gt;=CM004M3,"CUMPLE","NO CUMPLE")),"")</f>
        <v/>
      </c>
      <c r="AG15" s="1222" t="str">
        <f>IFERROR(IF(COUNTIF(AB15:AB20,"")=6,"",IF(COUNTIF(E15:E20,"N/A")&gt;0,IF(SUMIF(E15:E20,"N/A",AB15:AB20)&gt;=CM004LM3,"CUMPLE","NO CUMPLE"),IF(SUMIF(E15:E20,"SI",AB15:AB20)&gt;=CM004LM3,"CUMPLE","NO CUMPLE"))),"")</f>
        <v/>
      </c>
      <c r="AH15" s="355" t="str">
        <f t="shared" si="1"/>
        <v/>
      </c>
      <c r="AI15" s="363">
        <v>19</v>
      </c>
      <c r="AJ15" s="1222" t="s">
        <v>160</v>
      </c>
      <c r="AK15" s="1222"/>
      <c r="AL15" s="1222"/>
      <c r="AM15" s="1222" t="s">
        <v>160</v>
      </c>
      <c r="AN15" s="1222"/>
      <c r="AO15" s="1222"/>
      <c r="AP15" s="1222" t="s">
        <v>160</v>
      </c>
      <c r="AQ15" s="1222"/>
      <c r="AR15" s="1222"/>
      <c r="AS15" s="660" t="str">
        <f t="shared" si="2"/>
        <v>SI</v>
      </c>
      <c r="AT15" s="1214" t="s">
        <v>168</v>
      </c>
      <c r="AU15" s="1214"/>
      <c r="AV15" s="1288"/>
      <c r="AW15" s="260"/>
      <c r="AX15" s="277"/>
      <c r="AZ15" s="248"/>
      <c r="BC15" s="248"/>
    </row>
    <row r="16" spans="1:55" s="246" customFormat="1" ht="129" thickBot="1" x14ac:dyDescent="0.3">
      <c r="A16" s="1220"/>
      <c r="B16" s="10" t="s">
        <v>176</v>
      </c>
      <c r="C16" s="136">
        <v>260</v>
      </c>
      <c r="D16" s="11" t="str">
        <f>IFERROR(INDEX(DESEMPATE!$D$3:$D$73,MATCH('EXP GEN.'!B16,DESEMPATE!$C$3:$C$73,0)),"")</f>
        <v>B&amp;C SA</v>
      </c>
      <c r="E16" s="259" t="str">
        <f>IFERROR(IF(D16="","",IF(VLOOKUP(D16,DESEMPATE!D$3:$E$73,2,FALSE)=1,"N/A",IF(VLOOKUP(D16,DESEMPATE!D$3:$E$73,2,FALSE)&gt;=0.51,"SI","NO"))),"")</f>
        <v>SI</v>
      </c>
      <c r="F16" s="750" t="s">
        <v>160</v>
      </c>
      <c r="G16" s="328"/>
      <c r="H16" s="20" t="s">
        <v>443</v>
      </c>
      <c r="I16" s="807" t="s">
        <v>438</v>
      </c>
      <c r="J16" s="20" t="s">
        <v>471</v>
      </c>
      <c r="K16" s="251" t="s">
        <v>472</v>
      </c>
      <c r="L16" s="20" t="s">
        <v>160</v>
      </c>
      <c r="M16" s="656" t="s">
        <v>160</v>
      </c>
      <c r="N16" s="656" t="str">
        <f t="shared" si="3"/>
        <v>SI</v>
      </c>
      <c r="O16" s="14">
        <v>0.5</v>
      </c>
      <c r="P16" s="15">
        <v>38916</v>
      </c>
      <c r="Q16" s="15">
        <v>40267</v>
      </c>
      <c r="R16" s="16">
        <f t="shared" si="9"/>
        <v>2010</v>
      </c>
      <c r="S16" s="17">
        <f>IFERROR(INDEX(PARAMETROS!$B$53:$B$79,MATCH(R16,PARAMETROS!$A$53:$A$79,0)),"")</f>
        <v>515000</v>
      </c>
      <c r="T16" s="478">
        <v>7564702533</v>
      </c>
      <c r="U16" s="18" t="s">
        <v>171</v>
      </c>
      <c r="V16" s="9" t="str">
        <f>IFERROR(IF(U16="","",IF(U16="COP","N/A",IF(OR(U16="USD",U16="US"),1,IF(U16="EUR",VLOOKUP(Q16,'SH EURO'!$A$6:$B$6338,2,FALSE),"INGRESAR TASA")))),"")</f>
        <v>N/A</v>
      </c>
      <c r="W16" s="859" t="str">
        <f t="shared" si="4"/>
        <v>N/A</v>
      </c>
      <c r="X16" s="19">
        <f>IFERROR(IF(U16="","",IF(U16="COP",1,IF(V16&lt;&gt;"N/A",VLOOKUP(Q16,'SH TRM'!$A$9:$B$8912,2,FALSE),"REVISAR"))),"")</f>
        <v>1</v>
      </c>
      <c r="Y16" s="503">
        <f t="shared" si="5"/>
        <v>7564702533</v>
      </c>
      <c r="Z16" s="9">
        <f t="shared" si="6"/>
        <v>14688.742782524272</v>
      </c>
      <c r="AA16" s="9">
        <f t="shared" si="7"/>
        <v>7344.3713912621361</v>
      </c>
      <c r="AB16" s="9" t="str">
        <f t="shared" si="8"/>
        <v/>
      </c>
      <c r="AC16" s="1217"/>
      <c r="AD16" s="1217"/>
      <c r="AE16" s="356" t="str">
        <f t="shared" si="0"/>
        <v>CUMPLE</v>
      </c>
      <c r="AF16" s="1217"/>
      <c r="AG16" s="1217"/>
      <c r="AH16" s="356" t="str">
        <f t="shared" si="1"/>
        <v/>
      </c>
      <c r="AI16" s="364">
        <v>15</v>
      </c>
      <c r="AJ16" s="1217" t="s">
        <v>160</v>
      </c>
      <c r="AK16" s="1217"/>
      <c r="AL16" s="1217"/>
      <c r="AM16" s="1217" t="s">
        <v>160</v>
      </c>
      <c r="AN16" s="1217"/>
      <c r="AO16" s="1217"/>
      <c r="AP16" s="1217" t="s">
        <v>160</v>
      </c>
      <c r="AQ16" s="1217"/>
      <c r="AR16" s="1217"/>
      <c r="AS16" s="656" t="str">
        <f t="shared" si="2"/>
        <v>SI</v>
      </c>
      <c r="AT16" s="1215"/>
      <c r="AU16" s="1215"/>
      <c r="AV16" s="1289"/>
      <c r="AW16" s="260"/>
      <c r="AX16" s="277"/>
      <c r="BC16" s="248"/>
    </row>
    <row r="17" spans="1:55" s="246" customFormat="1" ht="100.5" thickBot="1" x14ac:dyDescent="0.3">
      <c r="A17" s="1220"/>
      <c r="B17" s="10" t="s">
        <v>177</v>
      </c>
      <c r="C17" s="136">
        <v>268</v>
      </c>
      <c r="D17" s="11" t="str">
        <f>IFERROR(INDEX(DESEMPATE!$D$3:$D$73,MATCH('EXP GEN.'!B17,DESEMPATE!$C$3:$C$73,0)),"")</f>
        <v>DIEGO FERNANDO FONSECA CHAVES</v>
      </c>
      <c r="E17" s="259" t="str">
        <f>IFERROR(IF(D17="","",IF(VLOOKUP(D17,DESEMPATE!D$3:$E$73,2,FALSE)=1,"N/A",IF(VLOOKUP(D17,DESEMPATE!D$3:$E$73,2,FALSE)&gt;=0.51,"SI","NO"))),"")</f>
        <v>NO</v>
      </c>
      <c r="F17" s="750" t="s">
        <v>160</v>
      </c>
      <c r="G17" s="328"/>
      <c r="H17" s="20" t="s">
        <v>473</v>
      </c>
      <c r="I17" s="807" t="s">
        <v>438</v>
      </c>
      <c r="J17" s="483" t="s">
        <v>474</v>
      </c>
      <c r="K17" s="484" t="s">
        <v>475</v>
      </c>
      <c r="L17" s="656" t="s">
        <v>160</v>
      </c>
      <c r="M17" s="656" t="s">
        <v>160</v>
      </c>
      <c r="N17" s="656" t="str">
        <f t="shared" si="3"/>
        <v>SI</v>
      </c>
      <c r="O17" s="14">
        <v>0.5</v>
      </c>
      <c r="P17" s="15">
        <v>40137</v>
      </c>
      <c r="Q17" s="15">
        <v>41232</v>
      </c>
      <c r="R17" s="16">
        <f t="shared" si="9"/>
        <v>2012</v>
      </c>
      <c r="S17" s="17">
        <f>IFERROR(INDEX(PARAMETROS!$B$53:$B$79,MATCH(R17,PARAMETROS!$A$53:$A$79,0)),"")</f>
        <v>566700</v>
      </c>
      <c r="T17" s="506">
        <f>1327530352+400000000+120000000+180000000+156952234+2576677923</f>
        <v>4761160509</v>
      </c>
      <c r="U17" s="493" t="s">
        <v>171</v>
      </c>
      <c r="V17" s="9" t="str">
        <f>IFERROR(IF(U17="","",IF(U17="COP","N/A",IF(OR(U17="USD",U17="US"),1,IF(U17="EUR",VLOOKUP(Q17,'SH EURO'!$A$6:$B$6338,2,FALSE),"INGRESAR TASA")))),"")</f>
        <v>N/A</v>
      </c>
      <c r="W17" s="859" t="str">
        <f t="shared" si="4"/>
        <v>N/A</v>
      </c>
      <c r="X17" s="19">
        <f>IFERROR(IF(U17="","",IF(U17="COP",1,IF(V17&lt;&gt;"N/A",VLOOKUP(Q17,'SH TRM'!$A$9:$B$8912,2,FALSE),"REVISAR"))),"")</f>
        <v>1</v>
      </c>
      <c r="Y17" s="503">
        <f t="shared" si="5"/>
        <v>4761160509</v>
      </c>
      <c r="Z17" s="9">
        <f t="shared" si="6"/>
        <v>8401.5537480148232</v>
      </c>
      <c r="AA17" s="9">
        <f t="shared" si="7"/>
        <v>4200.7768740074116</v>
      </c>
      <c r="AB17" s="9" t="str">
        <f t="shared" si="8"/>
        <v/>
      </c>
      <c r="AC17" s="1217"/>
      <c r="AD17" s="1217"/>
      <c r="AE17" s="356" t="str">
        <f t="shared" si="0"/>
        <v>CUMPLE</v>
      </c>
      <c r="AF17" s="1217"/>
      <c r="AG17" s="1217"/>
      <c r="AH17" s="356" t="str">
        <f t="shared" si="1"/>
        <v/>
      </c>
      <c r="AI17" s="20">
        <v>1</v>
      </c>
      <c r="AJ17" s="1217" t="s">
        <v>160</v>
      </c>
      <c r="AK17" s="1217"/>
      <c r="AL17" s="1217"/>
      <c r="AM17" s="1217" t="s">
        <v>160</v>
      </c>
      <c r="AN17" s="1217"/>
      <c r="AO17" s="1217"/>
      <c r="AP17" s="1217" t="s">
        <v>160</v>
      </c>
      <c r="AQ17" s="1217"/>
      <c r="AR17" s="1217"/>
      <c r="AS17" s="791" t="str">
        <f t="shared" si="2"/>
        <v>SI</v>
      </c>
      <c r="AT17" s="1215"/>
      <c r="AU17" s="1215"/>
      <c r="AV17" s="1289"/>
      <c r="AW17" s="260"/>
      <c r="BC17" s="248"/>
    </row>
    <row r="18" spans="1:55" s="246" customFormat="1" ht="126.75" thickBot="1" x14ac:dyDescent="0.3">
      <c r="A18" s="1220"/>
      <c r="B18" s="10" t="s">
        <v>177</v>
      </c>
      <c r="C18" s="136">
        <v>335</v>
      </c>
      <c r="D18" s="11" t="str">
        <f>IFERROR(INDEX(DESEMPATE!$D$3:$D$73,MATCH('EXP GEN.'!B18,DESEMPATE!$C$3:$C$73,0)),"")</f>
        <v>DIEGO FERNANDO FONSECA CHAVES</v>
      </c>
      <c r="E18" s="259" t="str">
        <f>IFERROR(IF(D18="","",IF(VLOOKUP(D18,DESEMPATE!D$3:$E$73,2,FALSE)=1,"N/A",IF(VLOOKUP(D18,DESEMPATE!D$3:$E$73,2,FALSE)&gt;=0.51,"SI","NO"))),"")</f>
        <v>NO</v>
      </c>
      <c r="F18" s="750" t="s">
        <v>160</v>
      </c>
      <c r="G18" s="328"/>
      <c r="H18" s="20" t="s">
        <v>473</v>
      </c>
      <c r="I18" s="807" t="s">
        <v>438</v>
      </c>
      <c r="J18" s="20" t="s">
        <v>476</v>
      </c>
      <c r="K18" s="254" t="s">
        <v>477</v>
      </c>
      <c r="L18" s="144" t="s">
        <v>160</v>
      </c>
      <c r="M18" s="656" t="s">
        <v>160</v>
      </c>
      <c r="N18" s="656" t="str">
        <f t="shared" si="3"/>
        <v>SI</v>
      </c>
      <c r="O18" s="14">
        <v>0.4</v>
      </c>
      <c r="P18" s="15">
        <v>40143</v>
      </c>
      <c r="Q18" s="15">
        <v>41183</v>
      </c>
      <c r="R18" s="16">
        <f t="shared" si="9"/>
        <v>2012</v>
      </c>
      <c r="S18" s="17">
        <f>IFERROR(INDEX(PARAMETROS!$B$53:$B$79,MATCH(R18,PARAMETROS!$A$53:$A$79,0)),"")</f>
        <v>566700</v>
      </c>
      <c r="T18" s="478">
        <v>4331349652</v>
      </c>
      <c r="U18" s="18" t="s">
        <v>171</v>
      </c>
      <c r="V18" s="9" t="str">
        <f>IFERROR(IF(U18="","",IF(U18="COP","N/A",IF(OR(U18="USD",U18="US"),1,IF(U18="EUR",VLOOKUP(Q18,'SH EURO'!$A$6:$B$6338,2,FALSE),"INGRESAR TASA")))),"")</f>
        <v>N/A</v>
      </c>
      <c r="W18" s="859" t="str">
        <f t="shared" si="4"/>
        <v>N/A</v>
      </c>
      <c r="X18" s="19">
        <f>IFERROR(IF(U18="","",IF(U18="COP",1,IF(V18&lt;&gt;"N/A",VLOOKUP(Q18,'SH TRM'!$A$9:$B$8912,2,FALSE),"REVISAR"))),"")</f>
        <v>1</v>
      </c>
      <c r="Y18" s="503">
        <f t="shared" si="5"/>
        <v>4331349652</v>
      </c>
      <c r="Z18" s="9">
        <f t="shared" si="6"/>
        <v>7643.1086147873657</v>
      </c>
      <c r="AA18" s="9">
        <f t="shared" si="7"/>
        <v>3057.2434459149463</v>
      </c>
      <c r="AB18" s="9" t="str">
        <f t="shared" si="8"/>
        <v/>
      </c>
      <c r="AC18" s="1217"/>
      <c r="AD18" s="1217"/>
      <c r="AE18" s="356" t="str">
        <f t="shared" si="0"/>
        <v>CUMPLE</v>
      </c>
      <c r="AF18" s="1217"/>
      <c r="AG18" s="1217"/>
      <c r="AH18" s="356" t="str">
        <f t="shared" si="1"/>
        <v/>
      </c>
      <c r="AI18" s="20">
        <v>8</v>
      </c>
      <c r="AJ18" s="1229" t="s">
        <v>161</v>
      </c>
      <c r="AK18" s="1230"/>
      <c r="AL18" s="1231"/>
      <c r="AM18" s="1229" t="s">
        <v>160</v>
      </c>
      <c r="AN18" s="1230"/>
      <c r="AO18" s="1231"/>
      <c r="AP18" s="1229" t="s">
        <v>160</v>
      </c>
      <c r="AQ18" s="1230"/>
      <c r="AR18" s="1231"/>
      <c r="AS18" s="791" t="str">
        <f t="shared" si="2"/>
        <v>SI</v>
      </c>
      <c r="AT18" s="1215"/>
      <c r="AU18" s="1215"/>
      <c r="AV18" s="1289"/>
      <c r="AW18" s="260"/>
      <c r="BC18" s="248"/>
    </row>
    <row r="19" spans="1:55" s="246" customFormat="1" ht="6.75" customHeight="1" thickBot="1" x14ac:dyDescent="0.3">
      <c r="A19" s="1220"/>
      <c r="B19" s="10"/>
      <c r="C19" s="136"/>
      <c r="D19" s="11" t="str">
        <f>IFERROR(INDEX(DESEMPATE!$D$3:$D$73,MATCH('EXP GEN.'!B19,DESEMPATE!$C$3:$C$73,0)),"")</f>
        <v/>
      </c>
      <c r="E19" s="259" t="str">
        <f>IFERROR(IF(D19="","",IF(VLOOKUP(D19,DESEMPATE!D$3:$E$73,2,FALSE)=1,"N/A",IF(VLOOKUP(D19,DESEMPATE!D$3:$E$73,2,FALSE)&gt;=0.51,"SI","NO"))),"")</f>
        <v/>
      </c>
      <c r="F19" s="750" t="s">
        <v>160</v>
      </c>
      <c r="G19" s="328"/>
      <c r="H19" s="20"/>
      <c r="I19" s="807"/>
      <c r="J19" s="20"/>
      <c r="K19" s="251"/>
      <c r="L19" s="20"/>
      <c r="M19" s="656"/>
      <c r="N19" s="656" t="str">
        <f t="shared" si="3"/>
        <v/>
      </c>
      <c r="O19" s="14"/>
      <c r="P19" s="15"/>
      <c r="Q19" s="15"/>
      <c r="R19" s="16" t="str">
        <f t="shared" si="9"/>
        <v/>
      </c>
      <c r="S19" s="17" t="str">
        <f>IFERROR(INDEX(PARAMETROS!$B$53:$B$79,MATCH(R19,PARAMETROS!$A$53:$A$79,0)),"")</f>
        <v/>
      </c>
      <c r="T19" s="691"/>
      <c r="U19" s="18"/>
      <c r="V19" s="9" t="str">
        <f>IFERROR(IF(U19="","",IF(U19="COP","N/A",IF(OR(U19="USD",U19="US"),1,IF(U19="EUR",VLOOKUP(Q19,'SH EURO'!$A$6:$B$6338,2,FALSE),"INGRESAR TASA")))),"")</f>
        <v/>
      </c>
      <c r="W19" s="859" t="str">
        <f t="shared" si="4"/>
        <v/>
      </c>
      <c r="X19" s="19" t="str">
        <f>IFERROR(IF(U19="","",IF(U19="COP",1,IF(V19&lt;&gt;"N/A",VLOOKUP(Q19,'SH TRM'!$A$9:$B$8912,2,FALSE),"REVISAR"))),"")</f>
        <v/>
      </c>
      <c r="Y19" s="503" t="str">
        <f t="shared" si="5"/>
        <v/>
      </c>
      <c r="Z19" s="9" t="str">
        <f t="shared" si="6"/>
        <v/>
      </c>
      <c r="AA19" s="9" t="str">
        <f t="shared" si="7"/>
        <v/>
      </c>
      <c r="AB19" s="9" t="str">
        <f t="shared" si="8"/>
        <v/>
      </c>
      <c r="AC19" s="1217"/>
      <c r="AD19" s="1217"/>
      <c r="AE19" s="356" t="str">
        <f t="shared" si="0"/>
        <v/>
      </c>
      <c r="AF19" s="1217"/>
      <c r="AG19" s="1217"/>
      <c r="AH19" s="356" t="str">
        <f t="shared" si="1"/>
        <v/>
      </c>
      <c r="AI19" s="362"/>
      <c r="AJ19" s="1217"/>
      <c r="AK19" s="1217"/>
      <c r="AL19" s="1217"/>
      <c r="AM19" s="1217"/>
      <c r="AN19" s="1217"/>
      <c r="AO19" s="1217"/>
      <c r="AP19" s="1217"/>
      <c r="AQ19" s="1217"/>
      <c r="AR19" s="1217"/>
      <c r="AS19" s="656" t="str">
        <f t="shared" si="2"/>
        <v/>
      </c>
      <c r="AT19" s="1215"/>
      <c r="AU19" s="1215"/>
      <c r="AV19" s="1289"/>
      <c r="AW19" s="260"/>
      <c r="BC19" s="248"/>
    </row>
    <row r="20" spans="1:55" s="246" customFormat="1" ht="6.75" customHeight="1" thickBot="1" x14ac:dyDescent="0.3">
      <c r="A20" s="1221"/>
      <c r="B20" s="36"/>
      <c r="C20" s="137"/>
      <c r="D20" s="49" t="str">
        <f>IFERROR(INDEX(DESEMPATE!$D$3:$D$73,MATCH('EXP GEN.'!B20,DESEMPATE!$C$3:$C$73,0)),"")</f>
        <v/>
      </c>
      <c r="E20" s="335" t="str">
        <f>IFERROR(IF(D20="","",IF(VLOOKUP(D20,DESEMPATE!D$3:$E$73,2,FALSE)=1,"N/A",IF(VLOOKUP(D20,DESEMPATE!D$3:$E$73,2,FALSE)&gt;=0.51,"SI","NO"))),"")</f>
        <v/>
      </c>
      <c r="F20" s="750" t="s">
        <v>160</v>
      </c>
      <c r="G20" s="329"/>
      <c r="H20" s="139"/>
      <c r="I20" s="808"/>
      <c r="J20" s="139"/>
      <c r="K20" s="253"/>
      <c r="L20" s="139"/>
      <c r="M20" s="658"/>
      <c r="N20" s="658" t="str">
        <f t="shared" si="3"/>
        <v/>
      </c>
      <c r="O20" s="39"/>
      <c r="P20" s="407"/>
      <c r="Q20" s="407"/>
      <c r="R20" s="40" t="str">
        <f t="shared" si="9"/>
        <v/>
      </c>
      <c r="S20" s="41" t="str">
        <f>IFERROR(INDEX(PARAMETROS!$B$53:$B$79,MATCH(R20,PARAMETROS!$A$53:$A$79,0)),"")</f>
        <v/>
      </c>
      <c r="T20" s="616"/>
      <c r="U20" s="42"/>
      <c r="V20" s="44" t="str">
        <f>IFERROR(IF(U20="","",IF(U20="COP","N/A",IF(OR(U20="USD",U20="US"),1,IF(U20="EUR",VLOOKUP(Q20,'SH EURO'!$A$6:$B$6338,2,FALSE),"INGRESAR TASA")))),"")</f>
        <v/>
      </c>
      <c r="W20" s="860" t="str">
        <f t="shared" si="4"/>
        <v/>
      </c>
      <c r="X20" s="43" t="str">
        <f>IFERROR(IF(U20="","",IF(U20="COP",1,IF(V20&lt;&gt;"N/A",VLOOKUP(Q20,'SH TRM'!$A$9:$B$8912,2,FALSE),"REVISAR"))),"")</f>
        <v/>
      </c>
      <c r="Y20" s="504" t="str">
        <f t="shared" si="5"/>
        <v/>
      </c>
      <c r="Z20" s="44" t="str">
        <f t="shared" si="6"/>
        <v/>
      </c>
      <c r="AA20" s="44" t="str">
        <f t="shared" si="7"/>
        <v/>
      </c>
      <c r="AB20" s="44" t="str">
        <f t="shared" si="8"/>
        <v/>
      </c>
      <c r="AC20" s="1218"/>
      <c r="AD20" s="1218"/>
      <c r="AE20" s="367" t="str">
        <f t="shared" si="0"/>
        <v/>
      </c>
      <c r="AF20" s="1218"/>
      <c r="AG20" s="1218"/>
      <c r="AH20" s="357" t="str">
        <f t="shared" si="1"/>
        <v/>
      </c>
      <c r="AI20" s="361"/>
      <c r="AJ20" s="1218"/>
      <c r="AK20" s="1218"/>
      <c r="AL20" s="1218"/>
      <c r="AM20" s="1218"/>
      <c r="AN20" s="1218"/>
      <c r="AO20" s="1218"/>
      <c r="AP20" s="1218"/>
      <c r="AQ20" s="1218"/>
      <c r="AR20" s="1218"/>
      <c r="AS20" s="658" t="str">
        <f t="shared" si="2"/>
        <v/>
      </c>
      <c r="AT20" s="1224"/>
      <c r="AU20" s="1224"/>
      <c r="AV20" s="1290"/>
      <c r="AW20" s="260"/>
      <c r="BC20" s="248"/>
    </row>
    <row r="21" spans="1:55" s="246" customFormat="1" ht="43.5" thickBot="1" x14ac:dyDescent="0.3">
      <c r="A21" s="1219" t="s">
        <v>18</v>
      </c>
      <c r="B21" s="27" t="s">
        <v>178</v>
      </c>
      <c r="C21" s="135">
        <v>149</v>
      </c>
      <c r="D21" s="28" t="str">
        <f>IFERROR(INDEX(DESEMPATE!$D$3:$D$73,MATCH('EXP GEN.'!B21,DESEMPATE!$C$3:$C$73,0)),"")</f>
        <v>PROGIN SPA</v>
      </c>
      <c r="E21" s="337" t="str">
        <f>IFERROR(IF(D21="","",IF(VLOOKUP(D21,DESEMPATE!D$3:$E$73,2,FALSE)=1,"N/A",IF(VLOOKUP(D21,DESEMPATE!D$3:$E$73,2,FALSE)&gt;=0.51,"SI","NO"))),"")</f>
        <v>SI</v>
      </c>
      <c r="F21" s="750" t="s">
        <v>160</v>
      </c>
      <c r="G21" s="327"/>
      <c r="H21" s="480" t="s">
        <v>481</v>
      </c>
      <c r="I21" s="480" t="s">
        <v>482</v>
      </c>
      <c r="J21" s="481"/>
      <c r="K21" s="481" t="s">
        <v>483</v>
      </c>
      <c r="L21" s="790" t="s">
        <v>160</v>
      </c>
      <c r="M21" s="660" t="s">
        <v>160</v>
      </c>
      <c r="N21" s="660" t="str">
        <f t="shared" si="3"/>
        <v>SI</v>
      </c>
      <c r="O21" s="29">
        <v>0.60419999999999996</v>
      </c>
      <c r="P21" s="405">
        <v>38397</v>
      </c>
      <c r="Q21" s="405">
        <v>40529</v>
      </c>
      <c r="R21" s="47">
        <f t="shared" si="9"/>
        <v>2010</v>
      </c>
      <c r="S21" s="24">
        <f>IFERROR(INDEX(PARAMETROS!$B$53:$B$79,MATCH(R21,PARAMETROS!$A$53:$A$79,0)),"")</f>
        <v>515000</v>
      </c>
      <c r="T21" s="507">
        <v>1449512.87</v>
      </c>
      <c r="U21" s="25" t="s">
        <v>173</v>
      </c>
      <c r="V21" s="406">
        <f>IFERROR(IF(U21="","",IF(U21="COP","N/A",IF(OR(U21="USD",U21="US"),1,IF(U21="EUR",VLOOKUP(Q21,'SH EURO'!$A$6:$B$6338,2,FALSE),"INGRESAR TASA")))),"")</f>
        <v>1.3224</v>
      </c>
      <c r="W21" s="861">
        <f t="shared" si="4"/>
        <v>1916835.8192880002</v>
      </c>
      <c r="X21" s="26">
        <f>IFERROR(IF(U21="","",IF(U21="COP",1,IF(V21&lt;&gt;"N/A",VLOOKUP(Q21,'SH TRM'!$A$9:$B$8912,2,FALSE),"REVISAR"))),"")</f>
        <v>1916.09</v>
      </c>
      <c r="Y21" s="505">
        <f t="shared" si="5"/>
        <v>3672829944.9795442</v>
      </c>
      <c r="Z21" s="406">
        <f t="shared" si="6"/>
        <v>7131.7086310282411</v>
      </c>
      <c r="AA21" s="406">
        <f t="shared" si="7"/>
        <v>4308.9783548672631</v>
      </c>
      <c r="AB21" s="406" t="str">
        <f t="shared" si="8"/>
        <v/>
      </c>
      <c r="AC21" s="1222" t="str">
        <f>IFERROR(IF(COUNTIF(AA21:AA26,"")=6,"",IF(SUM(AA21:AA26)&gt;=CM004M1,"CUMPLE","NO CUMPLE")),"")</f>
        <v>NO CUMPLE</v>
      </c>
      <c r="AD21" s="1222" t="str">
        <f>IFERROR(IF(COUNTIF(AA21:AA26,"")=6,"",IF(COUNTIF(E21:E26,"N/A")&gt;0,IF(SUMIF(E21:E26,"N/A",AA21:AA26)&gt;=CM004LM1,"CUMPLE","NO CUMPLE"),IF(SUMIF(E21:E26,"SI",AA21:AA26)&gt;=CM004LM1,"CUMPLE","NO CUMPLE"))),"")</f>
        <v>NO CUMPLE</v>
      </c>
      <c r="AE21" s="404" t="str">
        <f t="shared" si="0"/>
        <v>CUMPLE</v>
      </c>
      <c r="AF21" s="1222" t="str">
        <f>IFERROR(IF(COUNTIF(AB21:AB26,"")=6,"",IF(SUM(AB21:AB26)&gt;=CM004M3,"CUMPLE","NO CUMPLE")),"")</f>
        <v/>
      </c>
      <c r="AG21" s="1222" t="str">
        <f>IFERROR(IF(COUNTIF(AB21:AB26,"")=6,"",IF(COUNTIF(E21:E26,"N/A")&gt;0,IF(SUMIF(E21:E26,"N/A",AB21:AB26)&gt;=CM004LM3,"CUMPLE","NO CUMPLE"),IF(SUMIF(E21:E26,"SI",AB21:AB26)&gt;=CM004LM3,"CUMPLE","NO CUMPLE"))),"")</f>
        <v/>
      </c>
      <c r="AH21" s="355" t="str">
        <f t="shared" si="1"/>
        <v/>
      </c>
      <c r="AI21" s="363">
        <v>17</v>
      </c>
      <c r="AJ21" s="1222" t="s">
        <v>160</v>
      </c>
      <c r="AK21" s="1222"/>
      <c r="AL21" s="1222"/>
      <c r="AM21" s="1222" t="s">
        <v>160</v>
      </c>
      <c r="AN21" s="1222"/>
      <c r="AO21" s="1222"/>
      <c r="AP21" s="1222" t="s">
        <v>160</v>
      </c>
      <c r="AQ21" s="1222"/>
      <c r="AR21" s="1222"/>
      <c r="AS21" s="660" t="str">
        <f t="shared" si="2"/>
        <v>SI</v>
      </c>
      <c r="AT21" s="1214" t="s">
        <v>169</v>
      </c>
      <c r="AU21" s="1214"/>
      <c r="AV21" s="1076"/>
      <c r="AW21" s="260"/>
      <c r="AX21" s="277"/>
      <c r="BC21" s="248"/>
    </row>
    <row r="22" spans="1:55" s="246" customFormat="1" ht="72" thickBot="1" x14ac:dyDescent="0.3">
      <c r="A22" s="1220"/>
      <c r="B22" s="10" t="s">
        <v>179</v>
      </c>
      <c r="C22" s="136">
        <v>158</v>
      </c>
      <c r="D22" s="11" t="str">
        <f>IFERROR(INDEX(DESEMPATE!$D$3:$D$73,MATCH('EXP GEN.'!B22,DESEMPATE!$C$3:$C$73,0)),"")</f>
        <v>PLANES SA</v>
      </c>
      <c r="E22" s="259" t="str">
        <f>IFERROR(IF(D22="","",IF(VLOOKUP(D22,DESEMPATE!D$3:$E$73,2,FALSE)=1,"N/A",IF(VLOOKUP(D22,DESEMPATE!D$3:$E$73,2,FALSE)&gt;=0.51,"SI","NO"))),"")</f>
        <v>NO</v>
      </c>
      <c r="F22" s="750" t="s">
        <v>160</v>
      </c>
      <c r="G22" s="328"/>
      <c r="H22" s="484" t="s">
        <v>484</v>
      </c>
      <c r="I22" s="483" t="s">
        <v>438</v>
      </c>
      <c r="J22" s="484" t="s">
        <v>485</v>
      </c>
      <c r="K22" s="484" t="s">
        <v>486</v>
      </c>
      <c r="L22" s="791" t="s">
        <v>160</v>
      </c>
      <c r="M22" s="656" t="s">
        <v>160</v>
      </c>
      <c r="N22" s="656" t="str">
        <f t="shared" si="3"/>
        <v>SI</v>
      </c>
      <c r="O22" s="14">
        <v>0.25</v>
      </c>
      <c r="P22" s="15">
        <v>38718</v>
      </c>
      <c r="Q22" s="15">
        <v>42399</v>
      </c>
      <c r="R22" s="16">
        <f t="shared" si="9"/>
        <v>2016</v>
      </c>
      <c r="S22" s="17">
        <f>IFERROR(INDEX(PARAMETROS!$B$53:$B$79,MATCH(R22,PARAMETROS!$A$53:$A$79,0)),"")</f>
        <v>689455</v>
      </c>
      <c r="T22" s="478">
        <v>9471953326</v>
      </c>
      <c r="U22" s="18" t="s">
        <v>171</v>
      </c>
      <c r="V22" s="9" t="str">
        <f>IFERROR(IF(U22="","",IF(U22="COP","N/A",IF(OR(U22="USD",U22="US"),1,IF(U22="EUR",VLOOKUP(Q22,'SH EURO'!$A$6:$B$6338,2,FALSE),"INGRESAR TASA")))),"")</f>
        <v>N/A</v>
      </c>
      <c r="W22" s="859" t="str">
        <f t="shared" si="4"/>
        <v>N/A</v>
      </c>
      <c r="X22" s="19">
        <f>IFERROR(IF(U22="","",IF(U22="COP",1,IF(V22&lt;&gt;"N/A",VLOOKUP(Q22,'SH TRM'!$A$9:$B$8912,2,FALSE),"REVISAR"))),"")</f>
        <v>1</v>
      </c>
      <c r="Y22" s="503">
        <f t="shared" si="5"/>
        <v>9471953326</v>
      </c>
      <c r="Z22" s="9">
        <f t="shared" si="6"/>
        <v>13738.31987004228</v>
      </c>
      <c r="AA22" s="9">
        <f t="shared" si="7"/>
        <v>3434.57996751057</v>
      </c>
      <c r="AB22" s="9" t="str">
        <f t="shared" si="8"/>
        <v/>
      </c>
      <c r="AC22" s="1217"/>
      <c r="AD22" s="1217"/>
      <c r="AE22" s="356" t="str">
        <f t="shared" si="0"/>
        <v>CUMPLE</v>
      </c>
      <c r="AF22" s="1217"/>
      <c r="AG22" s="1217"/>
      <c r="AH22" s="356" t="str">
        <f t="shared" si="1"/>
        <v/>
      </c>
      <c r="AI22" s="364" t="s">
        <v>487</v>
      </c>
      <c r="AJ22" s="1236"/>
      <c r="AK22" s="1236"/>
      <c r="AL22" s="1236"/>
      <c r="AM22" s="1236"/>
      <c r="AN22" s="1236"/>
      <c r="AO22" s="1236"/>
      <c r="AP22" s="1217"/>
      <c r="AQ22" s="1217"/>
      <c r="AR22" s="1217"/>
      <c r="AS22" s="656" t="str">
        <f t="shared" si="2"/>
        <v>EJECUCION</v>
      </c>
      <c r="AT22" s="1215"/>
      <c r="AU22" s="1215"/>
      <c r="AV22" s="1075"/>
      <c r="AW22" s="260"/>
      <c r="AX22" s="277"/>
      <c r="BC22" s="248"/>
    </row>
    <row r="23" spans="1:55" s="246" customFormat="1" ht="57.75" thickBot="1" x14ac:dyDescent="0.3">
      <c r="A23" s="1220"/>
      <c r="B23" s="10" t="s">
        <v>179</v>
      </c>
      <c r="C23" s="136">
        <v>162</v>
      </c>
      <c r="D23" s="11" t="str">
        <f>IFERROR(INDEX(DESEMPATE!$D$3:$D$73,MATCH('EXP GEN.'!B23,DESEMPATE!$C$3:$C$73,0)),"")</f>
        <v>PLANES SA</v>
      </c>
      <c r="E23" s="259" t="str">
        <f>IFERROR(IF(D23="","",IF(VLOOKUP(D23,DESEMPATE!D$3:$E$73,2,FALSE)=1,"N/A",IF(VLOOKUP(D23,DESEMPATE!D$3:$E$73,2,FALSE)&gt;=0.51,"SI","NO"))),"")</f>
        <v>NO</v>
      </c>
      <c r="F23" s="750" t="s">
        <v>160</v>
      </c>
      <c r="G23" s="328"/>
      <c r="H23" s="484" t="s">
        <v>488</v>
      </c>
      <c r="I23" s="483" t="s">
        <v>438</v>
      </c>
      <c r="J23" s="484" t="s">
        <v>489</v>
      </c>
      <c r="K23" s="484" t="s">
        <v>490</v>
      </c>
      <c r="L23" s="791" t="s">
        <v>160</v>
      </c>
      <c r="M23" s="656" t="s">
        <v>160</v>
      </c>
      <c r="N23" s="656" t="str">
        <f t="shared" si="3"/>
        <v>SI</v>
      </c>
      <c r="O23" s="14">
        <v>0.5</v>
      </c>
      <c r="P23" s="15">
        <v>37288</v>
      </c>
      <c r="Q23" s="282">
        <v>41779</v>
      </c>
      <c r="R23" s="16">
        <f t="shared" si="9"/>
        <v>2014</v>
      </c>
      <c r="S23" s="17">
        <f>IFERROR(INDEX(PARAMETROS!$B$53:$B$79,MATCH(R23,PARAMETROS!$A$53:$A$79,0)),"")</f>
        <v>616000</v>
      </c>
      <c r="T23" s="863"/>
      <c r="U23" s="18" t="s">
        <v>171</v>
      </c>
      <c r="V23" s="9" t="str">
        <f>IFERROR(IF(U23="","",IF(U23="COP","N/A",IF(OR(U23="USD",U23="US"),1,IF(U23="EUR",VLOOKUP(Q23,'SH EURO'!$A$6:$B$6338,2,FALSE),"INGRESAR TASA")))),"")</f>
        <v>N/A</v>
      </c>
      <c r="W23" s="859" t="str">
        <f t="shared" si="4"/>
        <v/>
      </c>
      <c r="X23" s="19">
        <f>IFERROR(IF(U23="","",IF(U23="COP",1,IF(V23&lt;&gt;"N/A",VLOOKUP(Q23,'SH TRM'!$A$9:$B$8912,2,FALSE),"REVISAR"))),"")</f>
        <v>1</v>
      </c>
      <c r="Y23" s="503">
        <f t="shared" si="5"/>
        <v>0</v>
      </c>
      <c r="Z23" s="864">
        <f t="shared" si="6"/>
        <v>0</v>
      </c>
      <c r="AA23" s="9">
        <f t="shared" si="7"/>
        <v>0</v>
      </c>
      <c r="AB23" s="9" t="str">
        <f t="shared" si="8"/>
        <v/>
      </c>
      <c r="AC23" s="1217"/>
      <c r="AD23" s="1217"/>
      <c r="AE23" s="356" t="str">
        <f t="shared" si="0"/>
        <v>NO CUMPLE</v>
      </c>
      <c r="AF23" s="1217"/>
      <c r="AG23" s="1217"/>
      <c r="AH23" s="356" t="str">
        <f t="shared" si="1"/>
        <v/>
      </c>
      <c r="AI23" s="364"/>
      <c r="AJ23" s="1217"/>
      <c r="AK23" s="1217"/>
      <c r="AL23" s="1217"/>
      <c r="AM23" s="1217"/>
      <c r="AN23" s="1217"/>
      <c r="AO23" s="1217"/>
      <c r="AP23" s="1217"/>
      <c r="AQ23" s="1217"/>
      <c r="AR23" s="1217"/>
      <c r="AS23" s="656" t="str">
        <f t="shared" si="2"/>
        <v/>
      </c>
      <c r="AT23" s="1215"/>
      <c r="AU23" s="1215"/>
      <c r="AV23" s="1075"/>
      <c r="AW23" s="260"/>
      <c r="AX23" s="277"/>
      <c r="BC23" s="248"/>
    </row>
    <row r="24" spans="1:55" s="514" customFormat="1" ht="12.75" customHeight="1" thickBot="1" x14ac:dyDescent="0.3">
      <c r="A24" s="1220"/>
      <c r="B24" s="10"/>
      <c r="C24" s="136"/>
      <c r="D24" s="11" t="str">
        <f>IFERROR(INDEX(DESEMPATE!$D$3:$D$73,MATCH('EXP GEN.'!B24,DESEMPATE!$C$3:$C$73,0)),"")</f>
        <v/>
      </c>
      <c r="E24" s="259" t="str">
        <f>IFERROR(IF(D24="","",IF(VLOOKUP(D24,DESEMPATE!D$3:$E$73,2,FALSE)=1,"N/A",IF(VLOOKUP(D24,DESEMPATE!D$3:$E$73,2,FALSE)&gt;=0.51,"SI","NO"))),"")</f>
        <v/>
      </c>
      <c r="F24" s="750" t="s">
        <v>160</v>
      </c>
      <c r="G24" s="328"/>
      <c r="H24" s="20"/>
      <c r="I24" s="807"/>
      <c r="J24" s="20"/>
      <c r="K24" s="251"/>
      <c r="L24" s="20"/>
      <c r="M24" s="656"/>
      <c r="N24" s="656" t="str">
        <f t="shared" si="3"/>
        <v/>
      </c>
      <c r="O24" s="14"/>
      <c r="P24" s="15"/>
      <c r="Q24" s="15"/>
      <c r="R24" s="16" t="str">
        <f t="shared" si="9"/>
        <v/>
      </c>
      <c r="S24" s="17" t="str">
        <f>IFERROR(INDEX(PARAMETROS!$B$53:$B$79,MATCH(R24,PARAMETROS!$A$53:$A$79,0)),"")</f>
        <v/>
      </c>
      <c r="T24" s="691"/>
      <c r="U24" s="18"/>
      <c r="V24" s="9"/>
      <c r="W24" s="859"/>
      <c r="X24" s="19"/>
      <c r="Y24" s="503"/>
      <c r="Z24" s="9" t="str">
        <f t="shared" si="6"/>
        <v/>
      </c>
      <c r="AA24" s="9" t="str">
        <f t="shared" si="7"/>
        <v/>
      </c>
      <c r="AB24" s="9" t="str">
        <f t="shared" si="8"/>
        <v/>
      </c>
      <c r="AC24" s="1217"/>
      <c r="AD24" s="1217"/>
      <c r="AE24" s="356" t="str">
        <f t="shared" si="0"/>
        <v/>
      </c>
      <c r="AF24" s="1217"/>
      <c r="AG24" s="1217"/>
      <c r="AH24" s="356" t="str">
        <f t="shared" si="1"/>
        <v/>
      </c>
      <c r="AI24" s="364"/>
      <c r="AJ24" s="1217"/>
      <c r="AK24" s="1217"/>
      <c r="AL24" s="1217"/>
      <c r="AM24" s="1217"/>
      <c r="AN24" s="1217"/>
      <c r="AO24" s="1217"/>
      <c r="AP24" s="1217"/>
      <c r="AQ24" s="1217"/>
      <c r="AR24" s="1217"/>
      <c r="AS24" s="656" t="str">
        <f t="shared" si="2"/>
        <v/>
      </c>
      <c r="AT24" s="1215"/>
      <c r="AU24" s="1215"/>
      <c r="AV24" s="257"/>
      <c r="AW24" s="513"/>
      <c r="BC24" s="515"/>
    </row>
    <row r="25" spans="1:55" s="246" customFormat="1" ht="38.25" customHeight="1" thickBot="1" x14ac:dyDescent="0.3">
      <c r="A25" s="1220"/>
      <c r="B25" s="22"/>
      <c r="C25" s="138"/>
      <c r="D25" s="142" t="str">
        <f>IFERROR(INDEX(DESEMPATE!$D$3:$D$73,MATCH('EXP GEN.'!B25,DESEMPATE!$C$3:$C$73,0)),"")</f>
        <v/>
      </c>
      <c r="E25" s="336" t="str">
        <f>IFERROR(IF(D25="","",IF(VLOOKUP(D25,DESEMPATE!D$3:$E$73,2,FALSE)=1,"N/A",IF(VLOOKUP(D25,DESEMPATE!D$3:$E$73,2,FALSE)&gt;=0.51,"SI","NO"))),"")</f>
        <v/>
      </c>
      <c r="F25" s="750" t="s">
        <v>160</v>
      </c>
      <c r="G25" s="509"/>
      <c r="H25" s="143"/>
      <c r="I25" s="810"/>
      <c r="J25" s="143"/>
      <c r="K25" s="508"/>
      <c r="L25" s="143"/>
      <c r="M25" s="665"/>
      <c r="N25" s="665" t="str">
        <f t="shared" si="3"/>
        <v/>
      </c>
      <c r="O25" s="23"/>
      <c r="P25" s="510"/>
      <c r="Q25" s="510"/>
      <c r="R25" s="47" t="str">
        <f t="shared" si="9"/>
        <v/>
      </c>
      <c r="S25" s="24" t="str">
        <f>IFERROR(INDEX(PARAMETROS!$B$53:$B$79,MATCH(R25,PARAMETROS!$A$53:$A$79,0)),"")</f>
        <v/>
      </c>
      <c r="T25" s="823"/>
      <c r="U25" s="511"/>
      <c r="V25" s="406"/>
      <c r="W25" s="861"/>
      <c r="X25" s="26"/>
      <c r="Y25" s="505"/>
      <c r="Z25" s="406" t="str">
        <f t="shared" si="6"/>
        <v/>
      </c>
      <c r="AA25" s="406" t="str">
        <f t="shared" si="7"/>
        <v/>
      </c>
      <c r="AB25" s="406" t="str">
        <f t="shared" si="8"/>
        <v/>
      </c>
      <c r="AC25" s="1217"/>
      <c r="AD25" s="1217"/>
      <c r="AE25" s="404" t="str">
        <f t="shared" si="0"/>
        <v/>
      </c>
      <c r="AF25" s="1217"/>
      <c r="AG25" s="1217"/>
      <c r="AH25" s="404" t="str">
        <f t="shared" si="1"/>
        <v/>
      </c>
      <c r="AI25" s="517"/>
      <c r="AJ25" s="1247"/>
      <c r="AK25" s="1247"/>
      <c r="AL25" s="1247"/>
      <c r="AM25" s="1247"/>
      <c r="AN25" s="1247"/>
      <c r="AO25" s="1247"/>
      <c r="AP25" s="1247"/>
      <c r="AQ25" s="1247"/>
      <c r="AR25" s="1247"/>
      <c r="AS25" s="665" t="str">
        <f t="shared" si="2"/>
        <v/>
      </c>
      <c r="AT25" s="1215"/>
      <c r="AU25" s="1215"/>
      <c r="AV25" s="512"/>
      <c r="AW25" s="260"/>
      <c r="BC25" s="248"/>
    </row>
    <row r="26" spans="1:55" s="524" customFormat="1" ht="14.25" customHeight="1" thickBot="1" x14ac:dyDescent="0.3">
      <c r="A26" s="1221"/>
      <c r="B26" s="36"/>
      <c r="C26" s="137"/>
      <c r="D26" s="49"/>
      <c r="E26" s="335" t="str">
        <f>IFERROR(IF(D26="","",IF(VLOOKUP(D26,DESEMPATE!D$3:$E$73,2,FALSE)=1,"N/A",IF(VLOOKUP(D26,DESEMPATE!D$3:$E$73,2,FALSE)&gt;=0.51,"SI","NO"))),"")</f>
        <v/>
      </c>
      <c r="F26" s="750" t="s">
        <v>160</v>
      </c>
      <c r="G26" s="329"/>
      <c r="H26" s="497"/>
      <c r="I26" s="811"/>
      <c r="J26" s="497"/>
      <c r="K26" s="520"/>
      <c r="L26" s="139"/>
      <c r="M26" s="658"/>
      <c r="N26" s="658" t="str">
        <f t="shared" si="3"/>
        <v/>
      </c>
      <c r="O26" s="499"/>
      <c r="P26" s="500"/>
      <c r="Q26" s="500"/>
      <c r="R26" s="40" t="str">
        <f t="shared" si="9"/>
        <v/>
      </c>
      <c r="S26" s="41" t="str">
        <f>IFERROR(INDEX(PARAMETROS!$B$53:$B$79,MATCH(R26,PARAMETROS!$A$53:$A$79,0)),"")</f>
        <v/>
      </c>
      <c r="T26" s="824"/>
      <c r="U26" s="521"/>
      <c r="V26" s="44"/>
      <c r="W26" s="860"/>
      <c r="X26" s="43"/>
      <c r="Y26" s="504"/>
      <c r="Z26" s="44" t="str">
        <f t="shared" si="6"/>
        <v/>
      </c>
      <c r="AA26" s="44" t="str">
        <f t="shared" si="7"/>
        <v/>
      </c>
      <c r="AB26" s="44" t="str">
        <f t="shared" si="8"/>
        <v/>
      </c>
      <c r="AC26" s="1218"/>
      <c r="AD26" s="1218"/>
      <c r="AE26" s="367" t="str">
        <f t="shared" si="0"/>
        <v/>
      </c>
      <c r="AF26" s="1218"/>
      <c r="AG26" s="1218"/>
      <c r="AH26" s="358" t="str">
        <f t="shared" si="1"/>
        <v/>
      </c>
      <c r="AI26" s="522"/>
      <c r="AJ26" s="1218"/>
      <c r="AK26" s="1218"/>
      <c r="AL26" s="1218"/>
      <c r="AM26" s="1218"/>
      <c r="AN26" s="1218"/>
      <c r="AO26" s="1218"/>
      <c r="AP26" s="1218"/>
      <c r="AQ26" s="1218"/>
      <c r="AR26" s="1218"/>
      <c r="AS26" s="658" t="str">
        <f t="shared" si="2"/>
        <v/>
      </c>
      <c r="AT26" s="1224"/>
      <c r="AU26" s="1224"/>
      <c r="AV26" s="256"/>
      <c r="AW26" s="523"/>
      <c r="BC26" s="525"/>
    </row>
    <row r="27" spans="1:55" s="246" customFormat="1" ht="43.5" thickBot="1" x14ac:dyDescent="0.3">
      <c r="A27" s="1219" t="s">
        <v>19</v>
      </c>
      <c r="B27" s="22" t="s">
        <v>180</v>
      </c>
      <c r="C27" s="138">
        <v>127</v>
      </c>
      <c r="D27" s="142" t="str">
        <f>IFERROR(INDEX(DESEMPATE!$D$3:$D$73,MATCH('EXP GEN.'!B27,DESEMPATE!$C$3:$C$73,0)),"")</f>
        <v>AFA CONSULTORES Y CONSTRUCTORES SA</v>
      </c>
      <c r="E27" s="336" t="str">
        <f>IFERROR(IF(D27="","",IF(VLOOKUP(D27,DESEMPATE!D$3:$E$73,2,FALSE)=1,"N/A",IF(VLOOKUP(D27,DESEMPATE!D$3:$E$73,2,FALSE)&gt;=0.51,"SI","NO"))),"")</f>
        <v>SI</v>
      </c>
      <c r="F27" s="750" t="s">
        <v>160</v>
      </c>
      <c r="G27" s="327"/>
      <c r="H27" s="480" t="s">
        <v>463</v>
      </c>
      <c r="I27" s="481" t="s">
        <v>438</v>
      </c>
      <c r="J27" s="481" t="s">
        <v>464</v>
      </c>
      <c r="K27" s="481" t="s">
        <v>498</v>
      </c>
      <c r="L27" s="143" t="s">
        <v>160</v>
      </c>
      <c r="M27" s="665" t="s">
        <v>160</v>
      </c>
      <c r="N27" s="665" t="str">
        <f t="shared" si="3"/>
        <v>SI</v>
      </c>
      <c r="O27" s="488">
        <v>0.45</v>
      </c>
      <c r="P27" s="489">
        <v>34338</v>
      </c>
      <c r="Q27" s="489">
        <v>36305</v>
      </c>
      <c r="R27" s="47">
        <f t="shared" si="9"/>
        <v>1999</v>
      </c>
      <c r="S27" s="24">
        <f>IFERROR(INDEX(PARAMETROS!$B$53:$B$79,MATCH(R27,PARAMETROS!$A$53:$A$79,0)),"")</f>
        <v>236460</v>
      </c>
      <c r="T27" s="883">
        <v>4491569047</v>
      </c>
      <c r="U27" s="25" t="s">
        <v>171</v>
      </c>
      <c r="V27" s="406" t="str">
        <f>IFERROR(IF(U27="","",IF(U27="COP","N/A",IF(OR(U27="USD",U27="US"),1,IF(U27="EUR",VLOOKUP(Q27,'SH EURO'!$A$6:$B$6338,2,FALSE),"INGRESAR TASA")))),"")</f>
        <v>N/A</v>
      </c>
      <c r="W27" s="861" t="str">
        <f t="shared" si="4"/>
        <v>N/A</v>
      </c>
      <c r="X27" s="26">
        <f>IFERROR(IF(U27="","",IF(U27="COP",1,IF(V27&lt;&gt;"N/A",VLOOKUP(Q27,'SH TRM'!$A$9:$B$8912,2,FALSE),"REVISAR"))),"")</f>
        <v>1</v>
      </c>
      <c r="Y27" s="505">
        <f t="shared" si="5"/>
        <v>4491569047</v>
      </c>
      <c r="Z27" s="406">
        <f t="shared" si="6"/>
        <v>18995.04798697454</v>
      </c>
      <c r="AA27" s="406">
        <f t="shared" si="7"/>
        <v>8547.7715941385432</v>
      </c>
      <c r="AB27" s="406" t="str">
        <f t="shared" si="8"/>
        <v/>
      </c>
      <c r="AC27" s="1222" t="str">
        <f>IFERROR(IF(COUNTIF(AA27:AA32,"")=6,"",IF(SUM(AA27:AA32)&gt;=CM004M1,"CUMPLE","NO CUMPLE")),"")</f>
        <v>CUMPLE</v>
      </c>
      <c r="AD27" s="1222" t="str">
        <f>IFERROR(IF(COUNTIF(AA27:AA32,"")=6,"",IF(COUNTIF(E27:E32,"N/A")&gt;0,IF(SUMIF(E27:E32,"N/A",AA27:AA32)&gt;=CM004LM1,"CUMPLE","NO CUMPLE"),IF(SUMIF(E27:E32,"SI",AA27:AA32)&gt;=CM004LM1,"CUMPLE","NO CUMPLE"))),"")</f>
        <v>CUMPLE</v>
      </c>
      <c r="AE27" s="404" t="str">
        <f t="shared" si="0"/>
        <v>CUMPLE</v>
      </c>
      <c r="AF27" s="1222" t="str">
        <f>IFERROR(IF(COUNTIF(AB27:AB32,"")=6,"",IF(SUM(AB27:AB32)&gt;=CM004M3,"CUMPLE","NO CUMPLE")),"")</f>
        <v/>
      </c>
      <c r="AG27" s="1222" t="str">
        <f>IFERROR(IF(COUNTIF(AB27:AB32,"")=6,"",IF(COUNTIF(E27:E32,"N/A")&gt;0,IF(SUMIF(E27:E32,"N/A",AB27:AB32)&gt;=CM004LM3,"CUMPLE","NO CUMPLE"),IF(SUMIF(E27:E32,"SI",AB27:AB32)&gt;=CM004LM3,"CUMPLE","NO CUMPLE"))),"")</f>
        <v/>
      </c>
      <c r="AH27" s="357" t="str">
        <f t="shared" si="1"/>
        <v/>
      </c>
      <c r="AI27" s="519">
        <v>10</v>
      </c>
      <c r="AJ27" s="1239" t="s">
        <v>161</v>
      </c>
      <c r="AK27" s="1239"/>
      <c r="AL27" s="1239"/>
      <c r="AM27" s="1239" t="s">
        <v>160</v>
      </c>
      <c r="AN27" s="1239"/>
      <c r="AO27" s="1239"/>
      <c r="AP27" s="1239" t="s">
        <v>160</v>
      </c>
      <c r="AQ27" s="1239"/>
      <c r="AR27" s="1239"/>
      <c r="AS27" s="789" t="str">
        <f t="shared" si="2"/>
        <v>SI</v>
      </c>
      <c r="AT27" s="1214" t="s">
        <v>168</v>
      </c>
      <c r="AU27" s="1214"/>
      <c r="AV27" s="722"/>
      <c r="AW27" s="260"/>
      <c r="AX27" s="277"/>
      <c r="BC27" s="248"/>
    </row>
    <row r="28" spans="1:55" s="246" customFormat="1" ht="43.5" thickBot="1" x14ac:dyDescent="0.3">
      <c r="A28" s="1220"/>
      <c r="B28" s="10" t="s">
        <v>180</v>
      </c>
      <c r="C28" s="136">
        <v>129</v>
      </c>
      <c r="D28" s="11" t="str">
        <f>IFERROR(INDEX(DESEMPATE!$D$3:$D$73,MATCH('EXP GEN.'!B28,DESEMPATE!$C$3:$C$73,0)),"")</f>
        <v>AFA CONSULTORES Y CONSTRUCTORES SA</v>
      </c>
      <c r="E28" s="259" t="str">
        <f>IFERROR(IF(D28="","",IF(VLOOKUP(D28,DESEMPATE!D$3:$E$73,2,FALSE)=1,"N/A",IF(VLOOKUP(D28,DESEMPATE!D$3:$E$73,2,FALSE)&gt;=0.51,"SI","NO"))),"")</f>
        <v>SI</v>
      </c>
      <c r="F28" s="750" t="s">
        <v>160</v>
      </c>
      <c r="G28" s="328"/>
      <c r="H28" s="483" t="s">
        <v>500</v>
      </c>
      <c r="I28" s="484" t="s">
        <v>438</v>
      </c>
      <c r="J28" s="484" t="s">
        <v>501</v>
      </c>
      <c r="K28" s="484" t="s">
        <v>502</v>
      </c>
      <c r="L28" s="787" t="s">
        <v>160</v>
      </c>
      <c r="M28" s="665" t="s">
        <v>160</v>
      </c>
      <c r="N28" s="656" t="str">
        <f t="shared" si="3"/>
        <v>SI</v>
      </c>
      <c r="O28" s="490">
        <v>1</v>
      </c>
      <c r="P28" s="491">
        <v>39142</v>
      </c>
      <c r="Q28" s="491">
        <v>40920</v>
      </c>
      <c r="R28" s="16">
        <f t="shared" si="9"/>
        <v>2012</v>
      </c>
      <c r="S28" s="17">
        <f>IFERROR(INDEX(PARAMETROS!$B$53:$B$79,MATCH(R28,PARAMETROS!$A$53:$A$79,0)),"")</f>
        <v>566700</v>
      </c>
      <c r="T28" s="884">
        <v>3161732843.9899998</v>
      </c>
      <c r="U28" s="18" t="s">
        <v>171</v>
      </c>
      <c r="V28" s="9" t="str">
        <f>IFERROR(IF(U28="","",IF(U28="COP","N/A",IF(OR(U28="USD",U28="US"),1,IF(U28="EUR",VLOOKUP(Q28,'SH EURO'!$A$6:$B$6338,2,FALSE),"INGRESAR TASA")))),"")</f>
        <v>N/A</v>
      </c>
      <c r="W28" s="859" t="str">
        <f t="shared" si="4"/>
        <v>N/A</v>
      </c>
      <c r="X28" s="19">
        <f>IFERROR(IF(U28="","",IF(U28="COP",1,IF(V28&lt;&gt;"N/A",VLOOKUP(Q28,'SH TRM'!$A$9:$B$8912,2,FALSE),"REVISAR"))),"")</f>
        <v>1</v>
      </c>
      <c r="Y28" s="503">
        <f t="shared" si="5"/>
        <v>3161732843.9899998</v>
      </c>
      <c r="Z28" s="9">
        <f t="shared" si="6"/>
        <v>5579.200359961178</v>
      </c>
      <c r="AA28" s="9">
        <f t="shared" si="7"/>
        <v>5579.200359961178</v>
      </c>
      <c r="AB28" s="9" t="str">
        <f t="shared" si="8"/>
        <v/>
      </c>
      <c r="AC28" s="1217"/>
      <c r="AD28" s="1217"/>
      <c r="AE28" s="356" t="str">
        <f t="shared" si="0"/>
        <v>CUMPLE</v>
      </c>
      <c r="AF28" s="1217"/>
      <c r="AG28" s="1217"/>
      <c r="AH28" s="356" t="str">
        <f t="shared" si="1"/>
        <v/>
      </c>
      <c r="AI28" s="364">
        <v>5</v>
      </c>
      <c r="AJ28" s="1216" t="s">
        <v>161</v>
      </c>
      <c r="AK28" s="1216"/>
      <c r="AL28" s="1216"/>
      <c r="AM28" s="1216" t="s">
        <v>160</v>
      </c>
      <c r="AN28" s="1216"/>
      <c r="AO28" s="1216"/>
      <c r="AP28" s="1216" t="s">
        <v>160</v>
      </c>
      <c r="AQ28" s="1216"/>
      <c r="AR28" s="1216"/>
      <c r="AS28" s="787" t="str">
        <f t="shared" si="2"/>
        <v>SI</v>
      </c>
      <c r="AT28" s="1215"/>
      <c r="AU28" s="1215"/>
      <c r="AV28" s="13"/>
      <c r="AW28" s="260"/>
      <c r="AX28" s="277"/>
      <c r="AZ28" s="248"/>
      <c r="BA28" s="248"/>
      <c r="BC28" s="263"/>
    </row>
    <row r="29" spans="1:55" s="246" customFormat="1" ht="86.25" thickBot="1" x14ac:dyDescent="0.3">
      <c r="A29" s="1220"/>
      <c r="B29" s="10" t="s">
        <v>180</v>
      </c>
      <c r="C29" s="136">
        <v>136</v>
      </c>
      <c r="D29" s="11" t="str">
        <f>IFERROR(INDEX(DESEMPATE!$D$3:$D$73,MATCH('EXP GEN.'!B29,DESEMPATE!$C$3:$C$73,0)),"")</f>
        <v>AFA CONSULTORES Y CONSTRUCTORES SA</v>
      </c>
      <c r="E29" s="259" t="str">
        <f>IFERROR(IF(D29="","",IF(VLOOKUP(D29,DESEMPATE!D$3:$E$73,2,FALSE)=1,"N/A",IF(VLOOKUP(D29,DESEMPATE!D$3:$E$73,2,FALSE)&gt;=0.51,"SI","NO"))),"")</f>
        <v>SI</v>
      </c>
      <c r="F29" s="750" t="s">
        <v>160</v>
      </c>
      <c r="G29" s="328"/>
      <c r="H29" s="483" t="s">
        <v>463</v>
      </c>
      <c r="I29" s="484" t="s">
        <v>438</v>
      </c>
      <c r="J29" s="484" t="s">
        <v>503</v>
      </c>
      <c r="K29" s="484" t="s">
        <v>508</v>
      </c>
      <c r="L29" s="787" t="s">
        <v>160</v>
      </c>
      <c r="M29" s="665" t="s">
        <v>160</v>
      </c>
      <c r="N29" s="656" t="str">
        <f t="shared" si="3"/>
        <v>SI</v>
      </c>
      <c r="O29" s="14">
        <v>0.55000000000000004</v>
      </c>
      <c r="P29" s="15">
        <v>39125</v>
      </c>
      <c r="Q29" s="15">
        <v>42368</v>
      </c>
      <c r="R29" s="16">
        <f t="shared" si="9"/>
        <v>2015</v>
      </c>
      <c r="S29" s="17">
        <f>IFERROR(INDEX(PARAMETROS!$B$53:$B$79,MATCH(R29,PARAMETROS!$A$53:$A$79,0)),"")</f>
        <v>644350</v>
      </c>
      <c r="T29" s="884">
        <v>22786421753.5</v>
      </c>
      <c r="U29" s="18" t="s">
        <v>171</v>
      </c>
      <c r="V29" s="9" t="str">
        <f>IFERROR(IF(U29="","",IF(U29="COP","N/A",IF(OR(U29="USD",U29="US"),1,IF(U29="EUR",VLOOKUP(Q29,'SH EURO'!$A$6:$B$6338,2,FALSE),"INGRESAR TASA")))),"")</f>
        <v>N/A</v>
      </c>
      <c r="W29" s="859" t="str">
        <f t="shared" si="4"/>
        <v>N/A</v>
      </c>
      <c r="X29" s="19">
        <f>IFERROR(IF(U29="","",IF(U29="COP",1,IF(V29&lt;&gt;"N/A",VLOOKUP(Q29,'SH TRM'!$A$9:$B$8912,2,FALSE),"REVISAR"))),"")</f>
        <v>1</v>
      </c>
      <c r="Y29" s="503">
        <f t="shared" si="5"/>
        <v>22786421753.5</v>
      </c>
      <c r="Z29" s="9">
        <f t="shared" si="6"/>
        <v>35363.423222627454</v>
      </c>
      <c r="AA29" s="9">
        <f t="shared" si="7"/>
        <v>19449.8827724451</v>
      </c>
      <c r="AB29" s="9" t="str">
        <f t="shared" si="8"/>
        <v/>
      </c>
      <c r="AC29" s="1217"/>
      <c r="AD29" s="1217"/>
      <c r="AE29" s="356" t="str">
        <f t="shared" si="0"/>
        <v>CUMPLE</v>
      </c>
      <c r="AF29" s="1217"/>
      <c r="AG29" s="1217"/>
      <c r="AH29" s="356" t="str">
        <f t="shared" si="1"/>
        <v/>
      </c>
      <c r="AI29" s="364" t="s">
        <v>487</v>
      </c>
      <c r="AJ29" s="1217"/>
      <c r="AK29" s="1217"/>
      <c r="AL29" s="1217"/>
      <c r="AM29" s="1217"/>
      <c r="AN29" s="1217"/>
      <c r="AO29" s="1217"/>
      <c r="AP29" s="1217"/>
      <c r="AQ29" s="1217"/>
      <c r="AR29" s="1217"/>
      <c r="AS29" s="656" t="str">
        <f t="shared" si="2"/>
        <v>EJECUCION</v>
      </c>
      <c r="AT29" s="1215"/>
      <c r="AU29" s="1215"/>
      <c r="AV29" s="13"/>
      <c r="AW29" s="260"/>
      <c r="BC29" s="248"/>
    </row>
    <row r="30" spans="1:55" ht="86.25" thickBot="1" x14ac:dyDescent="0.3">
      <c r="A30" s="1220"/>
      <c r="B30" s="10" t="s">
        <v>181</v>
      </c>
      <c r="C30" s="136">
        <v>161</v>
      </c>
      <c r="D30" s="11" t="str">
        <f>IFERROR(INDEX(DESEMPATE!$D$3:$D$73,MATCH('EXP GEN.'!B30,DESEMPATE!$C$3:$C$73,0)),"")</f>
        <v>INCGROUP SAS</v>
      </c>
      <c r="E30" s="259" t="str">
        <f>IFERROR(IF(D30="","",IF(VLOOKUP(D30,DESEMPATE!D$3:$E$73,2,FALSE)=1,"N/A",IF(VLOOKUP(D30,DESEMPATE!D$3:$E$73,2,FALSE)&gt;=0.51,"SI","NO"))),"")</f>
        <v>NO</v>
      </c>
      <c r="F30" s="750" t="s">
        <v>160</v>
      </c>
      <c r="G30" s="328"/>
      <c r="H30" s="483" t="s">
        <v>473</v>
      </c>
      <c r="I30" s="484" t="s">
        <v>438</v>
      </c>
      <c r="J30" s="484" t="s">
        <v>504</v>
      </c>
      <c r="K30" s="484" t="s">
        <v>511</v>
      </c>
      <c r="L30" s="143" t="s">
        <v>160</v>
      </c>
      <c r="M30" s="665" t="s">
        <v>160</v>
      </c>
      <c r="N30" s="656" t="str">
        <f t="shared" si="3"/>
        <v>SI</v>
      </c>
      <c r="O30" s="490">
        <v>0.65</v>
      </c>
      <c r="P30" s="491">
        <v>39615</v>
      </c>
      <c r="Q30" s="491">
        <v>41152</v>
      </c>
      <c r="R30" s="16">
        <f t="shared" si="9"/>
        <v>2012</v>
      </c>
      <c r="S30" s="17">
        <f>IFERROR(INDEX(PARAMETROS!$B$53:$B$79,MATCH(R30,PARAMETROS!$A$53:$A$79,0)),"")</f>
        <v>566700</v>
      </c>
      <c r="T30" s="884">
        <v>19146251489</v>
      </c>
      <c r="U30" s="18" t="s">
        <v>171</v>
      </c>
      <c r="V30" s="9" t="str">
        <f>IFERROR(IF(U30="","",IF(U30="COP","N/A",IF(OR(U30="USD",U30="US"),1,IF(U30="EUR",VLOOKUP(Q30,'SH EURO'!$A$6:$B$6338,2,FALSE),"INGRESAR TASA")))),"")</f>
        <v>N/A</v>
      </c>
      <c r="W30" s="859" t="str">
        <f t="shared" si="4"/>
        <v>N/A</v>
      </c>
      <c r="X30" s="19">
        <f>IFERROR(IF(U30="","",IF(U30="COP",1,IF(V30&lt;&gt;"N/A",VLOOKUP(Q30,'SH TRM'!$A$9:$B$8912,2,FALSE),"REVISAR"))),"")</f>
        <v>1</v>
      </c>
      <c r="Y30" s="503">
        <f t="shared" si="5"/>
        <v>19146251489</v>
      </c>
      <c r="Z30" s="9">
        <f t="shared" si="6"/>
        <v>33785.515244397386</v>
      </c>
      <c r="AA30" s="9">
        <f t="shared" si="7"/>
        <v>21960.584908858302</v>
      </c>
      <c r="AB30" s="9" t="str">
        <f t="shared" si="8"/>
        <v/>
      </c>
      <c r="AC30" s="1217"/>
      <c r="AD30" s="1217"/>
      <c r="AE30" s="356" t="str">
        <f t="shared" si="0"/>
        <v>CUMPLE</v>
      </c>
      <c r="AF30" s="1217"/>
      <c r="AG30" s="1217"/>
      <c r="AH30" s="356" t="str">
        <f t="shared" si="1"/>
        <v/>
      </c>
      <c r="AI30" s="536" t="s">
        <v>499</v>
      </c>
      <c r="AJ30" s="1217"/>
      <c r="AK30" s="1217"/>
      <c r="AL30" s="1217"/>
      <c r="AM30" s="1217"/>
      <c r="AN30" s="1217"/>
      <c r="AO30" s="1217"/>
      <c r="AP30" s="1217"/>
      <c r="AQ30" s="1217"/>
      <c r="AR30" s="1217"/>
      <c r="AS30" s="656" t="str">
        <f t="shared" si="2"/>
        <v>MATRIZ</v>
      </c>
      <c r="AT30" s="1215"/>
      <c r="AU30" s="1215"/>
      <c r="AV30" s="908"/>
    </row>
    <row r="31" spans="1:55" s="246" customFormat="1" ht="9" customHeight="1" thickBot="1" x14ac:dyDescent="0.3">
      <c r="A31" s="1220"/>
      <c r="B31" s="10"/>
      <c r="C31" s="136"/>
      <c r="D31" s="11" t="str">
        <f>IFERROR(INDEX(DESEMPATE!$D$3:$D$73,MATCH('EXP GEN.'!B31,DESEMPATE!$C$3:$C$73,0)),"")</f>
        <v/>
      </c>
      <c r="E31" s="259" t="str">
        <f>IFERROR(IF(D31="","",IF(VLOOKUP(D31,DESEMPATE!D$3:$E$73,2,FALSE)=1,"N/A",IF(VLOOKUP(D31,DESEMPATE!D$3:$E$73,2,FALSE)&gt;=0.51,"SI","NO"))),"")</f>
        <v/>
      </c>
      <c r="F31" s="750" t="s">
        <v>160</v>
      </c>
      <c r="G31" s="509"/>
      <c r="H31" s="483"/>
      <c r="I31" s="806"/>
      <c r="J31" s="483"/>
      <c r="K31" s="484"/>
      <c r="L31" s="659"/>
      <c r="M31" s="665"/>
      <c r="N31" s="656" t="str">
        <f t="shared" si="3"/>
        <v/>
      </c>
      <c r="O31" s="490"/>
      <c r="P31" s="535"/>
      <c r="Q31" s="535"/>
      <c r="R31" s="16" t="str">
        <f t="shared" si="9"/>
        <v/>
      </c>
      <c r="S31" s="17" t="str">
        <f>IFERROR(INDEX(PARAMETROS!$B$53:$B$79,MATCH(R31,PARAMETROS!$A$53:$A$79,0)),"")</f>
        <v/>
      </c>
      <c r="T31" s="885"/>
      <c r="U31" s="516"/>
      <c r="V31" s="9" t="str">
        <f>IFERROR(IF(U31="","",IF(U31="COP","N/A",IF(OR(U31="USD",U31="US"),1,IF(U31="EUR",VLOOKUP(Q31,'SH EURO'!$A$6:$B$6338,2,FALSE),"INGRESAR TASA")))),"")</f>
        <v/>
      </c>
      <c r="W31" s="859" t="str">
        <f t="shared" si="4"/>
        <v/>
      </c>
      <c r="X31" s="19" t="str">
        <f>IFERROR(IF(U31="","",IF(U31="COP",1,IF(V31&lt;&gt;"N/A",VLOOKUP(Q31,'SH TRM'!$A$9:$B$8912,2,FALSE),"REVISAR"))),"")</f>
        <v/>
      </c>
      <c r="Y31" s="503" t="str">
        <f t="shared" si="5"/>
        <v/>
      </c>
      <c r="Z31" s="9" t="str">
        <f t="shared" si="6"/>
        <v/>
      </c>
      <c r="AA31" s="9" t="str">
        <f t="shared" si="7"/>
        <v/>
      </c>
      <c r="AB31" s="9" t="str">
        <f t="shared" si="8"/>
        <v/>
      </c>
      <c r="AC31" s="1217"/>
      <c r="AD31" s="1217"/>
      <c r="AE31" s="356" t="str">
        <f t="shared" si="0"/>
        <v/>
      </c>
      <c r="AF31" s="1217"/>
      <c r="AG31" s="1217"/>
      <c r="AH31" s="356" t="str">
        <f t="shared" si="1"/>
        <v/>
      </c>
      <c r="AI31" s="501"/>
      <c r="AJ31" s="1229"/>
      <c r="AK31" s="1230"/>
      <c r="AL31" s="1231"/>
      <c r="AM31" s="1229"/>
      <c r="AN31" s="1230"/>
      <c r="AO31" s="1231"/>
      <c r="AP31" s="1229"/>
      <c r="AQ31" s="1230"/>
      <c r="AR31" s="1231"/>
      <c r="AS31" s="656" t="str">
        <f t="shared" si="2"/>
        <v/>
      </c>
      <c r="AT31" s="1215"/>
      <c r="AU31" s="1215"/>
      <c r="AV31" s="723"/>
      <c r="AW31" s="260"/>
      <c r="BC31" s="248"/>
    </row>
    <row r="32" spans="1:55" s="524" customFormat="1" ht="7.5" customHeight="1" thickBot="1" x14ac:dyDescent="0.3">
      <c r="A32" s="1221"/>
      <c r="B32" s="36"/>
      <c r="C32" s="137"/>
      <c r="D32" s="49" t="str">
        <f>IFERROR(INDEX(DESEMPATE!$D$3:$D$73,MATCH('EXP GEN.'!B32,DESEMPATE!$C$3:$C$73,0)),"")</f>
        <v/>
      </c>
      <c r="E32" s="335" t="str">
        <f>IFERROR(IF(D32="","",IF(VLOOKUP(D32,DESEMPATE!D$3:$E$73,2,FALSE)=1,"N/A",IF(VLOOKUP(D32,DESEMPATE!D$3:$E$73,2,FALSE)&gt;=0.51,"SI","NO"))),"")</f>
        <v/>
      </c>
      <c r="F32" s="750" t="s">
        <v>160</v>
      </c>
      <c r="G32" s="329"/>
      <c r="H32" s="537"/>
      <c r="I32" s="812"/>
      <c r="J32" s="537"/>
      <c r="K32" s="538"/>
      <c r="L32" s="539"/>
      <c r="M32" s="669"/>
      <c r="N32" s="658" t="str">
        <f t="shared" si="3"/>
        <v/>
      </c>
      <c r="O32" s="540"/>
      <c r="P32" s="541"/>
      <c r="Q32" s="542"/>
      <c r="R32" s="40" t="str">
        <f t="shared" si="9"/>
        <v/>
      </c>
      <c r="S32" s="41" t="str">
        <f>IFERROR(INDEX(PARAMETROS!$B$53:$B$79,MATCH(R32,PARAMETROS!$A$53:$A$79,0)),"")</f>
        <v/>
      </c>
      <c r="T32" s="886"/>
      <c r="U32" s="543"/>
      <c r="V32" s="44" t="str">
        <f>IFERROR(IF(U32="","",IF(U32="COP","N/A",IF(OR(U32="USD",U32="US"),1,IF(U32="EUR",VLOOKUP(Q32,'SH EURO'!$A$6:$B$6338,2,FALSE),"INGRESAR TASA")))),"")</f>
        <v/>
      </c>
      <c r="W32" s="860" t="str">
        <f t="shared" si="4"/>
        <v/>
      </c>
      <c r="X32" s="43" t="str">
        <f>IFERROR(IF(U32="","",IF(U32="COP",1,IF(V32&lt;&gt;"N/A",VLOOKUP(Q32,'SH TRM'!$A$9:$B$8912,2,FALSE),"REVISAR"))),"")</f>
        <v/>
      </c>
      <c r="Y32" s="504" t="str">
        <f t="shared" si="5"/>
        <v/>
      </c>
      <c r="Z32" s="44" t="str">
        <f t="shared" si="6"/>
        <v/>
      </c>
      <c r="AA32" s="44" t="str">
        <f t="shared" si="7"/>
        <v/>
      </c>
      <c r="AB32" s="44" t="str">
        <f t="shared" si="8"/>
        <v/>
      </c>
      <c r="AC32" s="1218"/>
      <c r="AD32" s="1218"/>
      <c r="AE32" s="367" t="str">
        <f t="shared" si="0"/>
        <v/>
      </c>
      <c r="AF32" s="1218"/>
      <c r="AG32" s="1218"/>
      <c r="AH32" s="358" t="str">
        <f t="shared" si="1"/>
        <v/>
      </c>
      <c r="AI32" s="361"/>
      <c r="AJ32" s="1218"/>
      <c r="AK32" s="1218"/>
      <c r="AL32" s="1218"/>
      <c r="AM32" s="1218"/>
      <c r="AN32" s="1218"/>
      <c r="AO32" s="1218"/>
      <c r="AP32" s="1218"/>
      <c r="AQ32" s="1218"/>
      <c r="AR32" s="1218"/>
      <c r="AS32" s="658" t="str">
        <f t="shared" si="2"/>
        <v/>
      </c>
      <c r="AT32" s="1224"/>
      <c r="AU32" s="1224"/>
      <c r="AV32" s="748"/>
      <c r="AW32" s="523"/>
      <c r="BC32" s="525"/>
    </row>
    <row r="33" spans="1:55" s="246" customFormat="1" ht="142.5" customHeight="1" thickBot="1" x14ac:dyDescent="0.3">
      <c r="A33" s="1219" t="s">
        <v>20</v>
      </c>
      <c r="B33" s="22" t="s">
        <v>182</v>
      </c>
      <c r="C33" s="138">
        <v>283</v>
      </c>
      <c r="D33" s="142" t="str">
        <f>IFERROR(INDEX(DESEMPATE!$D$3:$D$73,MATCH('EXP GEN.'!B33,DESEMPATE!$C$3:$C$73,0)),"")</f>
        <v>C&amp;M CONSULTORES SA</v>
      </c>
      <c r="E33" s="336" t="str">
        <f>IFERROR(IF(D33="","",IF(VLOOKUP(D33,DESEMPATE!D$3:$E$73,2,FALSE)=1,"N/A",IF(VLOOKUP(D33,DESEMPATE!D$3:$E$73,2,FALSE)&gt;=0.51,"SI","NO"))),"")</f>
        <v>SI</v>
      </c>
      <c r="F33" s="750" t="s">
        <v>160</v>
      </c>
      <c r="G33" s="509"/>
      <c r="H33" s="143" t="s">
        <v>479</v>
      </c>
      <c r="I33" s="810" t="s">
        <v>438</v>
      </c>
      <c r="J33" s="143" t="s">
        <v>514</v>
      </c>
      <c r="K33" s="548" t="s">
        <v>515</v>
      </c>
      <c r="L33" s="665" t="s">
        <v>160</v>
      </c>
      <c r="M33" s="665" t="s">
        <v>160</v>
      </c>
      <c r="N33" s="665" t="str">
        <f t="shared" si="3"/>
        <v>SI</v>
      </c>
      <c r="O33" s="915">
        <v>0.51</v>
      </c>
      <c r="P33" s="916">
        <v>41878</v>
      </c>
      <c r="Q33" s="916">
        <v>42414</v>
      </c>
      <c r="R33" s="47">
        <f t="shared" si="9"/>
        <v>2016</v>
      </c>
      <c r="S33" s="24">
        <f>IFERROR(INDEX(PARAMETROS!$B$53:$B$79,MATCH(R33,PARAMETROS!$A$53:$A$79,0)),"")</f>
        <v>689455</v>
      </c>
      <c r="T33" s="825">
        <v>7951355182</v>
      </c>
      <c r="U33" s="549" t="s">
        <v>171</v>
      </c>
      <c r="V33" s="406" t="str">
        <f>IFERROR(IF(U33="","",IF(U33="COP","N/A",IF(OR(U33="USD",U33="US"),1,IF(U33="EUR",VLOOKUP(Q33,'SH EURO'!$A$6:$B$6338,2,FALSE),"INGRESAR TASA")))),"")</f>
        <v>N/A</v>
      </c>
      <c r="W33" s="861" t="str">
        <f t="shared" si="4"/>
        <v>N/A</v>
      </c>
      <c r="X33" s="26">
        <f>IFERROR(IF(U33="","",IF(U33="COP",1,IF(V33&lt;&gt;"N/A",VLOOKUP(Q33,'SH TRM'!$A$9:$B$8912,2,FALSE),"REVISAR"))),"")</f>
        <v>1</v>
      </c>
      <c r="Y33" s="505">
        <f t="shared" si="5"/>
        <v>7951355182</v>
      </c>
      <c r="Z33" s="406">
        <f t="shared" si="6"/>
        <v>11532.812412702788</v>
      </c>
      <c r="AA33" s="406">
        <f t="shared" si="7"/>
        <v>5881.7343304784217</v>
      </c>
      <c r="AB33" s="406" t="str">
        <f t="shared" si="8"/>
        <v/>
      </c>
      <c r="AC33" s="1222" t="str">
        <f>IFERROR(IF(COUNTIF(AA33:AA38,"")=6,"",IF(SUM(AA33:AA38)&gt;=CM004M1,"CUMPLE","NO CUMPLE")),"")</f>
        <v>CUMPLE</v>
      </c>
      <c r="AD33" s="1222" t="str">
        <f>IFERROR(IF(COUNTIF(AA33:AA38,"")=6,"",IF(COUNTIF(E33:E38,"N/A")&gt;0,IF(SUMIF(E33:E38,"N/A",AA33:AA38)&gt;=CM004LM1,"CUMPLE","NO CUMPLE"),IF(SUMIF(E33:E38,"SI",AA33:AA38)&gt;=CM004LM1,"CUMPLE","NO CUMPLE"))),"")</f>
        <v>CUMPLE</v>
      </c>
      <c r="AE33" s="404" t="str">
        <f t="shared" si="0"/>
        <v>CUMPLE</v>
      </c>
      <c r="AF33" s="1222" t="str">
        <f>IFERROR(IF(COUNTIF(AB33:AB38,"")=6,"",IF(SUM(AB33:AB38)&gt;=CM004M3,"CUMPLE","NO CUMPLE")),"")</f>
        <v/>
      </c>
      <c r="AG33" s="1222" t="str">
        <f>IFERROR(IF(COUNTIF(AB33:AB38,"")=6,"",IF(COUNTIF(E33:E38,"N/A")&gt;0,IF(SUMIF(E33:E38,"N/A",AB33:AB38)&gt;=CM004LM3,"CUMPLE","NO CUMPLE"),IF(SUMIF(E33:E38,"SI",AB33:AB38)&gt;=CM004LM3,"CUMPLE","NO CUMPLE"))),"")</f>
        <v/>
      </c>
      <c r="AH33" s="357" t="str">
        <f t="shared" si="1"/>
        <v/>
      </c>
      <c r="AI33" s="20" t="s">
        <v>439</v>
      </c>
      <c r="AJ33" s="1239" t="s">
        <v>580</v>
      </c>
      <c r="AK33" s="1239"/>
      <c r="AL33" s="1239"/>
      <c r="AM33" s="1239" t="s">
        <v>580</v>
      </c>
      <c r="AN33" s="1239"/>
      <c r="AO33" s="1239"/>
      <c r="AP33" s="1239" t="s">
        <v>580</v>
      </c>
      <c r="AQ33" s="1239"/>
      <c r="AR33" s="1239"/>
      <c r="AS33" s="890" t="str">
        <f t="shared" si="2"/>
        <v>EN EJECUCIÓN</v>
      </c>
      <c r="AT33" s="1214" t="s">
        <v>168</v>
      </c>
      <c r="AU33" s="1214"/>
      <c r="AV33" s="722"/>
      <c r="AW33" s="260"/>
      <c r="BC33" s="248"/>
    </row>
    <row r="34" spans="1:55" s="246" customFormat="1" ht="48" thickBot="1" x14ac:dyDescent="0.3">
      <c r="A34" s="1220"/>
      <c r="B34" s="10" t="s">
        <v>342</v>
      </c>
      <c r="C34" s="136">
        <v>285</v>
      </c>
      <c r="D34" s="11" t="str">
        <f>IFERROR(INDEX(DESEMPATE!$D$3:$D$73,MATCH('EXP GEN.'!B34,DESEMPATE!$C$3:$C$73,0)),"")</f>
        <v>APPLUS NORCONTROL CONSULTORIA E INGENIERIA SAS</v>
      </c>
      <c r="E34" s="259" t="str">
        <f>IFERROR(IF(D34="","",IF(VLOOKUP(D34,DESEMPATE!D$3:$E$73,2,FALSE)=1,"N/A",IF(VLOOKUP(D34,DESEMPATE!D$3:$E$73,2,FALSE)&gt;=0.51,"SI","NO"))),"")</f>
        <v>NO</v>
      </c>
      <c r="F34" s="750" t="s">
        <v>160</v>
      </c>
      <c r="G34" s="328"/>
      <c r="H34" s="20" t="s">
        <v>516</v>
      </c>
      <c r="I34" s="807" t="s">
        <v>435</v>
      </c>
      <c r="J34" s="20" t="s">
        <v>28</v>
      </c>
      <c r="K34" s="13" t="s">
        <v>517</v>
      </c>
      <c r="L34" s="656" t="s">
        <v>160</v>
      </c>
      <c r="M34" s="656" t="s">
        <v>160</v>
      </c>
      <c r="N34" s="656"/>
      <c r="O34" s="14">
        <v>0.5</v>
      </c>
      <c r="P34" s="15">
        <v>37469</v>
      </c>
      <c r="Q34" s="15">
        <v>38533</v>
      </c>
      <c r="R34" s="16">
        <f t="shared" si="9"/>
        <v>2005</v>
      </c>
      <c r="S34" s="17">
        <f>IFERROR(INDEX(PARAMETROS!$B$53:$B$79,MATCH(R34,PARAMETROS!$A$53:$A$79,0)),"")</f>
        <v>381500</v>
      </c>
      <c r="T34" s="826">
        <v>1888598</v>
      </c>
      <c r="U34" s="493" t="s">
        <v>173</v>
      </c>
      <c r="V34" s="9">
        <f>IFERROR(IF(U34="","",IF(U34="COP","N/A",IF(OR(U34="USD",U34="US"),1,IF(U34="EUR",VLOOKUP(Q34,'SH EURO'!$A$6:$B$6338,2,FALSE),"INGRESAR TASA")))),"")</f>
        <v>1.2062999999999999</v>
      </c>
      <c r="W34" s="859">
        <f t="shared" si="4"/>
        <v>2278215.7673999998</v>
      </c>
      <c r="X34" s="19">
        <f>IFERROR(IF(U34="","",IF(U34="COP",1,IF(V34&lt;&gt;"N/A",VLOOKUP(Q34,'SH TRM'!$A$9:$B$8912,2,FALSE),"REVISAR"))),"")</f>
        <v>2331.81</v>
      </c>
      <c r="Y34" s="503">
        <f t="shared" si="5"/>
        <v>5312366308.5809937</v>
      </c>
      <c r="Z34" s="9">
        <f t="shared" si="6"/>
        <v>13924.944452374819</v>
      </c>
      <c r="AA34" s="9">
        <f t="shared" si="7"/>
        <v>6962.4722261874094</v>
      </c>
      <c r="AB34" s="9" t="str">
        <f t="shared" si="8"/>
        <v/>
      </c>
      <c r="AC34" s="1217"/>
      <c r="AD34" s="1217"/>
      <c r="AE34" s="356" t="str">
        <f t="shared" si="0"/>
        <v>CUMPLE</v>
      </c>
      <c r="AF34" s="1217"/>
      <c r="AG34" s="1217"/>
      <c r="AH34" s="356" t="str">
        <f t="shared" si="1"/>
        <v/>
      </c>
      <c r="AI34" s="501" t="s">
        <v>581</v>
      </c>
      <c r="AJ34" s="1217" t="s">
        <v>160</v>
      </c>
      <c r="AK34" s="1217"/>
      <c r="AL34" s="1217"/>
      <c r="AM34" s="1217" t="s">
        <v>160</v>
      </c>
      <c r="AN34" s="1217"/>
      <c r="AO34" s="1217"/>
      <c r="AP34" s="1229" t="s">
        <v>161</v>
      </c>
      <c r="AQ34" s="1230"/>
      <c r="AR34" s="1231"/>
      <c r="AS34" s="890" t="str">
        <f t="shared" si="2"/>
        <v>34 FOLIO 37</v>
      </c>
      <c r="AT34" s="1215"/>
      <c r="AU34" s="1215"/>
      <c r="AV34" s="799"/>
      <c r="AW34" s="260"/>
      <c r="BC34" s="248"/>
    </row>
    <row r="35" spans="1:55" s="246" customFormat="1" ht="57.75" thickBot="1" x14ac:dyDescent="0.3">
      <c r="A35" s="1220"/>
      <c r="B35" s="10" t="s">
        <v>343</v>
      </c>
      <c r="C35" s="136">
        <v>289</v>
      </c>
      <c r="D35" s="11" t="str">
        <f>IFERROR(INDEX(DESEMPATE!$D$3:$D$73,MATCH('EXP GEN.'!B35,DESEMPATE!$C$3:$C$73,0)),"")</f>
        <v>VETEC ENGENHARIA LTDA</v>
      </c>
      <c r="E35" s="259" t="str">
        <f>IFERROR(IF(D35="","",IF(VLOOKUP(D35,DESEMPATE!D$3:$E$73,2,FALSE)=1,"N/A",IF(VLOOKUP(D35,DESEMPATE!D$3:$E$73,2,FALSE)&gt;=0.51,"SI","NO"))),"")</f>
        <v>NO</v>
      </c>
      <c r="F35" s="750" t="s">
        <v>160</v>
      </c>
      <c r="G35" s="328"/>
      <c r="H35" s="20" t="s">
        <v>518</v>
      </c>
      <c r="I35" s="807" t="s">
        <v>519</v>
      </c>
      <c r="J35" s="20" t="s">
        <v>520</v>
      </c>
      <c r="K35" s="251" t="s">
        <v>521</v>
      </c>
      <c r="L35" s="20" t="s">
        <v>160</v>
      </c>
      <c r="M35" s="656" t="s">
        <v>160</v>
      </c>
      <c r="N35" s="656" t="str">
        <f t="shared" si="3"/>
        <v>SI</v>
      </c>
      <c r="O35" s="14">
        <v>0.55000000000000004</v>
      </c>
      <c r="P35" s="15">
        <v>40379</v>
      </c>
      <c r="Q35" s="15">
        <v>41201</v>
      </c>
      <c r="R35" s="16">
        <f t="shared" si="9"/>
        <v>2012</v>
      </c>
      <c r="S35" s="17">
        <f>IFERROR(INDEX(PARAMETROS!$B$53:$B$79,MATCH(R35,PARAMETROS!$A$53:$A$79,0)),"")</f>
        <v>566700</v>
      </c>
      <c r="T35" s="691">
        <v>3386956.11</v>
      </c>
      <c r="U35" s="18" t="s">
        <v>579</v>
      </c>
      <c r="V35" s="9">
        <v>0.49199999999999999</v>
      </c>
      <c r="W35" s="859">
        <f t="shared" si="4"/>
        <v>1666382.4061199999</v>
      </c>
      <c r="X35" s="19">
        <f>IFERROR(IF(U35="","",IF(U35="COP",1,IF(V35&lt;&gt;"N/A",VLOOKUP(Q35,'SH TRM'!$A$9:$B$8912,2,FALSE),"REVISAR"))),"")</f>
        <v>1797.66</v>
      </c>
      <c r="Y35" s="503">
        <f t="shared" si="5"/>
        <v>2995588996.1856794</v>
      </c>
      <c r="Z35" s="9">
        <f t="shared" si="6"/>
        <v>5286.0225801758943</v>
      </c>
      <c r="AA35" s="9">
        <f t="shared" si="7"/>
        <v>2907.3124190967419</v>
      </c>
      <c r="AB35" s="9" t="str">
        <f t="shared" si="8"/>
        <v/>
      </c>
      <c r="AC35" s="1217"/>
      <c r="AD35" s="1217"/>
      <c r="AE35" s="356" t="str">
        <f t="shared" si="0"/>
        <v>CUMPLE</v>
      </c>
      <c r="AF35" s="1217"/>
      <c r="AG35" s="1217"/>
      <c r="AH35" s="356" t="str">
        <f t="shared" si="1"/>
        <v/>
      </c>
      <c r="AI35" s="364" t="s">
        <v>582</v>
      </c>
      <c r="AJ35" s="1216" t="s">
        <v>580</v>
      </c>
      <c r="AK35" s="1216"/>
      <c r="AL35" s="1216"/>
      <c r="AM35" s="1216" t="s">
        <v>580</v>
      </c>
      <c r="AN35" s="1216"/>
      <c r="AO35" s="1216"/>
      <c r="AP35" s="1216" t="s">
        <v>580</v>
      </c>
      <c r="AQ35" s="1216"/>
      <c r="AR35" s="1216"/>
      <c r="AS35" s="1061" t="str">
        <f t="shared" si="2"/>
        <v>EXTRANJERO NO TIENE RUP</v>
      </c>
      <c r="AT35" s="1215"/>
      <c r="AU35" s="1215"/>
      <c r="AV35" s="799"/>
      <c r="AW35" s="260"/>
      <c r="BC35" s="248"/>
    </row>
    <row r="36" spans="1:55" s="246" customFormat="1" ht="39" customHeight="1" thickBot="1" x14ac:dyDescent="0.3">
      <c r="A36" s="1220"/>
      <c r="B36" s="10"/>
      <c r="C36" s="136"/>
      <c r="D36" s="11" t="str">
        <f>IFERROR(INDEX(DESEMPATE!$D$3:$D$73,MATCH('EXP GEN.'!B36,DESEMPATE!$C$3:$C$73,0)),"")</f>
        <v/>
      </c>
      <c r="E36" s="259" t="str">
        <f>IFERROR(IF(D36="","",IF(VLOOKUP(D36,DESEMPATE!D$3:$E$73,2,FALSE)=1,"N/A",IF(VLOOKUP(D36,DESEMPATE!D$3:$E$73,2,FALSE)&gt;=0.51,"SI","NO"))),"")</f>
        <v/>
      </c>
      <c r="F36" s="750" t="s">
        <v>160</v>
      </c>
      <c r="G36" s="328"/>
      <c r="H36" s="20"/>
      <c r="I36" s="807"/>
      <c r="J36" s="20"/>
      <c r="K36" s="251"/>
      <c r="L36" s="20"/>
      <c r="M36" s="656"/>
      <c r="N36" s="656" t="str">
        <f t="shared" si="3"/>
        <v/>
      </c>
      <c r="O36" s="14"/>
      <c r="P36" s="15"/>
      <c r="Q36" s="15"/>
      <c r="R36" s="16" t="str">
        <f t="shared" si="9"/>
        <v/>
      </c>
      <c r="S36" s="17" t="str">
        <f>IFERROR(INDEX(PARAMETROS!$B$53:$B$79,MATCH(R36,PARAMETROS!$A$53:$A$79,0)),"")</f>
        <v/>
      </c>
      <c r="T36" s="691"/>
      <c r="U36" s="18"/>
      <c r="V36" s="9" t="str">
        <f>IFERROR(IF(U36="","",IF(U36="COP","N/A",IF(OR(U36="USD",U36="US"),1,IF(U36="EUR",VLOOKUP(Q36,'SH EURO'!$A$6:$B$6338,2,FALSE),"INGRESAR TASA")))),"")</f>
        <v/>
      </c>
      <c r="W36" s="859" t="str">
        <f t="shared" si="4"/>
        <v/>
      </c>
      <c r="X36" s="19" t="str">
        <f>IFERROR(IF(U36="","",IF(U36="COP",1,IF(V36&lt;&gt;"N/A",VLOOKUP(Q36,'SH TRM'!$A$9:$B$8912,2,FALSE),"REVISAR"))),"")</f>
        <v/>
      </c>
      <c r="Y36" s="503" t="str">
        <f t="shared" si="5"/>
        <v/>
      </c>
      <c r="Z36" s="9" t="str">
        <f t="shared" si="6"/>
        <v/>
      </c>
      <c r="AA36" s="9" t="str">
        <f t="shared" si="7"/>
        <v/>
      </c>
      <c r="AB36" s="9" t="str">
        <f t="shared" si="8"/>
        <v/>
      </c>
      <c r="AC36" s="1217"/>
      <c r="AD36" s="1217"/>
      <c r="AE36" s="356" t="str">
        <f t="shared" si="0"/>
        <v/>
      </c>
      <c r="AF36" s="1217"/>
      <c r="AG36" s="1217"/>
      <c r="AH36" s="356" t="str">
        <f t="shared" si="1"/>
        <v/>
      </c>
      <c r="AI36" s="362"/>
      <c r="AJ36" s="1217"/>
      <c r="AK36" s="1217"/>
      <c r="AL36" s="1217"/>
      <c r="AM36" s="1217"/>
      <c r="AN36" s="1217"/>
      <c r="AO36" s="1217"/>
      <c r="AP36" s="1217"/>
      <c r="AQ36" s="1217"/>
      <c r="AR36" s="1217"/>
      <c r="AS36" s="656" t="str">
        <f t="shared" si="2"/>
        <v/>
      </c>
      <c r="AT36" s="1215"/>
      <c r="AU36" s="1215"/>
      <c r="AV36" s="723"/>
      <c r="AW36" s="260"/>
      <c r="BC36" s="248"/>
    </row>
    <row r="37" spans="1:55" s="246" customFormat="1" ht="11.25" customHeight="1" thickBot="1" x14ac:dyDescent="0.3">
      <c r="A37" s="1220"/>
      <c r="B37" s="10"/>
      <c r="C37" s="136"/>
      <c r="D37" s="11" t="str">
        <f>IFERROR(INDEX(DESEMPATE!$D$3:$D$73,MATCH('EXP GEN.'!B37,DESEMPATE!$C$3:$C$73,0)),"")</f>
        <v/>
      </c>
      <c r="E37" s="259" t="str">
        <f>IFERROR(IF(D37="","",IF(VLOOKUP(D37,DESEMPATE!D$3:$E$73,2,FALSE)=1,"N/A",IF(VLOOKUP(D37,DESEMPATE!D$3:$E$73,2,FALSE)&gt;=0.51,"SI","NO"))),"")</f>
        <v/>
      </c>
      <c r="F37" s="750" t="s">
        <v>160</v>
      </c>
      <c r="G37" s="328"/>
      <c r="H37" s="20"/>
      <c r="I37" s="807"/>
      <c r="J37" s="20"/>
      <c r="K37" s="251"/>
      <c r="L37" s="20"/>
      <c r="M37" s="656"/>
      <c r="N37" s="656" t="str">
        <f t="shared" si="3"/>
        <v/>
      </c>
      <c r="O37" s="14"/>
      <c r="P37" s="15"/>
      <c r="Q37" s="15"/>
      <c r="R37" s="16" t="str">
        <f t="shared" si="9"/>
        <v/>
      </c>
      <c r="S37" s="17" t="str">
        <f>IFERROR(INDEX(PARAMETROS!$B$53:$B$79,MATCH(R37,PARAMETROS!$A$53:$A$79,0)),"")</f>
        <v/>
      </c>
      <c r="T37" s="691"/>
      <c r="U37" s="18"/>
      <c r="V37" s="9" t="str">
        <f>IFERROR(IF(U37="","",IF(U37="COP","N/A",IF(OR(U37="USD",U37="US"),1,IF(U37="EUR",VLOOKUP(Q37,'SH EURO'!$A$6:$B$6338,2,FALSE),"INGRESAR TASA")))),"")</f>
        <v/>
      </c>
      <c r="W37" s="859" t="str">
        <f t="shared" si="4"/>
        <v/>
      </c>
      <c r="X37" s="19" t="str">
        <f>IFERROR(IF(U37="","",IF(U37="COP",1,IF(V37&lt;&gt;"N/A",VLOOKUP(Q37,'SH TRM'!$A$9:$B$8912,2,FALSE),"REVISAR"))),"")</f>
        <v/>
      </c>
      <c r="Y37" s="503" t="str">
        <f t="shared" si="5"/>
        <v/>
      </c>
      <c r="Z37" s="9" t="str">
        <f t="shared" si="6"/>
        <v/>
      </c>
      <c r="AA37" s="9" t="str">
        <f t="shared" si="7"/>
        <v/>
      </c>
      <c r="AB37" s="9" t="str">
        <f t="shared" si="8"/>
        <v/>
      </c>
      <c r="AC37" s="1217"/>
      <c r="AD37" s="1217"/>
      <c r="AE37" s="356" t="str">
        <f t="shared" si="0"/>
        <v/>
      </c>
      <c r="AF37" s="1217"/>
      <c r="AG37" s="1217"/>
      <c r="AH37" s="356" t="str">
        <f t="shared" si="1"/>
        <v/>
      </c>
      <c r="AI37" s="362"/>
      <c r="AJ37" s="1217"/>
      <c r="AK37" s="1217"/>
      <c r="AL37" s="1217"/>
      <c r="AM37" s="1217"/>
      <c r="AN37" s="1217"/>
      <c r="AO37" s="1217"/>
      <c r="AP37" s="1217"/>
      <c r="AQ37" s="1217"/>
      <c r="AR37" s="1217"/>
      <c r="AS37" s="656" t="str">
        <f t="shared" si="2"/>
        <v/>
      </c>
      <c r="AT37" s="1215"/>
      <c r="AU37" s="1215"/>
      <c r="AV37" s="723"/>
      <c r="AW37" s="260"/>
      <c r="BC37" s="248"/>
    </row>
    <row r="38" spans="1:55" s="246" customFormat="1" ht="8.25" customHeight="1" thickBot="1" x14ac:dyDescent="0.3">
      <c r="A38" s="1221"/>
      <c r="B38" s="36"/>
      <c r="C38" s="137"/>
      <c r="D38" s="49" t="str">
        <f>IFERROR(INDEX(DESEMPATE!$D$3:$D$73,MATCH('EXP GEN.'!B38,DESEMPATE!$C$3:$C$73,0)),"")</f>
        <v/>
      </c>
      <c r="E38" s="335" t="str">
        <f>IFERROR(IF(D38="","",IF(VLOOKUP(D38,DESEMPATE!D$3:$E$73,2,FALSE)=1,"N/A",IF(VLOOKUP(D38,DESEMPATE!D$3:$E$73,2,FALSE)&gt;=0.51,"SI","NO"))),"")</f>
        <v/>
      </c>
      <c r="F38" s="750" t="s">
        <v>160</v>
      </c>
      <c r="G38" s="329"/>
      <c r="H38" s="139"/>
      <c r="I38" s="808"/>
      <c r="J38" s="139"/>
      <c r="K38" s="253"/>
      <c r="L38" s="139"/>
      <c r="M38" s="658"/>
      <c r="N38" s="658" t="str">
        <f t="shared" si="3"/>
        <v/>
      </c>
      <c r="O38" s="39"/>
      <c r="P38" s="407"/>
      <c r="Q38" s="407"/>
      <c r="R38" s="40" t="str">
        <f t="shared" si="9"/>
        <v/>
      </c>
      <c r="S38" s="41" t="str">
        <f>IFERROR(INDEX(PARAMETROS!$B$53:$B$79,MATCH(R38,PARAMETROS!$A$53:$A$79,0)),"")</f>
        <v/>
      </c>
      <c r="T38" s="616"/>
      <c r="U38" s="42"/>
      <c r="V38" s="44" t="str">
        <f>IFERROR(IF(U38="","",IF(U38="COP","N/A",IF(OR(U38="USD",U38="US"),1,IF(U38="EUR",VLOOKUP(Q38,'SH EURO'!$A$6:$B$6338,2,FALSE),"INGRESAR TASA")))),"")</f>
        <v/>
      </c>
      <c r="W38" s="860" t="str">
        <f t="shared" si="4"/>
        <v/>
      </c>
      <c r="X38" s="43" t="str">
        <f>IFERROR(IF(U38="","",IF(U38="COP",1,IF(V38&lt;&gt;"N/A",VLOOKUP(Q38,'SH TRM'!$A$9:$B$8912,2,FALSE),"REVISAR"))),"")</f>
        <v/>
      </c>
      <c r="Y38" s="504" t="str">
        <f t="shared" si="5"/>
        <v/>
      </c>
      <c r="Z38" s="44" t="str">
        <f t="shared" si="6"/>
        <v/>
      </c>
      <c r="AA38" s="44" t="str">
        <f t="shared" si="7"/>
        <v/>
      </c>
      <c r="AB38" s="44" t="str">
        <f t="shared" si="8"/>
        <v/>
      </c>
      <c r="AC38" s="1218"/>
      <c r="AD38" s="1218"/>
      <c r="AE38" s="367" t="str">
        <f t="shared" si="0"/>
        <v/>
      </c>
      <c r="AF38" s="1218"/>
      <c r="AG38" s="1218"/>
      <c r="AH38" s="357" t="str">
        <f t="shared" si="1"/>
        <v/>
      </c>
      <c r="AI38" s="361"/>
      <c r="AJ38" s="1218"/>
      <c r="AK38" s="1218"/>
      <c r="AL38" s="1218"/>
      <c r="AM38" s="1218"/>
      <c r="AN38" s="1218"/>
      <c r="AO38" s="1218"/>
      <c r="AP38" s="1218"/>
      <c r="AQ38" s="1218"/>
      <c r="AR38" s="1218"/>
      <c r="AS38" s="658" t="str">
        <f t="shared" si="2"/>
        <v/>
      </c>
      <c r="AT38" s="1224"/>
      <c r="AU38" s="1224"/>
      <c r="AV38" s="748"/>
      <c r="AW38" s="260"/>
      <c r="BC38" s="248"/>
    </row>
    <row r="39" spans="1:55" s="246" customFormat="1" ht="43.5" customHeight="1" thickBot="1" x14ac:dyDescent="0.3">
      <c r="A39" s="1219" t="s">
        <v>21</v>
      </c>
      <c r="B39" s="27" t="s">
        <v>183</v>
      </c>
      <c r="C39" s="135">
        <v>297</v>
      </c>
      <c r="D39" s="28" t="str">
        <f>IFERROR(INDEX(DESEMPATE!$D$3:$D$73,MATCH('EXP GEN.'!B39,DESEMPATE!$C$3:$C$73,0)),"")</f>
        <v>PRODEINCOL SAS</v>
      </c>
      <c r="E39" s="337" t="str">
        <f>IFERROR(IF(D39="","",IF(VLOOKUP(D39,DESEMPATE!D$3:$E$73,2,FALSE)=1,"N/A",IF(VLOOKUP(D39,DESEMPATE!D$3:$E$73,2,FALSE)&gt;=0.51,"SI","NO"))),"")</f>
        <v>SI</v>
      </c>
      <c r="F39" s="750" t="s">
        <v>160</v>
      </c>
      <c r="G39" s="327"/>
      <c r="H39" s="35" t="s">
        <v>479</v>
      </c>
      <c r="I39" s="809" t="s">
        <v>438</v>
      </c>
      <c r="J39" s="35" t="s">
        <v>524</v>
      </c>
      <c r="K39" s="551" t="s">
        <v>525</v>
      </c>
      <c r="L39" s="410" t="s">
        <v>160</v>
      </c>
      <c r="M39" s="661" t="s">
        <v>160</v>
      </c>
      <c r="N39" s="660" t="str">
        <f t="shared" si="3"/>
        <v>SI</v>
      </c>
      <c r="O39" s="29">
        <v>0.4</v>
      </c>
      <c r="P39" s="552">
        <v>41095</v>
      </c>
      <c r="Q39" s="554">
        <v>42444</v>
      </c>
      <c r="R39" s="47">
        <f t="shared" si="9"/>
        <v>2016</v>
      </c>
      <c r="S39" s="24">
        <f>IFERROR(INDEX(PARAMETROS!$B$53:$B$79,MATCH(R39,PARAMETROS!$A$53:$A$79,0)),"")</f>
        <v>689455</v>
      </c>
      <c r="T39" s="553">
        <v>10561944521</v>
      </c>
      <c r="U39" s="555" t="s">
        <v>171</v>
      </c>
      <c r="V39" s="406" t="str">
        <f>IFERROR(IF(U39="","",IF(U39="COP","N/A",IF(OR(U39="USD",U39="US"),1,IF(U39="EUR",VLOOKUP(Q39,'SH EURO'!$A$6:$B$6338,2,FALSE),"INGRESAR TASA")))),"")</f>
        <v>N/A</v>
      </c>
      <c r="W39" s="861" t="str">
        <f t="shared" si="4"/>
        <v>N/A</v>
      </c>
      <c r="X39" s="26">
        <f>IFERROR(IF(U39="","",IF(U39="COP",1,IF(V39&lt;&gt;"N/A",VLOOKUP(Q39,'SH TRM'!$A$9:$B$8912,2,FALSE),"REVISAR"))),"")</f>
        <v>1</v>
      </c>
      <c r="Y39" s="505">
        <f t="shared" si="5"/>
        <v>10561944521</v>
      </c>
      <c r="Z39" s="406">
        <f t="shared" si="6"/>
        <v>15319.265972398489</v>
      </c>
      <c r="AA39" s="406">
        <f t="shared" si="7"/>
        <v>6127.7063889593956</v>
      </c>
      <c r="AB39" s="406" t="str">
        <f t="shared" si="8"/>
        <v/>
      </c>
      <c r="AC39" s="1222" t="str">
        <f>IFERROR(IF(COUNTIF(AA39:AA44,"")=6,"",IF(SUM(AA39:AA44)&gt;=CM004M1,"CUMPLE","NO CUMPLE")),"")</f>
        <v>CUMPLE</v>
      </c>
      <c r="AD39" s="1222" t="str">
        <f>IFERROR(IF(COUNTIF(AA39:AA44,"")=6,"",IF(COUNTIF(E39:E44,"N/A")&gt;0,IF(SUMIF(E39:E44,"N/A",AA39:AA44)&gt;=CM004LM1,"CUMPLE","NO CUMPLE"),IF(SUMIF(E39:E44,"SI",AA39:AA44)&gt;=CM004LM1,"CUMPLE","NO CUMPLE"))),"")</f>
        <v>CUMPLE</v>
      </c>
      <c r="AE39" s="404" t="str">
        <f t="shared" si="0"/>
        <v>CUMPLE</v>
      </c>
      <c r="AF39" s="1222" t="str">
        <f>IFERROR(IF(COUNTIF(AB39:AB44,"")=6,"",IF(SUM(AB39:AB44)&gt;=CM004M3,"CUMPLE","NO CUMPLE")),"")</f>
        <v/>
      </c>
      <c r="AG39" s="1222" t="str">
        <f>IFERROR(IF(COUNTIF(AB39:AB44,"")=6,"",IF(COUNTIF(E39:E44,"N/A")&gt;0,IF(SUMIF(E39:E44,"N/A",AB39:AB44)&gt;=CM004LM3,"CUMPLE","NO CUMPLE"),IF(SUMIF(E39:E44,"SI",AB39:AB44)&gt;=CM004LM3,"CUMPLE","NO CUMPLE"))),"")</f>
        <v/>
      </c>
      <c r="AH39" s="355" t="str">
        <f t="shared" si="1"/>
        <v/>
      </c>
      <c r="AI39" s="917" t="s">
        <v>439</v>
      </c>
      <c r="AJ39" s="1239" t="s">
        <v>580</v>
      </c>
      <c r="AK39" s="1239"/>
      <c r="AL39" s="1239"/>
      <c r="AM39" s="1239" t="s">
        <v>580</v>
      </c>
      <c r="AN39" s="1239"/>
      <c r="AO39" s="1239"/>
      <c r="AP39" s="1239" t="s">
        <v>580</v>
      </c>
      <c r="AQ39" s="1239"/>
      <c r="AR39" s="1239"/>
      <c r="AS39" s="660" t="str">
        <f t="shared" si="2"/>
        <v>EN EJECUCIÓN</v>
      </c>
      <c r="AT39" s="1214" t="s">
        <v>168</v>
      </c>
      <c r="AU39" s="1214"/>
      <c r="AV39" s="1077"/>
      <c r="AW39" s="260"/>
      <c r="BC39" s="248"/>
    </row>
    <row r="40" spans="1:55" s="246" customFormat="1" ht="72" thickBot="1" x14ac:dyDescent="0.3">
      <c r="A40" s="1220"/>
      <c r="B40" s="10" t="s">
        <v>183</v>
      </c>
      <c r="C40" s="136">
        <v>297</v>
      </c>
      <c r="D40" s="11" t="str">
        <f>IFERROR(INDEX(DESEMPATE!$D$3:$D$73,MATCH('EXP GEN.'!B40,DESEMPATE!$C$3:$C$73,0)),"")</f>
        <v>PRODEINCOL SAS</v>
      </c>
      <c r="E40" s="259" t="str">
        <f>IFERROR(IF(D40="","",IF(VLOOKUP(D40,DESEMPATE!D$3:$E$73,2,FALSE)=1,"N/A",IF(VLOOKUP(D40,DESEMPATE!D$3:$E$73,2,FALSE)&gt;=0.51,"SI","NO"))),"")</f>
        <v>SI</v>
      </c>
      <c r="F40" s="750" t="s">
        <v>160</v>
      </c>
      <c r="G40" s="328"/>
      <c r="H40" s="20" t="s">
        <v>479</v>
      </c>
      <c r="I40" s="807" t="s">
        <v>438</v>
      </c>
      <c r="J40" s="20" t="s">
        <v>526</v>
      </c>
      <c r="K40" s="12" t="s">
        <v>527</v>
      </c>
      <c r="L40" s="656" t="s">
        <v>160</v>
      </c>
      <c r="M40" s="656" t="s">
        <v>160</v>
      </c>
      <c r="N40" s="656" t="str">
        <f>IFERROR(IF(P40="","",IF(P40&gt;=DATE(1990,1,1),"SI","NO")),"")</f>
        <v>SI</v>
      </c>
      <c r="O40" s="14">
        <v>0.2</v>
      </c>
      <c r="P40" s="15">
        <v>41114</v>
      </c>
      <c r="Q40" s="15">
        <v>42399</v>
      </c>
      <c r="R40" s="47">
        <f t="shared" si="9"/>
        <v>2016</v>
      </c>
      <c r="S40" s="17">
        <f>IFERROR(INDEX(PARAMETROS!$B$53:$B$79,MATCH(R40,PARAMETROS!$A$53:$A$79,0)),"")</f>
        <v>689455</v>
      </c>
      <c r="T40" s="827">
        <v>11677241451</v>
      </c>
      <c r="U40" s="17" t="s">
        <v>171</v>
      </c>
      <c r="V40" s="9" t="str">
        <f>IFERROR(IF(U40="","",IF(U40="COP","N/A",IF(OR(U40="USD",U40="US"),1,IF(U40="EUR",VLOOKUP(Q40,'SH EURO'!$A$6:$B$6338,2,FALSE),"INGRESAR TASA")))),"")</f>
        <v>N/A</v>
      </c>
      <c r="W40" s="859" t="str">
        <f t="shared" si="4"/>
        <v>N/A</v>
      </c>
      <c r="X40" s="19">
        <f>IFERROR(IF(U40="","",IF(U40="COP",1,IF(V40&lt;&gt;"N/A",VLOOKUP(Q40,'SH TRM'!$A$9:$B$8912,2,FALSE),"REVISAR"))),"")</f>
        <v>1</v>
      </c>
      <c r="Y40" s="503">
        <f t="shared" si="5"/>
        <v>11677241451</v>
      </c>
      <c r="Z40" s="9">
        <f t="shared" si="6"/>
        <v>16936.916043831723</v>
      </c>
      <c r="AA40" s="9">
        <f t="shared" si="7"/>
        <v>3387.383208766345</v>
      </c>
      <c r="AB40" s="9" t="str">
        <f t="shared" si="8"/>
        <v/>
      </c>
      <c r="AC40" s="1217"/>
      <c r="AD40" s="1217"/>
      <c r="AE40" s="356" t="str">
        <f t="shared" si="0"/>
        <v>CUMPLE</v>
      </c>
      <c r="AF40" s="1217"/>
      <c r="AG40" s="1217"/>
      <c r="AH40" s="356" t="str">
        <f t="shared" si="1"/>
        <v/>
      </c>
      <c r="AI40" s="496" t="s">
        <v>439</v>
      </c>
      <c r="AJ40" s="1216" t="s">
        <v>580</v>
      </c>
      <c r="AK40" s="1216"/>
      <c r="AL40" s="1216"/>
      <c r="AM40" s="1216" t="s">
        <v>580</v>
      </c>
      <c r="AN40" s="1216"/>
      <c r="AO40" s="1216"/>
      <c r="AP40" s="1216" t="s">
        <v>580</v>
      </c>
      <c r="AQ40" s="1216"/>
      <c r="AR40" s="1216"/>
      <c r="AS40" s="656" t="str">
        <f t="shared" si="2"/>
        <v>EN EJECUCIÓN</v>
      </c>
      <c r="AT40" s="1215"/>
      <c r="AU40" s="1215"/>
      <c r="AV40" s="1078"/>
      <c r="AW40" s="260"/>
      <c r="BC40" s="248"/>
    </row>
    <row r="41" spans="1:55" s="246" customFormat="1" ht="72" thickBot="1" x14ac:dyDescent="0.3">
      <c r="A41" s="1220"/>
      <c r="B41" s="10" t="s">
        <v>183</v>
      </c>
      <c r="C41" s="136">
        <v>297</v>
      </c>
      <c r="D41" s="11" t="str">
        <f>IFERROR(INDEX(DESEMPATE!$D$3:$D$73,MATCH('EXP GEN.'!B41,DESEMPATE!$C$3:$C$73,0)),"")</f>
        <v>PRODEINCOL SAS</v>
      </c>
      <c r="E41" s="259" t="str">
        <f>IFERROR(IF(D41="","",IF(VLOOKUP(D41,DESEMPATE!D$3:$E$73,2,FALSE)=1,"N/A",IF(VLOOKUP(D41,DESEMPATE!D$3:$E$73,2,FALSE)&gt;=0.51,"SI","NO"))),"")</f>
        <v>SI</v>
      </c>
      <c r="F41" s="750" t="s">
        <v>160</v>
      </c>
      <c r="G41" s="328"/>
      <c r="H41" s="20" t="s">
        <v>479</v>
      </c>
      <c r="I41" s="807" t="s">
        <v>438</v>
      </c>
      <c r="J41" s="20" t="s">
        <v>558</v>
      </c>
      <c r="K41" s="13" t="s">
        <v>559</v>
      </c>
      <c r="L41" s="20" t="s">
        <v>160</v>
      </c>
      <c r="M41" s="656" t="s">
        <v>160</v>
      </c>
      <c r="N41" s="656" t="str">
        <f t="shared" si="3"/>
        <v>SI</v>
      </c>
      <c r="O41" s="14">
        <v>0.68</v>
      </c>
      <c r="P41" s="15">
        <v>41191</v>
      </c>
      <c r="Q41" s="15">
        <v>42437</v>
      </c>
      <c r="R41" s="47">
        <f t="shared" si="9"/>
        <v>2016</v>
      </c>
      <c r="S41" s="17">
        <f>IFERROR(INDEX(PARAMETROS!$B$53:$B$79,MATCH(R41,PARAMETROS!$A$53:$A$79,0)),"")</f>
        <v>689455</v>
      </c>
      <c r="T41" s="691">
        <v>3123725604</v>
      </c>
      <c r="U41" s="18" t="s">
        <v>171</v>
      </c>
      <c r="V41" s="9" t="str">
        <f>IFERROR(IF(U41="","",IF(U41="COP","N/A",IF(OR(U41="USD",U41="US"),1,IF(U41="EUR",VLOOKUP(Q41,'SH EURO'!$A$6:$B$6338,2,FALSE),"INGRESAR TASA")))),"")</f>
        <v>N/A</v>
      </c>
      <c r="W41" s="859" t="str">
        <f t="shared" si="4"/>
        <v>N/A</v>
      </c>
      <c r="X41" s="19">
        <f>IFERROR(IF(U41="","",IF(U41="COP",1,IF(V41&lt;&gt;"N/A",VLOOKUP(Q41,'SH TRM'!$A$9:$B$8912,2,FALSE),"REVISAR"))),"")</f>
        <v>1</v>
      </c>
      <c r="Y41" s="503">
        <f t="shared" si="5"/>
        <v>3123725604</v>
      </c>
      <c r="Z41" s="9">
        <f t="shared" si="6"/>
        <v>4530.7171664575644</v>
      </c>
      <c r="AA41" s="9">
        <f t="shared" si="7"/>
        <v>3080.8876731911441</v>
      </c>
      <c r="AB41" s="9" t="str">
        <f t="shared" si="8"/>
        <v/>
      </c>
      <c r="AC41" s="1217"/>
      <c r="AD41" s="1217"/>
      <c r="AE41" s="356" t="str">
        <f t="shared" si="0"/>
        <v>CUMPLE</v>
      </c>
      <c r="AF41" s="1217"/>
      <c r="AG41" s="1217"/>
      <c r="AH41" s="356" t="str">
        <f t="shared" si="1"/>
        <v/>
      </c>
      <c r="AI41" s="496" t="s">
        <v>439</v>
      </c>
      <c r="AJ41" s="1216" t="s">
        <v>580</v>
      </c>
      <c r="AK41" s="1216"/>
      <c r="AL41" s="1216"/>
      <c r="AM41" s="1216" t="s">
        <v>580</v>
      </c>
      <c r="AN41" s="1216"/>
      <c r="AO41" s="1216"/>
      <c r="AP41" s="1216" t="s">
        <v>580</v>
      </c>
      <c r="AQ41" s="1216"/>
      <c r="AR41" s="1216"/>
      <c r="AS41" s="656" t="str">
        <f t="shared" si="2"/>
        <v>EN EJECUCIÓN</v>
      </c>
      <c r="AT41" s="1215"/>
      <c r="AU41" s="1215"/>
      <c r="AV41" s="1078"/>
      <c r="AW41" s="260"/>
      <c r="BC41" s="248"/>
    </row>
    <row r="42" spans="1:55" s="246" customFormat="1" ht="43.5" thickBot="1" x14ac:dyDescent="0.3">
      <c r="A42" s="1220"/>
      <c r="B42" s="10" t="s">
        <v>184</v>
      </c>
      <c r="C42" s="136">
        <v>299</v>
      </c>
      <c r="D42" s="11" t="str">
        <f>IFERROR(INDEX(DESEMPATE!$D$3:$D$73,MATCH('EXP GEN.'!B42,DESEMPATE!$C$3:$C$73,0)),"")</f>
        <v>RESTREPO Y URIBE  SAS</v>
      </c>
      <c r="E42" s="259" t="str">
        <f>IFERROR(IF(D42="","",IF(VLOOKUP(D42,DESEMPATE!D$3:$E$73,2,FALSE)=1,"N/A",IF(VLOOKUP(D42,DESEMPATE!D$3:$E$73,2,FALSE)&gt;=0.51,"SI","NO"))),"")</f>
        <v>NO</v>
      </c>
      <c r="F42" s="750" t="s">
        <v>160</v>
      </c>
      <c r="G42" s="328"/>
      <c r="H42" s="227" t="s">
        <v>560</v>
      </c>
      <c r="I42" s="813" t="s">
        <v>438</v>
      </c>
      <c r="J42" s="20" t="s">
        <v>561</v>
      </c>
      <c r="K42" s="13" t="s">
        <v>562</v>
      </c>
      <c r="L42" s="20" t="s">
        <v>160</v>
      </c>
      <c r="M42" s="656" t="s">
        <v>160</v>
      </c>
      <c r="N42" s="656" t="str">
        <f t="shared" si="3"/>
        <v>SI</v>
      </c>
      <c r="O42" s="14">
        <v>1</v>
      </c>
      <c r="P42" s="15">
        <v>35019</v>
      </c>
      <c r="Q42" s="15">
        <v>36114</v>
      </c>
      <c r="R42" s="47">
        <f t="shared" si="9"/>
        <v>1998</v>
      </c>
      <c r="S42" s="17">
        <f>IFERROR(INDEX(PARAMETROS!$B$53:$B$79,MATCH(R42,PARAMETROS!$A$53:$A$79,0)),"")</f>
        <v>203826</v>
      </c>
      <c r="T42" s="826">
        <v>1910421539</v>
      </c>
      <c r="U42" s="18" t="s">
        <v>171</v>
      </c>
      <c r="V42" s="9" t="str">
        <f>IFERROR(IF(U42="","",IF(U42="COP","N/A",IF(OR(U42="USD",U42="US"),1,IF(U42="EUR",VLOOKUP(Q42,'SH EURO'!$A$6:$B$6338,2,FALSE),"INGRESAR TASA")))),"")</f>
        <v>N/A</v>
      </c>
      <c r="W42" s="859" t="str">
        <f t="shared" si="4"/>
        <v>N/A</v>
      </c>
      <c r="X42" s="19">
        <f>IFERROR(IF(U42="","",IF(U42="COP",1,IF(V42&lt;&gt;"N/A",VLOOKUP(Q42,'SH TRM'!$A$9:$B$8912,2,FALSE),"REVISAR"))),"")</f>
        <v>1</v>
      </c>
      <c r="Y42" s="503">
        <f t="shared" si="5"/>
        <v>1910421539</v>
      </c>
      <c r="Z42" s="9">
        <f t="shared" si="6"/>
        <v>9372.805917792628</v>
      </c>
      <c r="AA42" s="9">
        <f t="shared" si="7"/>
        <v>9372.805917792628</v>
      </c>
      <c r="AB42" s="9" t="str">
        <f t="shared" si="8"/>
        <v/>
      </c>
      <c r="AC42" s="1217"/>
      <c r="AD42" s="1217"/>
      <c r="AE42" s="356" t="str">
        <f t="shared" si="0"/>
        <v>CUMPLE</v>
      </c>
      <c r="AF42" s="1217"/>
      <c r="AG42" s="1217"/>
      <c r="AH42" s="356" t="str">
        <f t="shared" si="1"/>
        <v/>
      </c>
      <c r="AI42" s="20" t="s">
        <v>583</v>
      </c>
      <c r="AJ42" s="1229" t="s">
        <v>161</v>
      </c>
      <c r="AK42" s="1230"/>
      <c r="AL42" s="1231"/>
      <c r="AM42" s="1229" t="s">
        <v>160</v>
      </c>
      <c r="AN42" s="1230"/>
      <c r="AO42" s="1231"/>
      <c r="AP42" s="1229" t="s">
        <v>160</v>
      </c>
      <c r="AQ42" s="1230"/>
      <c r="AR42" s="1231"/>
      <c r="AS42" s="656" t="str">
        <f t="shared" si="2"/>
        <v>23 FOLIO 129</v>
      </c>
      <c r="AT42" s="1215"/>
      <c r="AU42" s="1215"/>
      <c r="AV42" s="723"/>
      <c r="AW42" s="260"/>
      <c r="BC42" s="248"/>
    </row>
    <row r="43" spans="1:55" s="246" customFormat="1" ht="32.25" thickBot="1" x14ac:dyDescent="0.3">
      <c r="A43" s="1220"/>
      <c r="B43" s="10"/>
      <c r="C43" s="136"/>
      <c r="D43" s="11" t="str">
        <f>IFERROR(INDEX(DESEMPATE!$D$3:$D$73,MATCH('EXP GEN.'!B43,DESEMPATE!$C$3:$C$73,0)),"")</f>
        <v/>
      </c>
      <c r="E43" s="259" t="str">
        <f>IFERROR(IF(D43="","",IF(VLOOKUP(D43,DESEMPATE!D$3:$E$73,2,FALSE)=1,"N/A",IF(VLOOKUP(D43,DESEMPATE!D$3:$E$73,2,FALSE)&gt;=0.51,"SI","NO"))),"")</f>
        <v/>
      </c>
      <c r="F43" s="750" t="s">
        <v>160</v>
      </c>
      <c r="G43" s="328"/>
      <c r="H43" s="20"/>
      <c r="I43" s="807"/>
      <c r="J43" s="20"/>
      <c r="K43" s="13"/>
      <c r="L43" s="656" t="s">
        <v>160</v>
      </c>
      <c r="M43" s="665" t="s">
        <v>160</v>
      </c>
      <c r="N43" s="656" t="str">
        <f t="shared" si="3"/>
        <v/>
      </c>
      <c r="O43" s="14"/>
      <c r="P43" s="15"/>
      <c r="Q43" s="15"/>
      <c r="R43" s="16" t="str">
        <f t="shared" si="9"/>
        <v/>
      </c>
      <c r="S43" s="17" t="str">
        <f>IFERROR(INDEX(PARAMETROS!$B$53:$B$79,MATCH(R43,PARAMETROS!$A$53:$A$79,0)),"")</f>
        <v/>
      </c>
      <c r="T43" s="826"/>
      <c r="U43" s="17" t="s">
        <v>171</v>
      </c>
      <c r="V43" s="9" t="str">
        <f>IFERROR(IF(U43="","",IF(U43="COP","N/A",IF(OR(U43="USD",U43="US"),1,IF(U43="EUR",VLOOKUP(Q43,'SH EURO'!$A$6:$B$6338,2,FALSE),"INGRESAR TASA")))),"")</f>
        <v>N/A</v>
      </c>
      <c r="W43" s="859" t="str">
        <f t="shared" si="4"/>
        <v/>
      </c>
      <c r="X43" s="19">
        <f>IFERROR(IF(U43="","",IF(U43="COP",1,IF(V43&lt;&gt;"N/A",VLOOKUP(Q43,'SH TRM'!$A$9:$B$8912,2,FALSE),"REVISAR"))),"")</f>
        <v>1</v>
      </c>
      <c r="Y43" s="503">
        <f t="shared" si="5"/>
        <v>0</v>
      </c>
      <c r="Z43" s="9" t="str">
        <f t="shared" si="6"/>
        <v/>
      </c>
      <c r="AA43" s="9" t="str">
        <f t="shared" si="7"/>
        <v/>
      </c>
      <c r="AB43" s="9" t="str">
        <f t="shared" si="8"/>
        <v/>
      </c>
      <c r="AC43" s="1217"/>
      <c r="AD43" s="1217"/>
      <c r="AE43" s="356" t="str">
        <f t="shared" si="0"/>
        <v/>
      </c>
      <c r="AF43" s="1217"/>
      <c r="AG43" s="1217"/>
      <c r="AH43" s="356" t="str">
        <f t="shared" si="1"/>
        <v/>
      </c>
      <c r="AI43" s="20"/>
      <c r="AJ43" s="1217"/>
      <c r="AK43" s="1217"/>
      <c r="AL43" s="1217"/>
      <c r="AM43" s="1217"/>
      <c r="AN43" s="1217"/>
      <c r="AO43" s="1217"/>
      <c r="AP43" s="1217"/>
      <c r="AQ43" s="1217"/>
      <c r="AR43" s="1217"/>
      <c r="AS43" s="656" t="str">
        <f t="shared" si="2"/>
        <v/>
      </c>
      <c r="AT43" s="1215"/>
      <c r="AU43" s="1215"/>
      <c r="AV43" s="723"/>
      <c r="AW43" s="260"/>
      <c r="BC43" s="248"/>
    </row>
    <row r="44" spans="1:55" s="246" customFormat="1" ht="11.25" customHeight="1" thickBot="1" x14ac:dyDescent="0.3">
      <c r="A44" s="1221"/>
      <c r="B44" s="36"/>
      <c r="C44" s="137"/>
      <c r="D44" s="49" t="str">
        <f>IFERROR(INDEX(DESEMPATE!$D$3:$D$73,MATCH('EXP GEN.'!B44,DESEMPATE!$C$3:$C$73,0)),"")</f>
        <v/>
      </c>
      <c r="E44" s="335" t="str">
        <f>IFERROR(IF(D44="","",IF(VLOOKUP(D44,DESEMPATE!D$3:$E$73,2,FALSE)=1,"N/A",IF(VLOOKUP(D44,DESEMPATE!D$3:$E$73,2,FALSE)&gt;=0.51,"SI","NO"))),"")</f>
        <v/>
      </c>
      <c r="F44" s="750" t="s">
        <v>160</v>
      </c>
      <c r="G44" s="329"/>
      <c r="H44" s="139"/>
      <c r="I44" s="808"/>
      <c r="J44" s="139"/>
      <c r="K44" s="38"/>
      <c r="L44" s="139"/>
      <c r="M44" s="658"/>
      <c r="N44" s="658" t="str">
        <f t="shared" si="3"/>
        <v/>
      </c>
      <c r="O44" s="39"/>
      <c r="P44" s="407"/>
      <c r="Q44" s="407"/>
      <c r="R44" s="40" t="str">
        <f t="shared" si="9"/>
        <v/>
      </c>
      <c r="S44" s="41" t="str">
        <f>IFERROR(INDEX(PARAMETROS!$B$53:$B$79,MATCH(R44,PARAMETROS!$A$53:$A$79,0)),"")</f>
        <v/>
      </c>
      <c r="T44" s="616"/>
      <c r="U44" s="42"/>
      <c r="V44" s="44" t="str">
        <f>IFERROR(IF(U44="","",IF(U44="COP","N/A",IF(OR(U44="USD",U44="US"),1,IF(U44="EUR",VLOOKUP(Q44,'SH EURO'!$A$6:$B$6338,2,FALSE),"INGRESAR TASA")))),"")</f>
        <v/>
      </c>
      <c r="W44" s="860" t="str">
        <f t="shared" si="4"/>
        <v/>
      </c>
      <c r="X44" s="43" t="str">
        <f>IFERROR(IF(U44="","",IF(U44="COP",1,IF(V44&lt;&gt;"N/A",VLOOKUP(Q44,'SH TRM'!$A$9:$B$8912,2,FALSE),"REVISAR"))),"")</f>
        <v/>
      </c>
      <c r="Y44" s="504" t="str">
        <f t="shared" si="5"/>
        <v/>
      </c>
      <c r="Z44" s="44" t="str">
        <f t="shared" si="6"/>
        <v/>
      </c>
      <c r="AA44" s="44" t="str">
        <f t="shared" si="7"/>
        <v/>
      </c>
      <c r="AB44" s="44" t="str">
        <f t="shared" si="8"/>
        <v/>
      </c>
      <c r="AC44" s="1218"/>
      <c r="AD44" s="1218"/>
      <c r="AE44" s="367" t="str">
        <f t="shared" si="0"/>
        <v/>
      </c>
      <c r="AF44" s="1218"/>
      <c r="AG44" s="1218"/>
      <c r="AH44" s="357" t="str">
        <f t="shared" si="1"/>
        <v/>
      </c>
      <c r="AI44" s="361"/>
      <c r="AJ44" s="1218"/>
      <c r="AK44" s="1218"/>
      <c r="AL44" s="1218"/>
      <c r="AM44" s="1218"/>
      <c r="AN44" s="1218"/>
      <c r="AO44" s="1218"/>
      <c r="AP44" s="1218"/>
      <c r="AQ44" s="1218"/>
      <c r="AR44" s="1218"/>
      <c r="AS44" s="658" t="str">
        <f t="shared" si="2"/>
        <v/>
      </c>
      <c r="AT44" s="1224"/>
      <c r="AU44" s="1224"/>
      <c r="AV44" s="748"/>
      <c r="AW44" s="260"/>
      <c r="BC44" s="248"/>
    </row>
    <row r="45" spans="1:55" s="246" customFormat="1" ht="72" thickBot="1" x14ac:dyDescent="0.3">
      <c r="A45" s="1219" t="s">
        <v>22</v>
      </c>
      <c r="B45" s="408" t="s">
        <v>185</v>
      </c>
      <c r="C45" s="135">
        <v>247</v>
      </c>
      <c r="D45" s="28" t="str">
        <f>IFERROR(INDEX(DESEMPATE!$D$3:$D$73,MATCH('EXP GEN.'!B45,DESEMPATE!$C$3:$C$73,0)),"")</f>
        <v>3B PROYECTOS SAS</v>
      </c>
      <c r="E45" s="337" t="str">
        <f>IFERROR(IF(D45="","",IF(VLOOKUP(D45,DESEMPATE!D$3:$E$73,2,FALSE)=1,"N/A",IF(VLOOKUP(D45,DESEMPATE!D$3:$E$73,2,FALSE)&gt;=0.51,"SI","NO"))),"")</f>
        <v>SI</v>
      </c>
      <c r="F45" s="750" t="s">
        <v>160</v>
      </c>
      <c r="G45" s="327"/>
      <c r="H45" s="483" t="s">
        <v>533</v>
      </c>
      <c r="I45" s="806" t="s">
        <v>438</v>
      </c>
      <c r="J45" s="483" t="s">
        <v>534</v>
      </c>
      <c r="K45" s="550" t="s">
        <v>535</v>
      </c>
      <c r="L45" s="659" t="s">
        <v>160</v>
      </c>
      <c r="M45" s="660" t="s">
        <v>160</v>
      </c>
      <c r="N45" s="660" t="str">
        <f t="shared" si="3"/>
        <v>SI</v>
      </c>
      <c r="O45" s="582">
        <v>0.5</v>
      </c>
      <c r="P45" s="491">
        <v>39694</v>
      </c>
      <c r="Q45" s="491">
        <v>40283</v>
      </c>
      <c r="R45" s="47">
        <f t="shared" si="9"/>
        <v>2010</v>
      </c>
      <c r="S45" s="24">
        <f>IFERROR(INDEX(PARAMETROS!$B$53:$B$79,MATCH(R45,PARAMETROS!$A$53:$A$79,0)),"")</f>
        <v>515000</v>
      </c>
      <c r="T45" s="828">
        <v>3136622318</v>
      </c>
      <c r="U45" s="493" t="s">
        <v>171</v>
      </c>
      <c r="V45" s="406" t="str">
        <f>IFERROR(IF(U45="","",IF(U45="COP","N/A",IF(OR(U45="USD",U45="US"),1,IF(U45="EUR",VLOOKUP(Q45,'SH EURO'!$A$6:$B$6338,2,FALSE),"INGRESAR TASA")))),"")</f>
        <v>N/A</v>
      </c>
      <c r="W45" s="861" t="str">
        <f t="shared" si="4"/>
        <v>N/A</v>
      </c>
      <c r="X45" s="26">
        <f>IFERROR(IF(U45="","",IF(U45="COP",1,IF(V45&lt;&gt;"N/A",VLOOKUP(Q45,'SH TRM'!$A$9:$B$8912,2,FALSE),"REVISAR"))),"")</f>
        <v>1</v>
      </c>
      <c r="Y45" s="505">
        <f t="shared" si="5"/>
        <v>3136622318</v>
      </c>
      <c r="Z45" s="406">
        <f t="shared" si="6"/>
        <v>6090.5287728155336</v>
      </c>
      <c r="AA45" s="406">
        <f t="shared" si="7"/>
        <v>3045.2643864077668</v>
      </c>
      <c r="AB45" s="406" t="str">
        <f t="shared" si="8"/>
        <v/>
      </c>
      <c r="AC45" s="1222" t="str">
        <f>IFERROR(IF(COUNTIF(AA45:AA50,"")=6,"",IF(SUM(AA45:AA50)&gt;=CM004M1,"CUMPLE","NO CUMPLE")),"")</f>
        <v>CUMPLE</v>
      </c>
      <c r="AD45" s="1222" t="str">
        <f>IFERROR(IF(COUNTIF(AA45:AA50,"")=6,"",IF(COUNTIF(E45:E50,"N/A")&gt;0,IF(SUMIF(E45:E50,"N/A",AA45:AA50)&gt;=CM004LM1,"CUMPLE","NO CUMPLE"),IF(SUMIF(E45:E50,"SI",AA45:AA50)&gt;=CM004LM1,"CUMPLE","NO CUMPLE"))),"")</f>
        <v>CUMPLE</v>
      </c>
      <c r="AE45" s="404" t="str">
        <f t="shared" si="0"/>
        <v>CUMPLE</v>
      </c>
      <c r="AF45" s="1222" t="str">
        <f>IFERROR(IF(COUNTIF(AB45:AB50,"")=6,"",IF(SUM(AB45:AB50)&gt;=CM004M3,"CUMPLE","NO CUMPLE")),"")</f>
        <v/>
      </c>
      <c r="AG45" s="1222" t="str">
        <f>IFERROR(IF(COUNTIF(AB45:AB50,"")=6,"",IF(COUNTIF(E45:E50,"N/A")&gt;0,IF(SUMIF(E45:E50,"N/A",AB45:AB50)&gt;=CM004LM3,"CUMPLE","NO CUMPLE"),IF(SUMIF(E45:E50,"SI",AB45:AB50)&gt;=CM004LM3,"CUMPLE","NO CUMPLE"))),"")</f>
        <v/>
      </c>
      <c r="AH45" s="355" t="str">
        <f t="shared" si="1"/>
        <v/>
      </c>
      <c r="AI45" s="917" t="s">
        <v>584</v>
      </c>
      <c r="AJ45" s="1239" t="s">
        <v>160</v>
      </c>
      <c r="AK45" s="1239"/>
      <c r="AL45" s="1239"/>
      <c r="AM45" s="1239" t="s">
        <v>160</v>
      </c>
      <c r="AN45" s="1239"/>
      <c r="AO45" s="1239"/>
      <c r="AP45" s="1239" t="s">
        <v>160</v>
      </c>
      <c r="AQ45" s="1239"/>
      <c r="AR45" s="1239"/>
      <c r="AS45" s="659" t="str">
        <f t="shared" si="2"/>
        <v>2 FOLIO  58</v>
      </c>
      <c r="AT45" s="1214" t="s">
        <v>168</v>
      </c>
      <c r="AU45" s="1214"/>
      <c r="AV45" s="1291"/>
      <c r="AW45" s="260"/>
      <c r="BC45" s="248"/>
    </row>
    <row r="46" spans="1:55" s="246" customFormat="1" ht="85.5" customHeight="1" thickBot="1" x14ac:dyDescent="0.3">
      <c r="A46" s="1220"/>
      <c r="B46" s="134" t="s">
        <v>185</v>
      </c>
      <c r="C46" s="411">
        <v>253</v>
      </c>
      <c r="D46" s="412" t="str">
        <f>IFERROR(INDEX(DESEMPATE!$D$3:$D$73,MATCH('EXP GEN.'!B46,DESEMPATE!$C$3:$C$73,0)),"")</f>
        <v>3B PROYECTOS SAS</v>
      </c>
      <c r="E46" s="413" t="str">
        <f>IFERROR(IF(D46="","",IF(VLOOKUP(D46,DESEMPATE!D$3:$E$73,2,FALSE)=1,"N/A",IF(VLOOKUP(D46,DESEMPATE!D$3:$E$73,2,FALSE)&gt;=0.51,"SI","NO"))),"")</f>
        <v>SI</v>
      </c>
      <c r="F46" s="750" t="s">
        <v>160</v>
      </c>
      <c r="G46" s="414"/>
      <c r="H46" s="563" t="s">
        <v>563</v>
      </c>
      <c r="I46" s="814" t="s">
        <v>438</v>
      </c>
      <c r="J46" s="563" t="s">
        <v>564</v>
      </c>
      <c r="K46" s="564" t="s">
        <v>565</v>
      </c>
      <c r="L46" s="663" t="s">
        <v>160</v>
      </c>
      <c r="M46" s="662" t="s">
        <v>160</v>
      </c>
      <c r="N46" s="662" t="str">
        <f t="shared" si="3"/>
        <v>SI</v>
      </c>
      <c r="O46" s="583">
        <v>1</v>
      </c>
      <c r="P46" s="565">
        <v>38929</v>
      </c>
      <c r="Q46" s="565">
        <v>39553</v>
      </c>
      <c r="R46" s="566">
        <f t="shared" si="9"/>
        <v>2008</v>
      </c>
      <c r="S46" s="567">
        <f>IFERROR(INDEX(PARAMETROS!$B$53:$B$79,MATCH(R46,PARAMETROS!$A$53:$A$79,0)),"")</f>
        <v>461500</v>
      </c>
      <c r="T46" s="829">
        <v>3010928835</v>
      </c>
      <c r="U46" s="568" t="s">
        <v>171</v>
      </c>
      <c r="V46" s="569" t="str">
        <f>IFERROR(IF(U46="","",IF(U46="COP","N/A",IF(OR(U46="USD",U46="US"),1,IF(U46="EUR",VLOOKUP(Q46,'SH EURO'!$A$6:$B$6338,2,FALSE),"INGRESAR TASA")))),"")</f>
        <v>N/A</v>
      </c>
      <c r="W46" s="862" t="str">
        <f t="shared" si="4"/>
        <v>N/A</v>
      </c>
      <c r="X46" s="570">
        <f>IFERROR(IF(U46="","",IF(U46="COP",1,IF(V46&lt;&gt;"N/A",VLOOKUP(Q46,'SH TRM'!$A$9:$B$8912,2,FALSE),"REVISAR"))),"")</f>
        <v>1</v>
      </c>
      <c r="Y46" s="571">
        <f t="shared" si="5"/>
        <v>3010928835</v>
      </c>
      <c r="Z46" s="569">
        <f t="shared" si="6"/>
        <v>6524.2228277356444</v>
      </c>
      <c r="AA46" s="569">
        <f t="shared" si="7"/>
        <v>6524.2228277356444</v>
      </c>
      <c r="AB46" s="569" t="str">
        <f t="shared" si="8"/>
        <v/>
      </c>
      <c r="AC46" s="1217"/>
      <c r="AD46" s="1217"/>
      <c r="AE46" s="572" t="str">
        <f t="shared" si="0"/>
        <v>CUMPLE</v>
      </c>
      <c r="AF46" s="1217"/>
      <c r="AG46" s="1217"/>
      <c r="AH46" s="572" t="str">
        <f t="shared" si="1"/>
        <v/>
      </c>
      <c r="AI46" s="496" t="s">
        <v>585</v>
      </c>
      <c r="AJ46" s="1216" t="s">
        <v>160</v>
      </c>
      <c r="AK46" s="1216"/>
      <c r="AL46" s="1216"/>
      <c r="AM46" s="1216" t="s">
        <v>160</v>
      </c>
      <c r="AN46" s="1216"/>
      <c r="AO46" s="1216"/>
      <c r="AP46" s="1216" t="s">
        <v>160</v>
      </c>
      <c r="AQ46" s="1216"/>
      <c r="AR46" s="1216"/>
      <c r="AS46" s="663" t="str">
        <f t="shared" si="2"/>
        <v>43 FOLIO 75</v>
      </c>
      <c r="AT46" s="1215"/>
      <c r="AU46" s="1215"/>
      <c r="AV46" s="1292"/>
      <c r="AW46" s="260"/>
      <c r="BC46" s="248"/>
    </row>
    <row r="47" spans="1:55" s="575" customFormat="1" ht="156" customHeight="1" thickBot="1" x14ac:dyDescent="0.3">
      <c r="A47" s="1220"/>
      <c r="B47" s="134" t="s">
        <v>185</v>
      </c>
      <c r="C47" s="136">
        <v>256</v>
      </c>
      <c r="D47" s="11" t="str">
        <f>IFERROR(INDEX(DESEMPATE!$D$3:$D$73,MATCH('EXP GEN.'!B47,DESEMPATE!$C$3:$C$73,0)),"")</f>
        <v>3B PROYECTOS SAS</v>
      </c>
      <c r="E47" s="259" t="str">
        <f>IFERROR(IF(D47="","",IF(VLOOKUP(D47,DESEMPATE!D$3:$E$73,2,FALSE)=1,"N/A",IF(VLOOKUP(D47,DESEMPATE!D$3:$E$73,2,FALSE)&gt;=0.51,"SI","NO"))),"")</f>
        <v>SI</v>
      </c>
      <c r="F47" s="750" t="s">
        <v>160</v>
      </c>
      <c r="G47" s="328"/>
      <c r="H47" s="483" t="s">
        <v>479</v>
      </c>
      <c r="I47" s="806" t="s">
        <v>438</v>
      </c>
      <c r="J47" s="483" t="s">
        <v>536</v>
      </c>
      <c r="K47" s="550" t="s">
        <v>537</v>
      </c>
      <c r="L47" s="659" t="s">
        <v>160</v>
      </c>
      <c r="M47" s="656" t="s">
        <v>160</v>
      </c>
      <c r="N47" s="656" t="str">
        <f t="shared" si="3"/>
        <v>SI</v>
      </c>
      <c r="O47" s="582">
        <v>0.83499999999999996</v>
      </c>
      <c r="P47" s="491">
        <v>38337</v>
      </c>
      <c r="Q47" s="491">
        <v>41440</v>
      </c>
      <c r="R47" s="16">
        <f t="shared" si="9"/>
        <v>2013</v>
      </c>
      <c r="S47" s="17">
        <f>IFERROR(INDEX(PARAMETROS!$B$53:$B$79,MATCH(R47,PARAMETROS!$A$53:$A$79,0)),"")</f>
        <v>589500</v>
      </c>
      <c r="T47" s="828">
        <v>9291727799.7000008</v>
      </c>
      <c r="U47" s="493" t="s">
        <v>171</v>
      </c>
      <c r="V47" s="9" t="str">
        <f>IFERROR(IF(U47="","",IF(U47="COP","N/A",IF(OR(U47="USD",U47="US"),1,IF(U47="EUR",VLOOKUP(Q47,'SH EURO'!$A$6:$B$6338,2,FALSE),"INGRESAR TASA")))),"")</f>
        <v>N/A</v>
      </c>
      <c r="W47" s="859" t="str">
        <f t="shared" si="4"/>
        <v>N/A</v>
      </c>
      <c r="X47" s="19">
        <f>IFERROR(IF(U47="","",IF(U47="COP",1,IF(V47&lt;&gt;"N/A",VLOOKUP(Q47,'SH TRM'!$A$9:$B$8912,2,FALSE),"REVISAR"))),"")</f>
        <v>1</v>
      </c>
      <c r="Y47" s="503">
        <f t="shared" si="5"/>
        <v>9291727799.7000008</v>
      </c>
      <c r="Z47" s="9">
        <f t="shared" si="6"/>
        <v>15762.048854452927</v>
      </c>
      <c r="AA47" s="9">
        <f t="shared" si="7"/>
        <v>13161.310793468194</v>
      </c>
      <c r="AB47" s="9" t="str">
        <f t="shared" si="8"/>
        <v/>
      </c>
      <c r="AC47" s="1217"/>
      <c r="AD47" s="1217"/>
      <c r="AE47" s="356" t="str">
        <f t="shared" si="0"/>
        <v>CUMPLE</v>
      </c>
      <c r="AF47" s="1217"/>
      <c r="AG47" s="1217"/>
      <c r="AH47" s="356" t="str">
        <f t="shared" si="1"/>
        <v/>
      </c>
      <c r="AI47" s="496" t="s">
        <v>586</v>
      </c>
      <c r="AJ47" s="1216" t="s">
        <v>160</v>
      </c>
      <c r="AK47" s="1216"/>
      <c r="AL47" s="1216"/>
      <c r="AM47" s="1216" t="s">
        <v>160</v>
      </c>
      <c r="AN47" s="1216"/>
      <c r="AO47" s="1216"/>
      <c r="AP47" s="1216" t="s">
        <v>160</v>
      </c>
      <c r="AQ47" s="1216"/>
      <c r="AR47" s="1216"/>
      <c r="AS47" s="659" t="str">
        <f t="shared" si="2"/>
        <v>29 FOLIO 70</v>
      </c>
      <c r="AT47" s="1215"/>
      <c r="AU47" s="1215"/>
      <c r="AV47" s="1293"/>
      <c r="AW47" s="574"/>
      <c r="BC47" s="576"/>
    </row>
    <row r="48" spans="1:55" s="246" customFormat="1" ht="72" thickBot="1" x14ac:dyDescent="0.3">
      <c r="A48" s="1220"/>
      <c r="B48" s="134" t="s">
        <v>351</v>
      </c>
      <c r="C48" s="138">
        <v>264</v>
      </c>
      <c r="D48" s="142" t="str">
        <f>IFERROR(INDEX(DESEMPATE!$D$3:$D$73,MATCH('EXP GEN.'!B48,DESEMPATE!$C$3:$C$73,0)),"")</f>
        <v>LKS COLOMBIA SAS</v>
      </c>
      <c r="E48" s="336" t="str">
        <f>IFERROR(IF(D48="","",IF(VLOOKUP(D48,DESEMPATE!D$3:$E$73,2,FALSE)=1,"N/A",IF(VLOOKUP(D48,DESEMPATE!D$3:$E$73,2,FALSE)&gt;=0.51,"SI","NO"))),"")</f>
        <v>NO</v>
      </c>
      <c r="F48" s="750" t="s">
        <v>160</v>
      </c>
      <c r="G48" s="509"/>
      <c r="H48" s="573" t="s">
        <v>566</v>
      </c>
      <c r="I48" s="815" t="s">
        <v>435</v>
      </c>
      <c r="J48" s="573" t="s">
        <v>28</v>
      </c>
      <c r="K48" s="508" t="s">
        <v>567</v>
      </c>
      <c r="L48" s="666" t="s">
        <v>160</v>
      </c>
      <c r="M48" s="665" t="s">
        <v>160</v>
      </c>
      <c r="N48" s="665" t="str">
        <f t="shared" si="3"/>
        <v>SI</v>
      </c>
      <c r="O48" s="577">
        <v>1</v>
      </c>
      <c r="P48" s="510">
        <v>37288</v>
      </c>
      <c r="Q48" s="510">
        <v>38904</v>
      </c>
      <c r="R48" s="47">
        <f t="shared" si="9"/>
        <v>2006</v>
      </c>
      <c r="S48" s="24">
        <f>IFERROR(INDEX(PARAMETROS!$B$53:$B$79,MATCH(R48,PARAMETROS!$A$53:$A$79,0)),"")</f>
        <v>408000</v>
      </c>
      <c r="T48" s="830">
        <v>2069370.4</v>
      </c>
      <c r="U48" s="25" t="s">
        <v>173</v>
      </c>
      <c r="V48" s="406">
        <f>IFERROR(IF(U48="","",IF(U48="COP","N/A",IF(OR(U48="USD",U48="US"),1,IF(U48="EUR",VLOOKUP(Q48,'SH EURO'!$A$6:$B$6338,2,FALSE),"INGRESAR TASA")))),"")</f>
        <v>1.2766</v>
      </c>
      <c r="W48" s="861">
        <f t="shared" si="4"/>
        <v>2641758.2526399996</v>
      </c>
      <c r="X48" s="26">
        <f>IFERROR(IF(U48="","",IF(U48="COP",1,IF(V48&lt;&gt;"N/A",VLOOKUP(Q48,'SH TRM'!$A$9:$B$8912,2,FALSE),"REVISAR"))),"")</f>
        <v>2574.7399999999998</v>
      </c>
      <c r="Y48" s="505">
        <f t="shared" si="5"/>
        <v>6801840643.4023123</v>
      </c>
      <c r="Z48" s="406">
        <f t="shared" si="6"/>
        <v>16671.178047554688</v>
      </c>
      <c r="AA48" s="406">
        <f t="shared" si="7"/>
        <v>16671.178047554688</v>
      </c>
      <c r="AB48" s="406" t="str">
        <f t="shared" si="8"/>
        <v/>
      </c>
      <c r="AC48" s="1217"/>
      <c r="AD48" s="1217"/>
      <c r="AE48" s="404" t="str">
        <f t="shared" si="0"/>
        <v>CUMPLE</v>
      </c>
      <c r="AF48" s="1217"/>
      <c r="AG48" s="1217"/>
      <c r="AH48" s="404" t="str">
        <f t="shared" si="1"/>
        <v/>
      </c>
      <c r="AI48" s="20" t="s">
        <v>587</v>
      </c>
      <c r="AJ48" s="1217" t="s">
        <v>160</v>
      </c>
      <c r="AK48" s="1217"/>
      <c r="AL48" s="1217"/>
      <c r="AM48" s="1217" t="s">
        <v>160</v>
      </c>
      <c r="AN48" s="1217"/>
      <c r="AO48" s="1217"/>
      <c r="AP48" s="1217" t="s">
        <v>160</v>
      </c>
      <c r="AQ48" s="1217"/>
      <c r="AR48" s="1217"/>
      <c r="AS48" s="666" t="str">
        <f t="shared" si="2"/>
        <v>58 FOLIO 197</v>
      </c>
      <c r="AT48" s="1215"/>
      <c r="AU48" s="1215"/>
      <c r="AV48" s="256"/>
      <c r="AW48" s="260"/>
      <c r="BC48" s="248"/>
    </row>
    <row r="49" spans="1:55" s="246" customFormat="1" ht="12" customHeight="1" thickBot="1" x14ac:dyDescent="0.3">
      <c r="A49" s="1220"/>
      <c r="B49" s="10"/>
      <c r="C49" s="136"/>
      <c r="D49" s="11" t="str">
        <f>IFERROR(INDEX(DESEMPATE!$D$3:$D$73,MATCH('EXP GEN.'!B49,DESEMPATE!$C$3:$C$73,0)),"")</f>
        <v/>
      </c>
      <c r="E49" s="259" t="str">
        <f>IFERROR(IF(D49="","",IF(VLOOKUP(D49,DESEMPATE!D$3:$E$73,2,FALSE)=1,"N/A",IF(VLOOKUP(D49,DESEMPATE!D$3:$E$73,2,FALSE)&gt;=0.51,"SI","NO"))),"")</f>
        <v/>
      </c>
      <c r="F49" s="750" t="s">
        <v>160</v>
      </c>
      <c r="G49" s="328"/>
      <c r="H49" s="20"/>
      <c r="I49" s="807"/>
      <c r="J49" s="20"/>
      <c r="K49" s="12"/>
      <c r="L49" s="20"/>
      <c r="M49" s="656"/>
      <c r="N49" s="656" t="str">
        <f t="shared" si="3"/>
        <v/>
      </c>
      <c r="O49" s="14"/>
      <c r="P49" s="15"/>
      <c r="Q49" s="15"/>
      <c r="R49" s="16" t="str">
        <f t="shared" si="9"/>
        <v/>
      </c>
      <c r="S49" s="17" t="str">
        <f>IFERROR(INDEX(PARAMETROS!$B$53:$B$79,MATCH(R49,PARAMETROS!$A$53:$A$79,0)),"")</f>
        <v/>
      </c>
      <c r="T49" s="691"/>
      <c r="U49" s="18"/>
      <c r="V49" s="9" t="str">
        <f>IFERROR(IF(U49="","",IF(U49="COP","N/A",IF(OR(U49="USD",U49="US"),1,IF(U49="EUR",VLOOKUP(Q49,'SH EURO'!$A$6:$B$6338,2,FALSE),"INGRESAR TASA")))),"")</f>
        <v/>
      </c>
      <c r="W49" s="859" t="str">
        <f t="shared" si="4"/>
        <v/>
      </c>
      <c r="X49" s="19" t="str">
        <f>IFERROR(IF(U49="","",IF(U49="COP",1,IF(V49&lt;&gt;"N/A",VLOOKUP(Q49,'SH TRM'!$A$9:$B$8912,2,FALSE),"REVISAR"))),"")</f>
        <v/>
      </c>
      <c r="Y49" s="503" t="str">
        <f t="shared" si="5"/>
        <v/>
      </c>
      <c r="Z49" s="9" t="str">
        <f t="shared" si="6"/>
        <v/>
      </c>
      <c r="AA49" s="9" t="str">
        <f t="shared" si="7"/>
        <v/>
      </c>
      <c r="AB49" s="9" t="str">
        <f t="shared" si="8"/>
        <v/>
      </c>
      <c r="AC49" s="1217"/>
      <c r="AD49" s="1217"/>
      <c r="AE49" s="356" t="str">
        <f t="shared" si="0"/>
        <v/>
      </c>
      <c r="AF49" s="1217"/>
      <c r="AG49" s="1217"/>
      <c r="AH49" s="356" t="str">
        <f t="shared" si="1"/>
        <v/>
      </c>
      <c r="AI49" s="362"/>
      <c r="AJ49" s="1217"/>
      <c r="AK49" s="1217"/>
      <c r="AL49" s="1217"/>
      <c r="AM49" s="1217"/>
      <c r="AN49" s="1217"/>
      <c r="AO49" s="1217"/>
      <c r="AP49" s="1217"/>
      <c r="AQ49" s="1217"/>
      <c r="AR49" s="1217"/>
      <c r="AS49" s="656" t="str">
        <f t="shared" si="2"/>
        <v/>
      </c>
      <c r="AT49" s="1215"/>
      <c r="AU49" s="1215"/>
      <c r="AV49" s="512"/>
      <c r="AW49" s="260"/>
      <c r="BC49" s="248"/>
    </row>
    <row r="50" spans="1:55" s="246" customFormat="1" ht="12" customHeight="1" thickBot="1" x14ac:dyDescent="0.3">
      <c r="A50" s="1221"/>
      <c r="B50" s="36"/>
      <c r="C50" s="137"/>
      <c r="D50" s="49" t="str">
        <f>IFERROR(INDEX(DESEMPATE!$D$3:$D$73,MATCH('EXP GEN.'!B50,DESEMPATE!$C$3:$C$73,0)),"")</f>
        <v/>
      </c>
      <c r="E50" s="335" t="str">
        <f>IFERROR(IF(D50="","",IF(VLOOKUP(D50,DESEMPATE!D$3:$E$73,2,FALSE)=1,"N/A",IF(VLOOKUP(D50,DESEMPATE!D$3:$E$73,2,FALSE)&gt;=0.51,"SI","NO"))),"")</f>
        <v/>
      </c>
      <c r="F50" s="750" t="s">
        <v>160</v>
      </c>
      <c r="G50" s="329"/>
      <c r="H50" s="139"/>
      <c r="I50" s="808"/>
      <c r="J50" s="139"/>
      <c r="K50" s="37"/>
      <c r="L50" s="139"/>
      <c r="M50" s="658"/>
      <c r="N50" s="658" t="str">
        <f t="shared" si="3"/>
        <v/>
      </c>
      <c r="O50" s="39"/>
      <c r="P50" s="407"/>
      <c r="Q50" s="407"/>
      <c r="R50" s="40" t="str">
        <f t="shared" si="9"/>
        <v/>
      </c>
      <c r="S50" s="41" t="str">
        <f>IFERROR(INDEX(PARAMETROS!$B$53:$B$79,MATCH(R50,PARAMETROS!$A$53:$A$79,0)),"")</f>
        <v/>
      </c>
      <c r="T50" s="616"/>
      <c r="U50" s="42"/>
      <c r="V50" s="44" t="str">
        <f>IFERROR(IF(U50="","",IF(U50="COP","N/A",IF(OR(U50="USD",U50="US"),1,IF(U50="EUR",VLOOKUP(Q50,'SH EURO'!$A$6:$B$6338,2,FALSE),"INGRESAR TASA")))),"")</f>
        <v/>
      </c>
      <c r="W50" s="860" t="str">
        <f t="shared" si="4"/>
        <v/>
      </c>
      <c r="X50" s="43" t="str">
        <f>IFERROR(IF(U50="","",IF(U50="COP",1,IF(V50&lt;&gt;"N/A",VLOOKUP(Q50,'SH TRM'!$A$9:$B$8912,2,FALSE),"REVISAR"))),"")</f>
        <v/>
      </c>
      <c r="Y50" s="504" t="str">
        <f t="shared" si="5"/>
        <v/>
      </c>
      <c r="Z50" s="44" t="str">
        <f t="shared" si="6"/>
        <v/>
      </c>
      <c r="AA50" s="44" t="str">
        <f t="shared" si="7"/>
        <v/>
      </c>
      <c r="AB50" s="44" t="str">
        <f t="shared" si="8"/>
        <v/>
      </c>
      <c r="AC50" s="1218"/>
      <c r="AD50" s="1218"/>
      <c r="AE50" s="367" t="str">
        <f t="shared" si="0"/>
        <v/>
      </c>
      <c r="AF50" s="1218"/>
      <c r="AG50" s="1218"/>
      <c r="AH50" s="357" t="str">
        <f t="shared" si="1"/>
        <v/>
      </c>
      <c r="AI50" s="361"/>
      <c r="AJ50" s="1218"/>
      <c r="AK50" s="1218"/>
      <c r="AL50" s="1218"/>
      <c r="AM50" s="1218"/>
      <c r="AN50" s="1218"/>
      <c r="AO50" s="1218"/>
      <c r="AP50" s="1218"/>
      <c r="AQ50" s="1218"/>
      <c r="AR50" s="1218"/>
      <c r="AS50" s="658" t="str">
        <f t="shared" si="2"/>
        <v/>
      </c>
      <c r="AT50" s="1224"/>
      <c r="AU50" s="1224"/>
      <c r="AV50" s="256"/>
      <c r="AW50" s="260"/>
      <c r="BC50" s="248"/>
    </row>
    <row r="51" spans="1:55" s="246" customFormat="1" ht="48" thickBot="1" x14ac:dyDescent="0.3">
      <c r="A51" s="1219" t="s">
        <v>23</v>
      </c>
      <c r="B51" s="27" t="s">
        <v>186</v>
      </c>
      <c r="C51" s="28">
        <v>110</v>
      </c>
      <c r="D51" s="28" t="str">
        <f>IFERROR(INDEX(DESEMPATE!$D$3:$D$73,MATCH('EXP GEN.'!B51,DESEMPATE!$C$3:$C$73,0)),"")</f>
        <v>TRN INGENIERIA Y PLANIFICACION DE INFRAESTRUCTURAS</v>
      </c>
      <c r="E51" s="337" t="str">
        <f>IFERROR(IF(D51="","",IF(VLOOKUP(D51,DESEMPATE!D$3:$E$73,2,FALSE)=1,"N/A",IF(VLOOKUP(D51,DESEMPATE!D$3:$E$73,2,FALSE)&gt;=0.51,"SI","NO"))),"")</f>
        <v>SI</v>
      </c>
      <c r="F51" s="750" t="s">
        <v>160</v>
      </c>
      <c r="G51" s="327"/>
      <c r="H51" s="480" t="s">
        <v>436</v>
      </c>
      <c r="I51" s="805" t="s">
        <v>435</v>
      </c>
      <c r="J51" s="480" t="s">
        <v>568</v>
      </c>
      <c r="K51" s="13" t="s">
        <v>569</v>
      </c>
      <c r="L51" s="35" t="s">
        <v>160</v>
      </c>
      <c r="M51" s="660" t="s">
        <v>160</v>
      </c>
      <c r="N51" s="660" t="str">
        <f t="shared" si="3"/>
        <v>SI</v>
      </c>
      <c r="O51" s="14">
        <v>0.5</v>
      </c>
      <c r="P51" s="15">
        <v>38674</v>
      </c>
      <c r="Q51" s="15">
        <v>39769</v>
      </c>
      <c r="R51" s="47">
        <f t="shared" si="9"/>
        <v>2008</v>
      </c>
      <c r="S51" s="24">
        <f>IFERROR(INDEX(PARAMETROS!$B$53:$B$79,MATCH(R51,PARAMETROS!$A$53:$A$79,0)),"")</f>
        <v>461500</v>
      </c>
      <c r="T51" s="826">
        <v>1251006.48</v>
      </c>
      <c r="U51" s="32" t="s">
        <v>173</v>
      </c>
      <c r="V51" s="406">
        <f>IFERROR(IF(U51="","",IF(U51="COP","N/A",IF(OR(U51="USD",U51="US"),1,IF(U51="EUR",VLOOKUP(Q51,'SH EURO'!$A$6:$B$6338,2,FALSE),"INGRESAR TASA")))),"")</f>
        <v>1.2597</v>
      </c>
      <c r="W51" s="861">
        <f t="shared" si="4"/>
        <v>1575892.862856</v>
      </c>
      <c r="X51" s="26">
        <f>IFERROR(IF(U51="","",IF(U51="COP",1,IF(V51&lt;&gt;"N/A",VLOOKUP(Q51,'SH TRM'!$A$9:$B$8912,2,FALSE),"REVISAR"))),"")</f>
        <v>2308.65</v>
      </c>
      <c r="Y51" s="505">
        <f t="shared" si="5"/>
        <v>3638185057.8325043</v>
      </c>
      <c r="Z51" s="406">
        <f t="shared" si="6"/>
        <v>7883.3912412405289</v>
      </c>
      <c r="AA51" s="406">
        <f t="shared" si="7"/>
        <v>3941.6956206202644</v>
      </c>
      <c r="AB51" s="406" t="str">
        <f t="shared" si="8"/>
        <v/>
      </c>
      <c r="AC51" s="1222" t="str">
        <f>IFERROR(IF(COUNTIF(AA51:AA56,"")=6,"",IF(SUM(AA51:AA56)&gt;=CM004M1,"CUMPLE","NO CUMPLE")),"")</f>
        <v>CUMPLE</v>
      </c>
      <c r="AD51" s="1222" t="str">
        <f>IFERROR(IF(COUNTIF(AA51:AA56,"")=6,"",IF(COUNTIF(E51:E56,"N/A")&gt;0,IF(SUMIF(E51:E56,"N/A",AA51:AA56)&gt;=CM004LM1,"CUMPLE","NO CUMPLE"),IF(SUMIF(E51:E56,"SI",AA51:AA56)&gt;=CM004LM1,"CUMPLE","NO CUMPLE"))),"")</f>
        <v>CUMPLE</v>
      </c>
      <c r="AE51" s="404" t="str">
        <f t="shared" si="0"/>
        <v>CUMPLE</v>
      </c>
      <c r="AF51" s="1222" t="str">
        <f>IFERROR(IF(COUNTIF(AB51:AB56,"")=6,"",IF(SUM(AB51:AB56)&gt;=CM004M3,"CUMPLE","NO CUMPLE")),"")</f>
        <v/>
      </c>
      <c r="AG51" s="1222" t="str">
        <f>IFERROR(IF(COUNTIF(AB51:AB56,"")=6,"",IF(COUNTIF(E51:E56,"N/A")&gt;0,IF(SUMIF(E51:E56,"N/A",AB51:AB56)&gt;=CM004LM3,"CUMPLE","NO CUMPLE"),IF(SUMIF(E51:E56,"SI",AB51:AB56)&gt;=CM004LM3,"CUMPLE","NO CUMPLE"))),"")</f>
        <v/>
      </c>
      <c r="AH51" s="355" t="str">
        <f t="shared" si="1"/>
        <v/>
      </c>
      <c r="AI51" s="35" t="s">
        <v>588</v>
      </c>
      <c r="AJ51" s="1222" t="s">
        <v>160</v>
      </c>
      <c r="AK51" s="1222"/>
      <c r="AL51" s="1222"/>
      <c r="AM51" s="1222" t="s">
        <v>160</v>
      </c>
      <c r="AN51" s="1222"/>
      <c r="AO51" s="1222"/>
      <c r="AP51" s="1222" t="s">
        <v>160</v>
      </c>
      <c r="AQ51" s="1222"/>
      <c r="AR51" s="1222"/>
      <c r="AS51" s="664" t="str">
        <f t="shared" si="2"/>
        <v>17 FOLIO 34</v>
      </c>
      <c r="AT51" s="1214" t="s">
        <v>168</v>
      </c>
      <c r="AU51" s="1214"/>
      <c r="AV51" s="512"/>
      <c r="AW51" s="260"/>
      <c r="BC51" s="248"/>
    </row>
    <row r="52" spans="1:55" s="246" customFormat="1" ht="48" thickBot="1" x14ac:dyDescent="0.3">
      <c r="A52" s="1220"/>
      <c r="B52" s="10" t="s">
        <v>186</v>
      </c>
      <c r="C52" s="11">
        <v>117</v>
      </c>
      <c r="D52" s="11" t="str">
        <f>IFERROR(INDEX(DESEMPATE!$D$3:$D$73,MATCH('EXP GEN.'!B52,DESEMPATE!$C$3:$C$73,0)),"")</f>
        <v>TRN INGENIERIA Y PLANIFICACION DE INFRAESTRUCTURAS</v>
      </c>
      <c r="E52" s="259" t="str">
        <f>IFERROR(IF(D52="","",IF(VLOOKUP(D52,DESEMPATE!D$3:$E$73,2,FALSE)=1,"N/A",IF(VLOOKUP(D52,DESEMPATE!D$3:$E$73,2,FALSE)&gt;=0.51,"SI","NO"))),"")</f>
        <v>SI</v>
      </c>
      <c r="F52" s="750" t="s">
        <v>160</v>
      </c>
      <c r="G52" s="328"/>
      <c r="H52" s="483" t="s">
        <v>436</v>
      </c>
      <c r="I52" s="806" t="s">
        <v>435</v>
      </c>
      <c r="J52" s="483" t="s">
        <v>570</v>
      </c>
      <c r="K52" s="13" t="s">
        <v>571</v>
      </c>
      <c r="L52" s="20" t="s">
        <v>160</v>
      </c>
      <c r="M52" s="656" t="s">
        <v>160</v>
      </c>
      <c r="N52" s="656" t="str">
        <f t="shared" si="3"/>
        <v>SI</v>
      </c>
      <c r="O52" s="21">
        <v>0.5</v>
      </c>
      <c r="P52" s="15">
        <v>38589</v>
      </c>
      <c r="Q52" s="15">
        <v>39813</v>
      </c>
      <c r="R52" s="16">
        <f t="shared" si="9"/>
        <v>2008</v>
      </c>
      <c r="S52" s="17">
        <f>IFERROR(INDEX(PARAMETROS!$B$53:$B$79,MATCH(R52,PARAMETROS!$A$53:$A$79,0)),"")</f>
        <v>461500</v>
      </c>
      <c r="T52" s="827">
        <v>1074061.8400000001</v>
      </c>
      <c r="U52" s="17" t="s">
        <v>173</v>
      </c>
      <c r="V52" s="9">
        <f>IFERROR(IF(U52="","",IF(U52="COP","N/A",IF(OR(U52="USD",U52="US"),1,IF(U52="EUR",VLOOKUP(Q52,'SH EURO'!$A$6:$B$6338,2,FALSE),"INGRESAR TASA")))),"")</f>
        <v>1.4095</v>
      </c>
      <c r="W52" s="859">
        <f t="shared" si="4"/>
        <v>1513890.1634800001</v>
      </c>
      <c r="X52" s="19">
        <f>IFERROR(IF(U52="","",IF(U52="COP",1,IF(V52&lt;&gt;"N/A",VLOOKUP(Q52,'SH TRM'!$A$9:$B$8912,2,FALSE),"REVISAR"))),"")</f>
        <v>2243.59</v>
      </c>
      <c r="Y52" s="503">
        <f t="shared" si="5"/>
        <v>3396548831.8820934</v>
      </c>
      <c r="Z52" s="9">
        <f t="shared" si="6"/>
        <v>7359.8024526155868</v>
      </c>
      <c r="AA52" s="9">
        <f t="shared" si="7"/>
        <v>3679.9012263077934</v>
      </c>
      <c r="AB52" s="9" t="str">
        <f t="shared" si="8"/>
        <v/>
      </c>
      <c r="AC52" s="1217"/>
      <c r="AD52" s="1217"/>
      <c r="AE52" s="356" t="str">
        <f t="shared" si="0"/>
        <v>CUMPLE</v>
      </c>
      <c r="AF52" s="1217"/>
      <c r="AG52" s="1217"/>
      <c r="AH52" s="356" t="str">
        <f t="shared" si="1"/>
        <v/>
      </c>
      <c r="AI52" s="495" t="s">
        <v>589</v>
      </c>
      <c r="AJ52" s="1216" t="s">
        <v>160</v>
      </c>
      <c r="AK52" s="1216"/>
      <c r="AL52" s="1216"/>
      <c r="AM52" s="1216" t="s">
        <v>160</v>
      </c>
      <c r="AN52" s="1216"/>
      <c r="AO52" s="1216"/>
      <c r="AP52" s="1216" t="s">
        <v>160</v>
      </c>
      <c r="AQ52" s="1216"/>
      <c r="AR52" s="1216"/>
      <c r="AS52" s="659" t="str">
        <f t="shared" si="2"/>
        <v>14 FOLIO 33</v>
      </c>
      <c r="AT52" s="1215"/>
      <c r="AU52" s="1215"/>
      <c r="AV52" s="512"/>
      <c r="AW52" s="260"/>
      <c r="BC52" s="248"/>
    </row>
    <row r="53" spans="1:55" s="246" customFormat="1" ht="86.25" customHeight="1" thickBot="1" x14ac:dyDescent="0.3">
      <c r="A53" s="1220"/>
      <c r="B53" s="10" t="s">
        <v>355</v>
      </c>
      <c r="C53" s="11">
        <v>124</v>
      </c>
      <c r="D53" s="11" t="str">
        <f>IFERROR(INDEX(DESEMPATE!$D$3:$D$73,MATCH('EXP GEN.'!B53,DESEMPATE!$C$3:$C$73,0)),"")</f>
        <v>EUROESTUDIOS INGENIEROS DE CONSULTA SAS</v>
      </c>
      <c r="E53" s="259" t="str">
        <f>IFERROR(IF(D53="","",IF(VLOOKUP(D53,DESEMPATE!D$3:$E$73,2,FALSE)=1,"N/A",IF(VLOOKUP(D53,DESEMPATE!D$3:$E$73,2,FALSE)&gt;=0.51,"SI","NO"))),"")</f>
        <v>NO</v>
      </c>
      <c r="F53" s="750" t="s">
        <v>160</v>
      </c>
      <c r="G53" s="328"/>
      <c r="H53" s="483" t="s">
        <v>443</v>
      </c>
      <c r="I53" s="806" t="s">
        <v>438</v>
      </c>
      <c r="J53" s="483" t="s">
        <v>572</v>
      </c>
      <c r="K53" s="484" t="s">
        <v>573</v>
      </c>
      <c r="L53" s="20" t="s">
        <v>160</v>
      </c>
      <c r="M53" s="656" t="s">
        <v>160</v>
      </c>
      <c r="N53" s="656" t="str">
        <f t="shared" si="3"/>
        <v>SI</v>
      </c>
      <c r="O53" s="490">
        <v>0.75</v>
      </c>
      <c r="P53" s="491">
        <v>38316</v>
      </c>
      <c r="Q53" s="492">
        <v>39514</v>
      </c>
      <c r="R53" s="16">
        <f t="shared" si="9"/>
        <v>2008</v>
      </c>
      <c r="S53" s="17">
        <f>IFERROR(INDEX(PARAMETROS!$B$53:$B$79,MATCH(R53,PARAMETROS!$A$53:$A$79,0)),"")</f>
        <v>461500</v>
      </c>
      <c r="T53" s="603">
        <v>1562145030</v>
      </c>
      <c r="U53" s="18" t="s">
        <v>171</v>
      </c>
      <c r="V53" s="9" t="str">
        <f>IFERROR(IF(U53="","",IF(U53="COP","N/A",IF(OR(U53="USD",U53="US"),1,IF(U53="EUR",VLOOKUP(Q53,'SH EURO'!$A$6:$B$6338,2,FALSE),"INGRESAR TASA")))),"")</f>
        <v>N/A</v>
      </c>
      <c r="W53" s="859" t="str">
        <f t="shared" si="4"/>
        <v>N/A</v>
      </c>
      <c r="X53" s="19">
        <f>IFERROR(IF(U53="","",IF(U53="COP",1,IF(V53&lt;&gt;"N/A",VLOOKUP(Q53,'SH TRM'!$A$9:$B$8912,2,FALSE),"REVISAR"))),"")</f>
        <v>1</v>
      </c>
      <c r="Y53" s="503">
        <f t="shared" si="5"/>
        <v>1562145030</v>
      </c>
      <c r="Z53" s="9">
        <f t="shared" si="6"/>
        <v>3384.9296424702056</v>
      </c>
      <c r="AA53" s="9">
        <f t="shared" si="7"/>
        <v>2538.6972318526541</v>
      </c>
      <c r="AB53" s="9" t="str">
        <f t="shared" si="8"/>
        <v/>
      </c>
      <c r="AC53" s="1217"/>
      <c r="AD53" s="1217"/>
      <c r="AE53" s="356" t="str">
        <f t="shared" si="0"/>
        <v>CUMPLE</v>
      </c>
      <c r="AF53" s="1217"/>
      <c r="AG53" s="1217"/>
      <c r="AH53" s="356" t="str">
        <f t="shared" si="1"/>
        <v/>
      </c>
      <c r="AI53" s="495" t="s">
        <v>590</v>
      </c>
      <c r="AJ53" s="1216" t="s">
        <v>161</v>
      </c>
      <c r="AK53" s="1216"/>
      <c r="AL53" s="1216"/>
      <c r="AM53" s="1216" t="s">
        <v>160</v>
      </c>
      <c r="AN53" s="1216"/>
      <c r="AO53" s="1216"/>
      <c r="AP53" s="1216" t="s">
        <v>160</v>
      </c>
      <c r="AQ53" s="1216"/>
      <c r="AR53" s="1216"/>
      <c r="AS53" s="659" t="str">
        <f t="shared" si="2"/>
        <v>30 FOLIO 67</v>
      </c>
      <c r="AT53" s="1215"/>
      <c r="AU53" s="1215"/>
      <c r="AV53" s="257"/>
      <c r="AW53" s="260"/>
      <c r="BC53" s="248"/>
    </row>
    <row r="54" spans="1:55" s="246" customFormat="1" ht="57.75" thickBot="1" x14ac:dyDescent="0.3">
      <c r="A54" s="1220"/>
      <c r="B54" s="10" t="s">
        <v>355</v>
      </c>
      <c r="C54" s="11">
        <v>127</v>
      </c>
      <c r="D54" s="11" t="str">
        <f>IFERROR(INDEX(DESEMPATE!$D$3:$D$73,MATCH('EXP GEN.'!B54,DESEMPATE!$C$3:$C$73,0)),"")</f>
        <v>EUROESTUDIOS INGENIEROS DE CONSULTA SAS</v>
      </c>
      <c r="E54" s="259" t="str">
        <f>IFERROR(IF(D54="","",IF(VLOOKUP(D54,DESEMPATE!D$3:$E$73,2,FALSE)=1,"N/A",IF(VLOOKUP(D54,DESEMPATE!D$3:$E$73,2,FALSE)&gt;=0.51,"SI","NO"))),"")</f>
        <v>NO</v>
      </c>
      <c r="F54" s="750" t="s">
        <v>160</v>
      </c>
      <c r="G54" s="328"/>
      <c r="H54" s="483" t="s">
        <v>533</v>
      </c>
      <c r="I54" s="806" t="s">
        <v>438</v>
      </c>
      <c r="J54" s="483" t="s">
        <v>534</v>
      </c>
      <c r="K54" s="484" t="s">
        <v>574</v>
      </c>
      <c r="L54" s="20" t="s">
        <v>160</v>
      </c>
      <c r="M54" s="656" t="s">
        <v>160</v>
      </c>
      <c r="N54" s="656" t="str">
        <f t="shared" si="3"/>
        <v>SI</v>
      </c>
      <c r="O54" s="490">
        <v>0.5</v>
      </c>
      <c r="P54" s="491">
        <v>39694</v>
      </c>
      <c r="Q54" s="491">
        <v>40283</v>
      </c>
      <c r="R54" s="16">
        <f t="shared" si="9"/>
        <v>2010</v>
      </c>
      <c r="S54" s="17">
        <f>IFERROR(INDEX(PARAMETROS!$B$53:$B$79,MATCH(R54,PARAMETROS!$A$53:$A$79,0)),"")</f>
        <v>515000</v>
      </c>
      <c r="T54" s="603">
        <v>3136622318</v>
      </c>
      <c r="U54" s="18" t="s">
        <v>171</v>
      </c>
      <c r="V54" s="9" t="str">
        <f>IFERROR(IF(U54="","",IF(U54="COP","N/A",IF(OR(U54="USD",U54="US"),1,IF(U54="EUR",VLOOKUP(Q54,'SH EURO'!$A$6:$B$6338,2,FALSE),"INGRESAR TASA")))),"")</f>
        <v>N/A</v>
      </c>
      <c r="W54" s="859" t="str">
        <f t="shared" si="4"/>
        <v>N/A</v>
      </c>
      <c r="X54" s="19">
        <f>IFERROR(IF(U54="","",IF(U54="COP",1,IF(V54&lt;&gt;"N/A",VLOOKUP(Q54,'SH TRM'!$A$9:$B$8912,2,FALSE),"REVISAR"))),"")</f>
        <v>1</v>
      </c>
      <c r="Y54" s="503">
        <f t="shared" si="5"/>
        <v>3136622318</v>
      </c>
      <c r="Z54" s="9">
        <f t="shared" si="6"/>
        <v>6090.5287728155336</v>
      </c>
      <c r="AA54" s="9">
        <f t="shared" si="7"/>
        <v>3045.2643864077668</v>
      </c>
      <c r="AB54" s="9" t="str">
        <f t="shared" si="8"/>
        <v/>
      </c>
      <c r="AC54" s="1217"/>
      <c r="AD54" s="1217"/>
      <c r="AE54" s="356" t="str">
        <f t="shared" si="0"/>
        <v>CUMPLE</v>
      </c>
      <c r="AF54" s="1217"/>
      <c r="AG54" s="1217"/>
      <c r="AH54" s="356" t="str">
        <f t="shared" si="1"/>
        <v/>
      </c>
      <c r="AI54" s="20" t="s">
        <v>591</v>
      </c>
      <c r="AJ54" s="1229" t="s">
        <v>161</v>
      </c>
      <c r="AK54" s="1230"/>
      <c r="AL54" s="1231"/>
      <c r="AM54" s="1229" t="s">
        <v>160</v>
      </c>
      <c r="AN54" s="1230"/>
      <c r="AO54" s="1231"/>
      <c r="AP54" s="1229" t="s">
        <v>160</v>
      </c>
      <c r="AQ54" s="1230"/>
      <c r="AR54" s="1231"/>
      <c r="AS54" s="659" t="str">
        <f t="shared" si="2"/>
        <v>33 FOLIO 69</v>
      </c>
      <c r="AT54" s="1215"/>
      <c r="AU54" s="1215"/>
      <c r="AV54" s="257"/>
      <c r="AW54" s="260"/>
      <c r="BC54" s="248"/>
    </row>
    <row r="55" spans="1:55" s="246" customFormat="1" ht="12" customHeight="1" thickBot="1" x14ac:dyDescent="0.3">
      <c r="A55" s="1220"/>
      <c r="B55" s="10"/>
      <c r="C55" s="11"/>
      <c r="D55" s="11" t="str">
        <f>IFERROR(INDEX(DESEMPATE!$D$3:$D$73,MATCH('EXP GEN.'!B55,DESEMPATE!$C$3:$C$73,0)),"")</f>
        <v/>
      </c>
      <c r="E55" s="259" t="str">
        <f>IFERROR(IF(D55="","",IF(VLOOKUP(D55,DESEMPATE!D$3:$E$73,2,FALSE)=1,"N/A",IF(VLOOKUP(D55,DESEMPATE!D$3:$E$73,2,FALSE)&gt;=0.51,"SI","NO"))),"")</f>
        <v/>
      </c>
      <c r="F55" s="750" t="s">
        <v>160</v>
      </c>
      <c r="G55" s="328"/>
      <c r="H55" s="20"/>
      <c r="I55" s="807"/>
      <c r="J55" s="20"/>
      <c r="K55" s="631"/>
      <c r="L55" s="20"/>
      <c r="M55" s="656"/>
      <c r="N55" s="656" t="str">
        <f t="shared" si="3"/>
        <v/>
      </c>
      <c r="O55" s="634"/>
      <c r="P55" s="635"/>
      <c r="Q55" s="635"/>
      <c r="R55" s="16" t="str">
        <f t="shared" si="9"/>
        <v/>
      </c>
      <c r="S55" s="17" t="str">
        <f>IFERROR(INDEX(PARAMETROS!$B$53:$B$79,MATCH(R55,PARAMETROS!$A$53:$A$79,0)),"")</f>
        <v/>
      </c>
      <c r="T55" s="826"/>
      <c r="U55" s="18"/>
      <c r="V55" s="9"/>
      <c r="W55" s="859" t="str">
        <f t="shared" si="4"/>
        <v/>
      </c>
      <c r="X55" s="19" t="str">
        <f>IFERROR(IF(U55="","",IF(U55="COP",1,IF(V55&lt;&gt;"N/A",VLOOKUP(Q55,'SH TRM'!$A$9:$B$8912,2,FALSE),"REVISAR"))),"")</f>
        <v/>
      </c>
      <c r="Y55" s="503" t="str">
        <f t="shared" si="5"/>
        <v/>
      </c>
      <c r="Z55" s="9" t="str">
        <f t="shared" si="6"/>
        <v/>
      </c>
      <c r="AA55" s="9" t="str">
        <f t="shared" si="7"/>
        <v/>
      </c>
      <c r="AB55" s="9" t="str">
        <f t="shared" si="8"/>
        <v/>
      </c>
      <c r="AC55" s="1217"/>
      <c r="AD55" s="1217"/>
      <c r="AE55" s="356" t="str">
        <f t="shared" si="0"/>
        <v/>
      </c>
      <c r="AF55" s="1217"/>
      <c r="AG55" s="1217"/>
      <c r="AH55" s="356" t="str">
        <f t="shared" si="1"/>
        <v/>
      </c>
      <c r="AI55" s="360"/>
      <c r="AJ55" s="1216"/>
      <c r="AK55" s="1216"/>
      <c r="AL55" s="1216"/>
      <c r="AM55" s="1216"/>
      <c r="AN55" s="1216"/>
      <c r="AO55" s="1216"/>
      <c r="AP55" s="1216"/>
      <c r="AQ55" s="1216"/>
      <c r="AR55" s="1216"/>
      <c r="AS55" s="659" t="str">
        <f t="shared" si="2"/>
        <v/>
      </c>
      <c r="AT55" s="1215"/>
      <c r="AU55" s="1215"/>
      <c r="AV55" s="257"/>
      <c r="AW55" s="260"/>
      <c r="BC55" s="248"/>
    </row>
    <row r="56" spans="1:55" s="524" customFormat="1" ht="9.75" customHeight="1" thickBot="1" x14ac:dyDescent="0.3">
      <c r="A56" s="1221"/>
      <c r="B56" s="36"/>
      <c r="C56" s="137"/>
      <c r="D56" s="49" t="str">
        <f>IFERROR(INDEX(DESEMPATE!$D$3:$D$73,MATCH('EXP GEN.'!B56,DESEMPATE!$C$3:$C$73,0)),"")</f>
        <v/>
      </c>
      <c r="E56" s="335" t="str">
        <f>IFERROR(IF(D56="","",IF(VLOOKUP(D56,DESEMPATE!D$3:$E$73,2,FALSE)=1,"N/A",IF(VLOOKUP(D56,DESEMPATE!D$3:$E$73,2,FALSE)&gt;=0.51,"SI","NO"))),"")</f>
        <v/>
      </c>
      <c r="F56" s="750" t="s">
        <v>160</v>
      </c>
      <c r="G56" s="329"/>
      <c r="H56" s="139"/>
      <c r="I56" s="808"/>
      <c r="J56" s="139"/>
      <c r="K56" s="632"/>
      <c r="L56" s="139"/>
      <c r="M56" s="658"/>
      <c r="N56" s="658" t="str">
        <f t="shared" si="3"/>
        <v/>
      </c>
      <c r="O56" s="636"/>
      <c r="P56" s="637"/>
      <c r="Q56" s="637"/>
      <c r="R56" s="40" t="str">
        <f t="shared" si="9"/>
        <v/>
      </c>
      <c r="S56" s="41" t="str">
        <f>IFERROR(INDEX(PARAMETROS!$B$53:$B$79,MATCH(R56,PARAMETROS!$A$53:$A$79,0)),"")</f>
        <v/>
      </c>
      <c r="T56" s="831"/>
      <c r="U56" s="641"/>
      <c r="V56" s="44"/>
      <c r="W56" s="860" t="str">
        <f t="shared" si="4"/>
        <v/>
      </c>
      <c r="X56" s="43" t="str">
        <f>IFERROR(IF(U56="","",IF(U56="COP",1,IF(V56&lt;&gt;"N/A",VLOOKUP(Q56,'SH TRM'!$A$9:$B$8912,2,FALSE),"REVISAR"))),"")</f>
        <v/>
      </c>
      <c r="Y56" s="504" t="str">
        <f t="shared" si="5"/>
        <v/>
      </c>
      <c r="Z56" s="44" t="str">
        <f t="shared" si="6"/>
        <v/>
      </c>
      <c r="AA56" s="44" t="str">
        <f t="shared" si="7"/>
        <v/>
      </c>
      <c r="AB56" s="44" t="str">
        <f t="shared" si="8"/>
        <v/>
      </c>
      <c r="AC56" s="1218"/>
      <c r="AD56" s="1218"/>
      <c r="AE56" s="367" t="str">
        <f t="shared" si="0"/>
        <v/>
      </c>
      <c r="AF56" s="1218"/>
      <c r="AG56" s="1218"/>
      <c r="AH56" s="358" t="str">
        <f t="shared" si="1"/>
        <v/>
      </c>
      <c r="AI56" s="361"/>
      <c r="AJ56" s="1225"/>
      <c r="AK56" s="1225"/>
      <c r="AL56" s="1225"/>
      <c r="AM56" s="1225"/>
      <c r="AN56" s="1225"/>
      <c r="AO56" s="1225"/>
      <c r="AP56" s="1225"/>
      <c r="AQ56" s="1225"/>
      <c r="AR56" s="1225"/>
      <c r="AS56" s="659" t="str">
        <f t="shared" si="2"/>
        <v/>
      </c>
      <c r="AT56" s="1224"/>
      <c r="AU56" s="1224"/>
      <c r="AV56" s="256"/>
      <c r="AW56" s="523"/>
      <c r="BC56" s="525"/>
    </row>
    <row r="57" spans="1:55" s="246" customFormat="1" ht="228.75" thickBot="1" x14ac:dyDescent="0.3">
      <c r="A57" s="1219" t="s">
        <v>24</v>
      </c>
      <c r="B57" s="22" t="s">
        <v>187</v>
      </c>
      <c r="C57" s="138">
        <v>182</v>
      </c>
      <c r="D57" s="142" t="str">
        <f>IFERROR(INDEX(DESEMPATE!$D$3:$D$73,MATCH('EXP GEN.'!B57,DESEMPATE!$C$3:$C$73,0)),"")</f>
        <v>MAB INGENIERIA DE VALOR SAS</v>
      </c>
      <c r="E57" s="336" t="str">
        <f>IFERROR(IF(D57="","",IF(VLOOKUP(D57,DESEMPATE!D$3:$E$73,2,FALSE)=1,"N/A",IF(VLOOKUP(D57,DESEMPATE!D$3:$E$73,2,FALSE)&gt;=0.51,"SI","NO"))),"")</f>
        <v>SI</v>
      </c>
      <c r="F57" s="750" t="s">
        <v>160</v>
      </c>
      <c r="G57" s="509"/>
      <c r="H57" s="143" t="s">
        <v>473</v>
      </c>
      <c r="I57" s="815" t="s">
        <v>438</v>
      </c>
      <c r="J57" s="573" t="s">
        <v>550</v>
      </c>
      <c r="K57" s="548" t="s">
        <v>551</v>
      </c>
      <c r="L57" s="665" t="s">
        <v>160</v>
      </c>
      <c r="M57" s="665" t="s">
        <v>160</v>
      </c>
      <c r="N57" s="665" t="str">
        <f t="shared" si="3"/>
        <v>SI</v>
      </c>
      <c r="O57" s="29">
        <v>0.7</v>
      </c>
      <c r="P57" s="554">
        <v>39615</v>
      </c>
      <c r="Q57" s="554">
        <v>41502</v>
      </c>
      <c r="R57" s="47">
        <f t="shared" si="9"/>
        <v>2013</v>
      </c>
      <c r="S57" s="24">
        <f>IFERROR(INDEX(PARAMETROS!$B$53:$B$79,MATCH(R57,PARAMETROS!$A$53:$A$79,0)),"")</f>
        <v>589500</v>
      </c>
      <c r="T57" s="832">
        <v>28736581560</v>
      </c>
      <c r="U57" s="32" t="s">
        <v>171</v>
      </c>
      <c r="V57" s="406" t="str">
        <f>IFERROR(IF(U57="","",IF(U57="COP","N/A",IF(OR(U57="USD",U57="US"),1,IF(U57="EUR",VLOOKUP(Q57,'SH EURO'!$A$6:$B$6338,2,FALSE),"INGRESAR TASA")))),"")</f>
        <v>N/A</v>
      </c>
      <c r="W57" s="861" t="str">
        <f t="shared" si="4"/>
        <v>N/A</v>
      </c>
      <c r="X57" s="26">
        <f>IFERROR(IF(U57="","",IF(U57="COP",1,IF(V57&lt;&gt;"N/A",VLOOKUP(Q57,'SH TRM'!$A$9:$B$8912,2,FALSE),"REVISAR"))),"")</f>
        <v>1</v>
      </c>
      <c r="Y57" s="505">
        <f t="shared" si="5"/>
        <v>28736581560</v>
      </c>
      <c r="Z57" s="406">
        <f t="shared" si="6"/>
        <v>48747.381781170487</v>
      </c>
      <c r="AA57" s="406">
        <f t="shared" si="7"/>
        <v>34123.167246819336</v>
      </c>
      <c r="AB57" s="406" t="str">
        <f t="shared" si="8"/>
        <v/>
      </c>
      <c r="AC57" s="1222" t="str">
        <f>IFERROR(IF(COUNTIF(AA57:AA62,"")=6,"",IF(SUM(AA57:AA62)&gt;=CM004M1,"CUMPLE","NO CUMPLE")),"")</f>
        <v>CUMPLE</v>
      </c>
      <c r="AD57" s="1222" t="str">
        <f>IFERROR(IF(COUNTIF(AA57:AA62,"")=6,"",IF(COUNTIF(E57:E62,"N/A")&gt;0,IF(SUMIF(E57:E62,"N/A",AA57:AA62)&gt;=CM004LM1,"CUMPLE","NO CUMPLE"),IF(SUMIF(E57:E62,"SI",AA57:AA62)&gt;=CM004LM1,"CUMPLE","NO CUMPLE"))),"")</f>
        <v>CUMPLE</v>
      </c>
      <c r="AE57" s="404" t="str">
        <f t="shared" si="0"/>
        <v>CUMPLE</v>
      </c>
      <c r="AF57" s="1222" t="str">
        <f>IFERROR(IF(COUNTIF(AB57:AB62,"")=6,"",IF(SUM(AB57:AB62)&gt;=CM004M3,"CUMPLE","NO CUMPLE")),"")</f>
        <v/>
      </c>
      <c r="AG57" s="1222" t="str">
        <f>IFERROR(IF(COUNTIF(AB57:AB62,"")=6,"",IF(COUNTIF(E57:E62,"N/A")&gt;0,IF(SUMIF(E57:E62,"N/A",AB57:AB62)&gt;=CM004LM3,"CUMPLE","NO CUMPLE"),IF(SUMIF(E57:E62,"SI",AB57:AB62)&gt;=CM004LM3,"CUMPLE","NO CUMPLE"))),"")</f>
        <v/>
      </c>
      <c r="AH57" s="357" t="str">
        <f t="shared" si="1"/>
        <v/>
      </c>
      <c r="AI57" s="918" t="s">
        <v>592</v>
      </c>
      <c r="AJ57" s="1222" t="s">
        <v>160</v>
      </c>
      <c r="AK57" s="1222"/>
      <c r="AL57" s="1222"/>
      <c r="AM57" s="1222" t="s">
        <v>160</v>
      </c>
      <c r="AN57" s="1222"/>
      <c r="AO57" s="1222"/>
      <c r="AP57" s="1222" t="s">
        <v>160</v>
      </c>
      <c r="AQ57" s="1222"/>
      <c r="AR57" s="1222"/>
      <c r="AS57" s="660" t="str">
        <f t="shared" si="2"/>
        <v>1 FOLIO 25 (50.224,35)</v>
      </c>
      <c r="AT57" s="1214" t="s">
        <v>168</v>
      </c>
      <c r="AU57" s="1214"/>
      <c r="AV57" s="258"/>
      <c r="AW57" s="260"/>
      <c r="BC57" s="248"/>
    </row>
    <row r="58" spans="1:55" s="246" customFormat="1" ht="57.75" thickBot="1" x14ac:dyDescent="0.3">
      <c r="A58" s="1220"/>
      <c r="B58" s="10" t="s">
        <v>187</v>
      </c>
      <c r="C58" s="136">
        <v>225</v>
      </c>
      <c r="D58" s="11" t="str">
        <f>IFERROR(INDEX(DESEMPATE!$D$3:$D$73,MATCH('EXP GEN.'!B58,DESEMPATE!$C$3:$C$73,0)),"")</f>
        <v>MAB INGENIERIA DE VALOR SAS</v>
      </c>
      <c r="E58" s="259" t="str">
        <f>IFERROR(IF(D58="","",IF(VLOOKUP(D58,DESEMPATE!D$3:$E$73,2,FALSE)=1,"N/A",IF(VLOOKUP(D58,DESEMPATE!D$3:$E$73,2,FALSE)&gt;=0.51,"SI","NO"))),"")</f>
        <v>SI</v>
      </c>
      <c r="F58" s="750" t="s">
        <v>160</v>
      </c>
      <c r="G58" s="328"/>
      <c r="H58" s="20" t="s">
        <v>452</v>
      </c>
      <c r="I58" s="807" t="s">
        <v>438</v>
      </c>
      <c r="J58" s="20" t="s">
        <v>575</v>
      </c>
      <c r="K58" s="13" t="s">
        <v>576</v>
      </c>
      <c r="L58" s="20" t="s">
        <v>160</v>
      </c>
      <c r="M58" s="656" t="s">
        <v>160</v>
      </c>
      <c r="N58" s="656" t="str">
        <f t="shared" si="3"/>
        <v>SI</v>
      </c>
      <c r="O58" s="14">
        <v>0.55000000000000004</v>
      </c>
      <c r="P58" s="15">
        <v>39856</v>
      </c>
      <c r="Q58" s="15">
        <v>40979</v>
      </c>
      <c r="R58" s="16">
        <f t="shared" si="9"/>
        <v>2012</v>
      </c>
      <c r="S58" s="17">
        <f>IFERROR(INDEX(PARAMETROS!$B$53:$B$79,MATCH(R58,PARAMETROS!$A$53:$A$79,0)),"")</f>
        <v>566700</v>
      </c>
      <c r="T58" s="826">
        <v>3720919329.1999998</v>
      </c>
      <c r="U58" s="18" t="s">
        <v>171</v>
      </c>
      <c r="V58" s="9" t="str">
        <f>IFERROR(IF(U58="","",IF(U58="COP","N/A",IF(OR(U58="USD",U58="US"),1,IF(U58="EUR",VLOOKUP(Q58,'SH EURO'!$A$6:$B$6338,2,FALSE),"INGRESAR TASA")))),"")</f>
        <v>N/A</v>
      </c>
      <c r="W58" s="859" t="str">
        <f t="shared" si="4"/>
        <v>N/A</v>
      </c>
      <c r="X58" s="19">
        <f>IFERROR(IF(U58="","",IF(U58="COP",1,IF(V58&lt;&gt;"N/A",VLOOKUP(Q58,'SH TRM'!$A$9:$B$8912,2,FALSE),"REVISAR"))),"")</f>
        <v>1</v>
      </c>
      <c r="Y58" s="503">
        <f t="shared" si="5"/>
        <v>3720919329.1999998</v>
      </c>
      <c r="Z58" s="9">
        <f t="shared" si="6"/>
        <v>6565.9419961178755</v>
      </c>
      <c r="AA58" s="9">
        <f t="shared" si="7"/>
        <v>3611.2680978648318</v>
      </c>
      <c r="AB58" s="9" t="str">
        <f t="shared" si="8"/>
        <v/>
      </c>
      <c r="AC58" s="1217"/>
      <c r="AD58" s="1217"/>
      <c r="AE58" s="356" t="str">
        <f t="shared" si="0"/>
        <v>CUMPLE</v>
      </c>
      <c r="AF58" s="1217"/>
      <c r="AG58" s="1217"/>
      <c r="AH58" s="356" t="str">
        <f t="shared" si="1"/>
        <v/>
      </c>
      <c r="AI58" s="501" t="s">
        <v>593</v>
      </c>
      <c r="AJ58" s="1217" t="s">
        <v>160</v>
      </c>
      <c r="AK58" s="1217"/>
      <c r="AL58" s="1217"/>
      <c r="AM58" s="1217" t="s">
        <v>160</v>
      </c>
      <c r="AN58" s="1217"/>
      <c r="AO58" s="1217"/>
      <c r="AP58" s="1217" t="s">
        <v>160</v>
      </c>
      <c r="AQ58" s="1217"/>
      <c r="AR58" s="1217"/>
      <c r="AS58" s="656" t="str">
        <f t="shared" si="2"/>
        <v>2 FOLIO 26</v>
      </c>
      <c r="AT58" s="1215"/>
      <c r="AU58" s="1215"/>
      <c r="AV58" s="257"/>
      <c r="AW58" s="260"/>
      <c r="BC58" s="248"/>
    </row>
    <row r="59" spans="1:55" s="246" customFormat="1" ht="32.25" thickBot="1" x14ac:dyDescent="0.3">
      <c r="A59" s="1220"/>
      <c r="B59" s="10" t="s">
        <v>188</v>
      </c>
      <c r="C59" s="136">
        <v>245</v>
      </c>
      <c r="D59" s="11" t="str">
        <f>IFERROR(INDEX(DESEMPATE!$D$3:$D$73,MATCH('EXP GEN.'!B59,DESEMPATE!$C$3:$C$73,0)),"")</f>
        <v>OMC AMEPRO COLOMBIA</v>
      </c>
      <c r="E59" s="259" t="str">
        <f>IFERROR(IF(D59="","",IF(VLOOKUP(D59,DESEMPATE!D$3:$E$73,2,FALSE)=1,"N/A",IF(VLOOKUP(D59,DESEMPATE!D$3:$E$73,2,FALSE)&gt;=0.51,"SI","NO"))),"")</f>
        <v>NO</v>
      </c>
      <c r="F59" s="750" t="s">
        <v>160</v>
      </c>
      <c r="G59" s="328"/>
      <c r="H59" s="144" t="s">
        <v>436</v>
      </c>
      <c r="I59" s="807" t="s">
        <v>435</v>
      </c>
      <c r="J59" s="20" t="s">
        <v>577</v>
      </c>
      <c r="K59" s="13" t="s">
        <v>578</v>
      </c>
      <c r="L59" s="20" t="s">
        <v>160</v>
      </c>
      <c r="M59" s="656" t="s">
        <v>160</v>
      </c>
      <c r="N59" s="656" t="str">
        <f t="shared" si="3"/>
        <v>SI</v>
      </c>
      <c r="O59" s="638">
        <v>1</v>
      </c>
      <c r="P59" s="15">
        <v>38056</v>
      </c>
      <c r="Q59" s="15">
        <v>39436</v>
      </c>
      <c r="R59" s="16">
        <f t="shared" si="9"/>
        <v>2007</v>
      </c>
      <c r="S59" s="17">
        <f>IFERROR(INDEX(PARAMETROS!$B$53:$B$79,MATCH(R59,PARAMETROS!$A$53:$A$79,0)),"")</f>
        <v>433700</v>
      </c>
      <c r="T59" s="826">
        <v>947072.72</v>
      </c>
      <c r="U59" s="18" t="s">
        <v>173</v>
      </c>
      <c r="V59" s="9">
        <f>IFERROR(IF(U59="","",IF(U59="COP","N/A",IF(OR(U59="USD",U59="US"),1,IF(U59="EUR",VLOOKUP(Q59,'SH EURO'!$A$6:$B$6338,2,FALSE),"INGRESAR TASA")))),"")</f>
        <v>1.4397</v>
      </c>
      <c r="W59" s="859">
        <f t="shared" si="4"/>
        <v>1363500.5949839999</v>
      </c>
      <c r="X59" s="19">
        <f>IFERROR(IF(U59="","",IF(U59="COP",1,IF(V59&lt;&gt;"N/A",VLOOKUP(Q59,'SH TRM'!$A$9:$B$8912,2,FALSE),"REVISAR"))),"")</f>
        <v>2005.92</v>
      </c>
      <c r="Y59" s="503">
        <f t="shared" si="5"/>
        <v>2735073113.4903049</v>
      </c>
      <c r="Z59" s="9">
        <f t="shared" si="6"/>
        <v>6306.3710248796515</v>
      </c>
      <c r="AA59" s="9">
        <f t="shared" si="7"/>
        <v>6306.3710248796515</v>
      </c>
      <c r="AB59" s="9" t="str">
        <f t="shared" si="8"/>
        <v/>
      </c>
      <c r="AC59" s="1217"/>
      <c r="AD59" s="1217"/>
      <c r="AE59" s="356" t="str">
        <f t="shared" si="0"/>
        <v>CUMPLE</v>
      </c>
      <c r="AF59" s="1217"/>
      <c r="AG59" s="1217"/>
      <c r="AH59" s="356" t="str">
        <f t="shared" si="1"/>
        <v/>
      </c>
      <c r="AI59" s="501" t="s">
        <v>594</v>
      </c>
      <c r="AJ59" s="1217" t="s">
        <v>160</v>
      </c>
      <c r="AK59" s="1217"/>
      <c r="AL59" s="1217"/>
      <c r="AM59" s="1217" t="s">
        <v>160</v>
      </c>
      <c r="AN59" s="1217"/>
      <c r="AO59" s="1217"/>
      <c r="AP59" s="1217" t="s">
        <v>160</v>
      </c>
      <c r="AQ59" s="1217"/>
      <c r="AR59" s="1217"/>
      <c r="AS59" s="656" t="str">
        <f t="shared" si="2"/>
        <v>2 FOLIO 80 (6280,53)</v>
      </c>
      <c r="AT59" s="1215"/>
      <c r="AU59" s="1215"/>
      <c r="AV59" s="257"/>
      <c r="AW59" s="260"/>
      <c r="BC59" s="248"/>
    </row>
    <row r="60" spans="1:55" s="246" customFormat="1" ht="13.5" customHeight="1" thickBot="1" x14ac:dyDescent="0.3">
      <c r="A60" s="1220"/>
      <c r="B60" s="10"/>
      <c r="C60" s="136"/>
      <c r="D60" s="11" t="str">
        <f>IFERROR(INDEX(DESEMPATE!$D$3:$D$73,MATCH('EXP GEN.'!B60,DESEMPATE!$C$3:$C$73,0)),"")</f>
        <v/>
      </c>
      <c r="E60" s="259" t="str">
        <f>IFERROR(IF(D60="","",IF(VLOOKUP(D60,DESEMPATE!D$3:$E$73,2,FALSE)=1,"N/A",IF(VLOOKUP(D60,DESEMPATE!D$3:$E$73,2,FALSE)&gt;=0.51,"SI","NO"))),"")</f>
        <v/>
      </c>
      <c r="F60" s="750" t="s">
        <v>160</v>
      </c>
      <c r="G60" s="328"/>
      <c r="H60" s="20"/>
      <c r="I60" s="807"/>
      <c r="J60" s="20"/>
      <c r="K60" s="13"/>
      <c r="L60" s="20"/>
      <c r="M60" s="656"/>
      <c r="N60" s="656" t="str">
        <f t="shared" si="3"/>
        <v/>
      </c>
      <c r="O60" s="14"/>
      <c r="P60" s="15"/>
      <c r="Q60" s="15"/>
      <c r="R60" s="16" t="str">
        <f t="shared" si="9"/>
        <v/>
      </c>
      <c r="S60" s="17" t="str">
        <f>IFERROR(INDEX(PARAMETROS!$B$53:$B$79,MATCH(R60,PARAMETROS!$A$53:$A$79,0)),"")</f>
        <v/>
      </c>
      <c r="T60" s="691"/>
      <c r="U60" s="18"/>
      <c r="V60" s="9" t="str">
        <f>IFERROR(IF(U60="","",IF(U60="COP","N/A",IF(OR(U60="USD",U60="US"),1,IF(U60="EUR",VLOOKUP(Q60,'SH EURO'!$A$6:$B$6338,2,FALSE),"INGRESAR TASA")))),"")</f>
        <v/>
      </c>
      <c r="W60" s="859" t="str">
        <f t="shared" si="4"/>
        <v/>
      </c>
      <c r="X60" s="19" t="str">
        <f>IFERROR(IF(U60="","",IF(U60="COP",1,IF(V60&lt;&gt;"N/A",VLOOKUP(Q60,'SH TRM'!$A$9:$B$8912,2,FALSE),"REVISAR"))),"")</f>
        <v/>
      </c>
      <c r="Y60" s="503" t="str">
        <f t="shared" si="5"/>
        <v/>
      </c>
      <c r="Z60" s="9" t="str">
        <f t="shared" si="6"/>
        <v/>
      </c>
      <c r="AA60" s="9" t="str">
        <f t="shared" si="7"/>
        <v/>
      </c>
      <c r="AB60" s="9" t="str">
        <f t="shared" si="8"/>
        <v/>
      </c>
      <c r="AC60" s="1217"/>
      <c r="AD60" s="1217"/>
      <c r="AE60" s="356" t="str">
        <f t="shared" si="0"/>
        <v/>
      </c>
      <c r="AF60" s="1217"/>
      <c r="AG60" s="1217"/>
      <c r="AH60" s="356" t="str">
        <f t="shared" si="1"/>
        <v/>
      </c>
      <c r="AI60" s="360"/>
      <c r="AJ60" s="1217"/>
      <c r="AK60" s="1217"/>
      <c r="AL60" s="1217"/>
      <c r="AM60" s="1217"/>
      <c r="AN60" s="1217"/>
      <c r="AO60" s="1217"/>
      <c r="AP60" s="1217"/>
      <c r="AQ60" s="1217"/>
      <c r="AR60" s="1217"/>
      <c r="AS60" s="656" t="str">
        <f t="shared" si="2"/>
        <v/>
      </c>
      <c r="AT60" s="1215"/>
      <c r="AU60" s="1215"/>
      <c r="AV60" s="257"/>
      <c r="AW60" s="260"/>
      <c r="BC60" s="248"/>
    </row>
    <row r="61" spans="1:55" s="246" customFormat="1" ht="9" customHeight="1" thickBot="1" x14ac:dyDescent="0.3">
      <c r="A61" s="1220"/>
      <c r="B61" s="10"/>
      <c r="C61" s="136"/>
      <c r="D61" s="11" t="str">
        <f>IFERROR(INDEX(DESEMPATE!$D$3:$D$73,MATCH('EXP GEN.'!B61,DESEMPATE!$C$3:$C$73,0)),"")</f>
        <v/>
      </c>
      <c r="E61" s="259" t="str">
        <f>IFERROR(IF(D61="","",IF(VLOOKUP(D61,DESEMPATE!D$3:$E$73,2,FALSE)=1,"N/A",IF(VLOOKUP(D61,DESEMPATE!D$3:$E$73,2,FALSE)&gt;=0.51,"SI","NO"))),"")</f>
        <v/>
      </c>
      <c r="F61" s="750" t="s">
        <v>160</v>
      </c>
      <c r="G61" s="328"/>
      <c r="H61" s="20"/>
      <c r="I61" s="807"/>
      <c r="J61" s="20"/>
      <c r="K61" s="486"/>
      <c r="L61" s="20"/>
      <c r="M61" s="656"/>
      <c r="N61" s="656" t="str">
        <f t="shared" si="3"/>
        <v/>
      </c>
      <c r="O61" s="14"/>
      <c r="P61" s="15"/>
      <c r="Q61" s="15"/>
      <c r="R61" s="16" t="str">
        <f t="shared" si="9"/>
        <v/>
      </c>
      <c r="S61" s="17" t="str">
        <f>IFERROR(INDEX(PARAMETROS!$B$53:$B$79,MATCH(R61,PARAMETROS!$A$53:$A$79,0)),"")</f>
        <v/>
      </c>
      <c r="T61" s="691"/>
      <c r="U61" s="18"/>
      <c r="V61" s="9" t="str">
        <f>IFERROR(IF(U61="","",IF(U61="COP","N/A",IF(OR(U61="USD",U61="US"),1,IF(U61="EUR",VLOOKUP(Q61,'SH EURO'!$A$6:$B$6338,2,FALSE),"INGRESAR TASA")))),"")</f>
        <v/>
      </c>
      <c r="W61" s="859" t="str">
        <f t="shared" si="4"/>
        <v/>
      </c>
      <c r="X61" s="19" t="str">
        <f>IFERROR(IF(U61="","",IF(U61="COP",1,IF(V61&lt;&gt;"N/A",VLOOKUP(Q61,'SH TRM'!$A$9:$B$8912,2,FALSE),"REVISAR"))),"")</f>
        <v/>
      </c>
      <c r="Y61" s="503" t="str">
        <f t="shared" si="5"/>
        <v/>
      </c>
      <c r="Z61" s="9" t="str">
        <f t="shared" si="6"/>
        <v/>
      </c>
      <c r="AA61" s="9" t="str">
        <f t="shared" si="7"/>
        <v/>
      </c>
      <c r="AB61" s="9" t="str">
        <f t="shared" si="8"/>
        <v/>
      </c>
      <c r="AC61" s="1217"/>
      <c r="AD61" s="1217"/>
      <c r="AE61" s="356" t="str">
        <f t="shared" si="0"/>
        <v/>
      </c>
      <c r="AF61" s="1217"/>
      <c r="AG61" s="1217"/>
      <c r="AH61" s="356" t="str">
        <f t="shared" si="1"/>
        <v/>
      </c>
      <c r="AI61" s="364"/>
      <c r="AJ61" s="1217"/>
      <c r="AK61" s="1217"/>
      <c r="AL61" s="1217"/>
      <c r="AM61" s="1217"/>
      <c r="AN61" s="1217"/>
      <c r="AO61" s="1217"/>
      <c r="AP61" s="1217"/>
      <c r="AQ61" s="1217"/>
      <c r="AR61" s="1217"/>
      <c r="AS61" s="656" t="str">
        <f t="shared" si="2"/>
        <v/>
      </c>
      <c r="AT61" s="1215"/>
      <c r="AU61" s="1215"/>
      <c r="AV61" s="257"/>
      <c r="AW61" s="260"/>
      <c r="BC61" s="248"/>
    </row>
    <row r="62" spans="1:55" s="246" customFormat="1" ht="12" customHeight="1" thickBot="1" x14ac:dyDescent="0.3">
      <c r="A62" s="1221"/>
      <c r="B62" s="36"/>
      <c r="C62" s="137"/>
      <c r="D62" s="49" t="str">
        <f>IFERROR(INDEX(DESEMPATE!$D$3:$D$73,MATCH('EXP GEN.'!B62,DESEMPATE!$C$3:$C$73,0)),"")</f>
        <v/>
      </c>
      <c r="E62" s="335" t="str">
        <f>IFERROR(IF(D62="","",IF(VLOOKUP(D62,DESEMPATE!D$3:$E$73,2,FALSE)=1,"N/A",IF(VLOOKUP(D62,DESEMPATE!D$3:$E$73,2,FALSE)&gt;=0.51,"SI","NO"))),"")</f>
        <v/>
      </c>
      <c r="F62" s="750" t="s">
        <v>160</v>
      </c>
      <c r="G62" s="329"/>
      <c r="H62" s="139"/>
      <c r="I62" s="808"/>
      <c r="J62" s="139"/>
      <c r="K62" s="253"/>
      <c r="L62" s="139"/>
      <c r="M62" s="658"/>
      <c r="N62" s="658" t="str">
        <f t="shared" si="3"/>
        <v/>
      </c>
      <c r="O62" s="39"/>
      <c r="P62" s="407"/>
      <c r="Q62" s="407"/>
      <c r="R62" s="40" t="str">
        <f t="shared" si="9"/>
        <v/>
      </c>
      <c r="S62" s="41" t="str">
        <f>IFERROR(INDEX(PARAMETROS!$B$53:$B$79,MATCH(R62,PARAMETROS!$A$53:$A$79,0)),"")</f>
        <v/>
      </c>
      <c r="T62" s="616"/>
      <c r="U62" s="42"/>
      <c r="V62" s="44" t="str">
        <f>IFERROR(IF(U62="","",IF(U62="COP","N/A",IF(OR(U62="USD",U62="US"),1,IF(U62="EUR",VLOOKUP(Q62,'SH EURO'!$A$6:$B$6338,2,FALSE),"INGRESAR TASA")))),"")</f>
        <v/>
      </c>
      <c r="W62" s="860" t="str">
        <f t="shared" si="4"/>
        <v/>
      </c>
      <c r="X62" s="43" t="str">
        <f>IFERROR(IF(U62="","",IF(U62="COP",1,IF(V62&lt;&gt;"N/A",VLOOKUP(Q62,'SH TRM'!$A$9:$B$8912,2,FALSE),"REVISAR"))),"")</f>
        <v/>
      </c>
      <c r="Y62" s="504" t="str">
        <f t="shared" si="5"/>
        <v/>
      </c>
      <c r="Z62" s="44" t="str">
        <f t="shared" si="6"/>
        <v/>
      </c>
      <c r="AA62" s="44" t="str">
        <f t="shared" si="7"/>
        <v/>
      </c>
      <c r="AB62" s="44" t="str">
        <f t="shared" si="8"/>
        <v/>
      </c>
      <c r="AC62" s="1218"/>
      <c r="AD62" s="1218"/>
      <c r="AE62" s="367" t="str">
        <f t="shared" si="0"/>
        <v/>
      </c>
      <c r="AF62" s="1218"/>
      <c r="AG62" s="1218"/>
      <c r="AH62" s="357" t="str">
        <f t="shared" si="1"/>
        <v/>
      </c>
      <c r="AI62" s="361"/>
      <c r="AJ62" s="1218"/>
      <c r="AK62" s="1218"/>
      <c r="AL62" s="1218"/>
      <c r="AM62" s="1218"/>
      <c r="AN62" s="1218"/>
      <c r="AO62" s="1218"/>
      <c r="AP62" s="1218"/>
      <c r="AQ62" s="1218"/>
      <c r="AR62" s="1218"/>
      <c r="AS62" s="658" t="str">
        <f t="shared" si="2"/>
        <v/>
      </c>
      <c r="AT62" s="1224"/>
      <c r="AU62" s="1224"/>
      <c r="AV62" s="256"/>
      <c r="AW62" s="260"/>
      <c r="BC62" s="248"/>
    </row>
    <row r="63" spans="1:55" s="246" customFormat="1" ht="57.75" thickBot="1" x14ac:dyDescent="0.3">
      <c r="A63" s="1219" t="s">
        <v>25</v>
      </c>
      <c r="B63" s="27" t="s">
        <v>190</v>
      </c>
      <c r="C63" s="28">
        <v>275</v>
      </c>
      <c r="D63" s="28" t="str">
        <f>IFERROR(INDEX(DESEMPATE!$D$3:$D$73,MATCH('EXP GEN.'!B63,DESEMPATE!$C$3:$C$73,0)),"")</f>
        <v>ICEACSA CONSULTORES SUCURSAL COLOMBIA</v>
      </c>
      <c r="E63" s="337" t="str">
        <f>IFERROR(IF(D63="","",IF(VLOOKUP(D63,DESEMPATE!D$3:$E$73,2,FALSE)=1,"N/A",IF(VLOOKUP(D63,DESEMPATE!D$3:$E$73,2,FALSE)&gt;=0.51,"SI","NO"))),"")</f>
        <v>SI</v>
      </c>
      <c r="F63" s="750" t="s">
        <v>160</v>
      </c>
      <c r="G63" s="327"/>
      <c r="H63" s="35" t="s">
        <v>638</v>
      </c>
      <c r="I63" s="35" t="s">
        <v>435</v>
      </c>
      <c r="J63" s="35" t="s">
        <v>580</v>
      </c>
      <c r="K63" s="606" t="s">
        <v>639</v>
      </c>
      <c r="L63" s="35" t="s">
        <v>160</v>
      </c>
      <c r="M63" s="890" t="s">
        <v>160</v>
      </c>
      <c r="N63" s="660" t="str">
        <f t="shared" si="3"/>
        <v>SI</v>
      </c>
      <c r="O63" s="29">
        <v>1</v>
      </c>
      <c r="P63" s="554">
        <v>37839</v>
      </c>
      <c r="Q63" s="554">
        <v>38869</v>
      </c>
      <c r="R63" s="47">
        <f t="shared" si="9"/>
        <v>2006</v>
      </c>
      <c r="S63" s="24">
        <f>IFERROR(INDEX(PARAMETROS!$B$53:$B$79,MATCH(R63,PARAMETROS!$A$53:$A$79,0)),"")</f>
        <v>408000</v>
      </c>
      <c r="T63" s="961">
        <v>1115922.3700000001</v>
      </c>
      <c r="U63" s="617" t="s">
        <v>173</v>
      </c>
      <c r="V63" s="406">
        <f>IFERROR(IF(U63="","",IF(U63="COP","N/A",IF(OR(U63="USD",U63="US"),1,IF(U63="EUR",VLOOKUP(Q63,'SH EURO'!$A$6:$B$6338,2,FALSE),"INGRESAR TASA")))),"")</f>
        <v>1.2859</v>
      </c>
      <c r="W63" s="861">
        <f t="shared" si="4"/>
        <v>1434964.5755830002</v>
      </c>
      <c r="X63" s="26">
        <f>IFERROR(IF(U63="","",IF(U63="COP",1,IF(V63&lt;&gt;"N/A",VLOOKUP(Q63,'SH TRM'!$A$9:$B$8912,2,FALSE),"REVISAR"))),"")</f>
        <v>2486.0700000000002</v>
      </c>
      <c r="Y63" s="505">
        <f t="shared" si="5"/>
        <v>3567422382.4196296</v>
      </c>
      <c r="Z63" s="406">
        <f t="shared" si="6"/>
        <v>8743.6823098520326</v>
      </c>
      <c r="AA63" s="406">
        <f t="shared" si="7"/>
        <v>8743.6823098520326</v>
      </c>
      <c r="AB63" s="406" t="str">
        <f t="shared" si="8"/>
        <v/>
      </c>
      <c r="AC63" s="1222" t="str">
        <f>IFERROR(IF(COUNTIF(AA63:AA68,"")=6,"",IF(SUM(AA63:AA68)&gt;=CM004M1,"CUMPLE","NO CUMPLE")),"")</f>
        <v>CUMPLE</v>
      </c>
      <c r="AD63" s="1222" t="str">
        <f>IFERROR(IF(COUNTIF(AA63:AA68,"")=6,"",IF(COUNTIF(E63:E68,"N/A")&gt;0,IF(SUMIF(E63:E68,"N/A",AA63:AA68)&gt;=CM004LM1,"CUMPLE","NO CUMPLE"),IF(SUMIF(E63:E68,"SI",AA63:AA68)&gt;=CM004LM1,"CUMPLE","NO CUMPLE"))),"")</f>
        <v>CUMPLE</v>
      </c>
      <c r="AE63" s="404" t="str">
        <f t="shared" si="0"/>
        <v>CUMPLE</v>
      </c>
      <c r="AF63" s="1222" t="str">
        <f>IFERROR(IF(COUNTIF(AB63:AB68,"")=6,"",IF(SUM(AB63:AB68)&gt;=CM004M3,"CUMPLE","NO CUMPLE")),"")</f>
        <v/>
      </c>
      <c r="AG63" s="1222" t="str">
        <f>IFERROR(IF(COUNTIF(AB63:AB68,"")=6,"",IF(COUNTIF(E63:E68,"N/A")&gt;0,IF(SUMIF(E63:E68,"N/A",AB63:AB68)&gt;=CM004LM3,"CUMPLE","NO CUMPLE"),IF(SUMIF(E63:E68,"SI",AB63:AB68)&gt;=CM004LM3,"CUMPLE","NO CUMPLE"))),"")</f>
        <v/>
      </c>
      <c r="AH63" s="355" t="str">
        <f t="shared" si="1"/>
        <v/>
      </c>
      <c r="AI63" s="494">
        <v>11</v>
      </c>
      <c r="AJ63" s="1239" t="s">
        <v>161</v>
      </c>
      <c r="AK63" s="1239"/>
      <c r="AL63" s="1239"/>
      <c r="AM63" s="1239" t="s">
        <v>160</v>
      </c>
      <c r="AN63" s="1239"/>
      <c r="AO63" s="1239"/>
      <c r="AP63" s="1239" t="s">
        <v>160</v>
      </c>
      <c r="AQ63" s="1239"/>
      <c r="AR63" s="1239"/>
      <c r="AS63" s="893" t="str">
        <f t="shared" si="2"/>
        <v>SI</v>
      </c>
      <c r="AT63" s="1214" t="s">
        <v>168</v>
      </c>
      <c r="AU63" s="1214"/>
      <c r="AV63" s="1079"/>
      <c r="AW63" s="260"/>
      <c r="BC63" s="248"/>
    </row>
    <row r="64" spans="1:55" s="246" customFormat="1" ht="48" thickBot="1" x14ac:dyDescent="0.3">
      <c r="A64" s="1220"/>
      <c r="B64" s="10" t="s">
        <v>362</v>
      </c>
      <c r="C64" s="11">
        <v>279</v>
      </c>
      <c r="D64" s="11" t="str">
        <f>IFERROR(INDEX(DESEMPATE!$D$3:$D$73,MATCH('EXP GEN.'!B64,DESEMPATE!$C$3:$C$73,0)),"")</f>
        <v>GEOTECNIA Y CIMIENTOS INGEOCIM SAS</v>
      </c>
      <c r="E64" s="259" t="str">
        <f>IFERROR(IF(D64="","",IF(VLOOKUP(D64,DESEMPATE!D$3:$E$73,2,FALSE)=1,"N/A",IF(VLOOKUP(D64,DESEMPATE!D$3:$E$73,2,FALSE)&gt;=0.51,"SI","NO"))),"")</f>
        <v>NO</v>
      </c>
      <c r="F64" s="750" t="s">
        <v>160</v>
      </c>
      <c r="G64" s="328"/>
      <c r="H64" s="483" t="s">
        <v>599</v>
      </c>
      <c r="I64" s="483" t="s">
        <v>438</v>
      </c>
      <c r="J64" s="483" t="s">
        <v>600</v>
      </c>
      <c r="K64" s="485" t="s">
        <v>601</v>
      </c>
      <c r="L64" s="20" t="s">
        <v>160</v>
      </c>
      <c r="M64" s="890" t="s">
        <v>160</v>
      </c>
      <c r="N64" s="656" t="str">
        <f t="shared" si="3"/>
        <v>SI</v>
      </c>
      <c r="O64" s="23">
        <v>0.9</v>
      </c>
      <c r="P64" s="405">
        <v>35730</v>
      </c>
      <c r="Q64" s="405">
        <v>36459</v>
      </c>
      <c r="R64" s="16">
        <f t="shared" si="9"/>
        <v>1999</v>
      </c>
      <c r="S64" s="17">
        <f>IFERROR(INDEX(PARAMETROS!$B$53:$B$79,MATCH(R64,PARAMETROS!$A$53:$A$79,0)),"")</f>
        <v>236460</v>
      </c>
      <c r="T64" s="949">
        <v>1343799332.5</v>
      </c>
      <c r="U64" s="549" t="s">
        <v>171</v>
      </c>
      <c r="V64" s="9" t="str">
        <f>IFERROR(IF(U64="","",IF(U64="COP","N/A",IF(OR(U64="USD",U64="US"),1,IF(U64="EUR",VLOOKUP(Q64,'SH EURO'!$A$6:$B$6338,2,FALSE),"INGRESAR TASA")))),"")</f>
        <v>N/A</v>
      </c>
      <c r="W64" s="859" t="str">
        <f t="shared" si="4"/>
        <v>N/A</v>
      </c>
      <c r="X64" s="19">
        <f>IFERROR(IF(U64="","",IF(U64="COP",1,IF(V64&lt;&gt;"N/A",VLOOKUP(Q64,'SH TRM'!$A$9:$B$8912,2,FALSE),"REVISAR"))),"")</f>
        <v>1</v>
      </c>
      <c r="Y64" s="503">
        <f t="shared" si="5"/>
        <v>1343799332.5</v>
      </c>
      <c r="Z64" s="9">
        <f t="shared" si="6"/>
        <v>5682.9879577941301</v>
      </c>
      <c r="AA64" s="9">
        <f t="shared" si="7"/>
        <v>5114.6891620147171</v>
      </c>
      <c r="AB64" s="9" t="str">
        <f t="shared" si="8"/>
        <v/>
      </c>
      <c r="AC64" s="1217"/>
      <c r="AD64" s="1217"/>
      <c r="AE64" s="356" t="str">
        <f t="shared" si="0"/>
        <v>CUMPLE</v>
      </c>
      <c r="AF64" s="1217"/>
      <c r="AG64" s="1217"/>
      <c r="AH64" s="356" t="str">
        <f t="shared" si="1"/>
        <v/>
      </c>
      <c r="AI64" s="495">
        <v>51</v>
      </c>
      <c r="AJ64" s="1216" t="s">
        <v>160</v>
      </c>
      <c r="AK64" s="1216"/>
      <c r="AL64" s="1216"/>
      <c r="AM64" s="1239" t="s">
        <v>160</v>
      </c>
      <c r="AN64" s="1239"/>
      <c r="AO64" s="1239"/>
      <c r="AP64" s="1239" t="s">
        <v>160</v>
      </c>
      <c r="AQ64" s="1239"/>
      <c r="AR64" s="1239"/>
      <c r="AS64" s="887" t="str">
        <f t="shared" si="2"/>
        <v>SI</v>
      </c>
      <c r="AT64" s="1215"/>
      <c r="AU64" s="1215"/>
      <c r="AV64" s="1075"/>
      <c r="AW64" s="260"/>
      <c r="BC64" s="248"/>
    </row>
    <row r="65" spans="1:55" s="246" customFormat="1" ht="51.75" thickBot="1" x14ac:dyDescent="0.3">
      <c r="A65" s="1220"/>
      <c r="B65" s="10" t="s">
        <v>362</v>
      </c>
      <c r="C65" s="11">
        <v>288</v>
      </c>
      <c r="D65" s="11" t="str">
        <f>IFERROR(INDEX(DESEMPATE!$D$3:$D$73,MATCH('EXP GEN.'!B65,DESEMPATE!$C$3:$C$73,0)),"")</f>
        <v>GEOTECNIA Y CIMIENTOS INGEOCIM SAS</v>
      </c>
      <c r="E65" s="259" t="str">
        <f>IFERROR(IF(D65="","",IF(VLOOKUP(D65,DESEMPATE!D$3:$E$73,2,FALSE)=1,"N/A",IF(VLOOKUP(D65,DESEMPATE!D$3:$E$73,2,FALSE)&gt;=0.51,"SI","NO"))),"")</f>
        <v>NO</v>
      </c>
      <c r="F65" s="750" t="s">
        <v>160</v>
      </c>
      <c r="G65" s="328"/>
      <c r="H65" s="483" t="s">
        <v>479</v>
      </c>
      <c r="I65" s="483" t="s">
        <v>438</v>
      </c>
      <c r="J65" s="483" t="s">
        <v>602</v>
      </c>
      <c r="K65" s="485" t="s">
        <v>603</v>
      </c>
      <c r="L65" s="20" t="s">
        <v>160</v>
      </c>
      <c r="M65" s="890" t="s">
        <v>160</v>
      </c>
      <c r="N65" s="656" t="str">
        <f t="shared" si="3"/>
        <v>SI</v>
      </c>
      <c r="O65" s="14">
        <v>0.6</v>
      </c>
      <c r="P65" s="15">
        <v>41568</v>
      </c>
      <c r="Q65" s="15">
        <v>42503</v>
      </c>
      <c r="R65" s="16">
        <f t="shared" si="9"/>
        <v>2016</v>
      </c>
      <c r="S65" s="17">
        <f>IFERROR(INDEX(PARAMETROS!$B$53:$B$79,MATCH(R65,PARAMETROS!$A$53:$A$79,0)),"")</f>
        <v>689455</v>
      </c>
      <c r="T65" s="950">
        <v>3366483768</v>
      </c>
      <c r="U65" s="493" t="s">
        <v>171</v>
      </c>
      <c r="V65" s="9" t="str">
        <f>IFERROR(IF(U65="","",IF(U65="COP","N/A",IF(OR(U65="USD",U65="US"),1,IF(U65="EUR",VLOOKUP(Q65,'SH EURO'!$A$6:$B$6338,2,FALSE),"INGRESAR TASA")))),"")</f>
        <v>N/A</v>
      </c>
      <c r="W65" s="859" t="str">
        <f t="shared" si="4"/>
        <v>N/A</v>
      </c>
      <c r="X65" s="19">
        <f>IFERROR(IF(U65="","",IF(U65="COP",1,IF(V65&lt;&gt;"N/A",VLOOKUP(Q65,'SH TRM'!$A$9:$B$8912,2,FALSE),"REVISAR"))),"")</f>
        <v>1</v>
      </c>
      <c r="Y65" s="503">
        <f t="shared" si="5"/>
        <v>3366483768</v>
      </c>
      <c r="Z65" s="9">
        <f t="shared" si="6"/>
        <v>4882.8187017281762</v>
      </c>
      <c r="AA65" s="9">
        <f t="shared" si="7"/>
        <v>2929.6912210369055</v>
      </c>
      <c r="AB65" s="9" t="str">
        <f t="shared" si="8"/>
        <v/>
      </c>
      <c r="AC65" s="1217"/>
      <c r="AD65" s="1217"/>
      <c r="AE65" s="356" t="str">
        <f t="shared" si="0"/>
        <v>CUMPLE</v>
      </c>
      <c r="AF65" s="1217"/>
      <c r="AG65" s="1217"/>
      <c r="AH65" s="356" t="str">
        <f t="shared" si="1"/>
        <v/>
      </c>
      <c r="AI65" s="496" t="s">
        <v>487</v>
      </c>
      <c r="AJ65" s="1216"/>
      <c r="AK65" s="1216"/>
      <c r="AL65" s="1216"/>
      <c r="AM65" s="1216"/>
      <c r="AN65" s="1216"/>
      <c r="AO65" s="1216"/>
      <c r="AP65" s="1216"/>
      <c r="AQ65" s="1216"/>
      <c r="AR65" s="1216"/>
      <c r="AS65" s="887" t="str">
        <f t="shared" si="2"/>
        <v>EJECUCION</v>
      </c>
      <c r="AT65" s="1215"/>
      <c r="AU65" s="1215"/>
      <c r="AV65" s="255"/>
      <c r="AW65" s="260"/>
      <c r="BC65" s="248"/>
    </row>
    <row r="66" spans="1:55" s="246" customFormat="1" ht="48" thickBot="1" x14ac:dyDescent="0.3">
      <c r="A66" s="1220"/>
      <c r="B66" s="10" t="s">
        <v>361</v>
      </c>
      <c r="C66" s="11">
        <v>291</v>
      </c>
      <c r="D66" s="11" t="str">
        <f>IFERROR(INDEX(DESEMPATE!$D$3:$D$73,MATCH('EXP GEN.'!B66,DESEMPATE!$C$3:$C$73,0)),"")</f>
        <v>CULMEN INTERNATIONAL CONSULTING SAS</v>
      </c>
      <c r="E66" s="259" t="str">
        <f>IFERROR(IF(D66="","",IF(VLOOKUP(D66,DESEMPATE!D$3:$E$73,2,FALSE)=1,"N/A",IF(VLOOKUP(D66,DESEMPATE!D$3:$E$73,2,FALSE)&gt;=0.51,"SI","NO"))),"")</f>
        <v>NO</v>
      </c>
      <c r="F66" s="750" t="s">
        <v>160</v>
      </c>
      <c r="G66" s="328"/>
      <c r="H66" s="20" t="s">
        <v>436</v>
      </c>
      <c r="I66" s="20" t="s">
        <v>435</v>
      </c>
      <c r="J66" s="20">
        <v>200630830</v>
      </c>
      <c r="K66" s="13" t="s">
        <v>604</v>
      </c>
      <c r="L66" s="20" t="s">
        <v>160</v>
      </c>
      <c r="M66" s="890" t="s">
        <v>160</v>
      </c>
      <c r="N66" s="656" t="str">
        <f t="shared" si="3"/>
        <v>SI</v>
      </c>
      <c r="O66" s="14">
        <v>0.5</v>
      </c>
      <c r="P66" s="15">
        <v>39077</v>
      </c>
      <c r="Q66" s="15">
        <v>40354</v>
      </c>
      <c r="R66" s="16">
        <f t="shared" si="9"/>
        <v>2010</v>
      </c>
      <c r="S66" s="17">
        <f>IFERROR(INDEX(PARAMETROS!$B$53:$B$79,MATCH(R66,PARAMETROS!$A$53:$A$79,0)),"")</f>
        <v>515000</v>
      </c>
      <c r="T66" s="950">
        <v>1724238.72</v>
      </c>
      <c r="U66" s="493" t="s">
        <v>173</v>
      </c>
      <c r="V66" s="9">
        <f>IFERROR(IF(U66="","",IF(U66="COP","N/A",IF(OR(U66="USD",U66="US"),1,IF(U66="EUR",VLOOKUP(Q66,'SH EURO'!$A$6:$B$6338,2,FALSE),"INGRESAR TASA")))),"")</f>
        <v>1.2317</v>
      </c>
      <c r="W66" s="859">
        <f t="shared" si="4"/>
        <v>2123744.8314240002</v>
      </c>
      <c r="X66" s="19">
        <f>IFERROR(IF(U66="","",IF(U66="COP",1,IF(V66&lt;&gt;"N/A",VLOOKUP(Q66,'SH TRM'!$A$9:$B$8912,2,FALSE),"REVISAR"))),"")</f>
        <v>1896.87</v>
      </c>
      <c r="Y66" s="503">
        <f t="shared" si="5"/>
        <v>4028467858.3832431</v>
      </c>
      <c r="Z66" s="9">
        <f t="shared" si="6"/>
        <v>7822.2676861810542</v>
      </c>
      <c r="AA66" s="9">
        <f t="shared" si="7"/>
        <v>3911.1338430905271</v>
      </c>
      <c r="AB66" s="9" t="str">
        <f t="shared" si="8"/>
        <v/>
      </c>
      <c r="AC66" s="1217"/>
      <c r="AD66" s="1217"/>
      <c r="AE66" s="356" t="str">
        <f t="shared" si="0"/>
        <v>CUMPLE</v>
      </c>
      <c r="AF66" s="1217"/>
      <c r="AG66" s="1217"/>
      <c r="AH66" s="356" t="str">
        <f t="shared" si="1"/>
        <v/>
      </c>
      <c r="AI66" s="360">
        <v>5</v>
      </c>
      <c r="AJ66" s="1216" t="s">
        <v>160</v>
      </c>
      <c r="AK66" s="1216"/>
      <c r="AL66" s="1216"/>
      <c r="AM66" s="1216" t="s">
        <v>160</v>
      </c>
      <c r="AN66" s="1216"/>
      <c r="AO66" s="1216"/>
      <c r="AP66" s="1216" t="s">
        <v>160</v>
      </c>
      <c r="AQ66" s="1216"/>
      <c r="AR66" s="1216"/>
      <c r="AS66" s="894" t="str">
        <f t="shared" si="2"/>
        <v>SI</v>
      </c>
      <c r="AT66" s="1215"/>
      <c r="AU66" s="1215"/>
      <c r="AV66" s="1075"/>
      <c r="AW66" s="260"/>
      <c r="BC66" s="248"/>
    </row>
    <row r="67" spans="1:55" s="246" customFormat="1" ht="11.25" customHeight="1" thickBot="1" x14ac:dyDescent="0.3">
      <c r="A67" s="1220"/>
      <c r="B67" s="10"/>
      <c r="C67" s="11"/>
      <c r="D67" s="11" t="str">
        <f>IFERROR(INDEX(DESEMPATE!$D$3:$D$73,MATCH('EXP GEN.'!B67,DESEMPATE!$C$3:$C$73,0)),"")</f>
        <v/>
      </c>
      <c r="E67" s="259" t="str">
        <f>IFERROR(IF(D67="","",IF(VLOOKUP(D67,DESEMPATE!D$3:$E$73,2,FALSE)=1,"N/A",IF(VLOOKUP(D67,DESEMPATE!D$3:$E$73,2,FALSE)&gt;=0.51,"SI","NO"))),"")</f>
        <v/>
      </c>
      <c r="F67" s="750" t="s">
        <v>160</v>
      </c>
      <c r="G67" s="328"/>
      <c r="H67" s="20"/>
      <c r="I67" s="20"/>
      <c r="J67" s="20"/>
      <c r="K67" s="486"/>
      <c r="L67" s="20"/>
      <c r="M67" s="890"/>
      <c r="N67" s="656" t="str">
        <f t="shared" si="3"/>
        <v/>
      </c>
      <c r="O67" s="14"/>
      <c r="P67" s="15"/>
      <c r="Q67" s="15"/>
      <c r="R67" s="16" t="str">
        <f t="shared" si="9"/>
        <v/>
      </c>
      <c r="S67" s="17" t="str">
        <f>IFERROR(INDEX(PARAMETROS!$B$53:$B$79,MATCH(R67,PARAMETROS!$A$53:$A$79,0)),"")</f>
        <v/>
      </c>
      <c r="T67" s="478"/>
      <c r="U67" s="18"/>
      <c r="V67" s="9" t="str">
        <f>IFERROR(IF(U67="","",IF(U67="COP","N/A",IF(OR(U67="USD",U67="US"),1,IF(U67="EUR",VLOOKUP(Q67,'SH EURO'!$A$6:$B$6338,2,FALSE),"INGRESAR TASA")))),"")</f>
        <v/>
      </c>
      <c r="W67" s="859" t="str">
        <f t="shared" si="4"/>
        <v/>
      </c>
      <c r="X67" s="19" t="str">
        <f>IFERROR(IF(U67="","",IF(U67="COP",1,IF(V67&lt;&gt;"N/A",VLOOKUP(Q67,'SH TRM'!$A$9:$B$8912,2,FALSE),"REVISAR"))),"")</f>
        <v/>
      </c>
      <c r="Y67" s="503" t="str">
        <f t="shared" si="5"/>
        <v/>
      </c>
      <c r="Z67" s="9" t="str">
        <f t="shared" si="6"/>
        <v/>
      </c>
      <c r="AA67" s="9" t="str">
        <f t="shared" si="7"/>
        <v/>
      </c>
      <c r="AB67" s="9" t="str">
        <f t="shared" si="8"/>
        <v/>
      </c>
      <c r="AC67" s="1217"/>
      <c r="AD67" s="1217"/>
      <c r="AE67" s="356" t="str">
        <f t="shared" ref="AE67:AE130" si="10">IFERROR(IF(AA67="","",IF(AA67&gt;=CM004EMM1,"CUMPLE","NO CUMPLE")),"")</f>
        <v/>
      </c>
      <c r="AF67" s="1217"/>
      <c r="AG67" s="1217"/>
      <c r="AH67" s="356" t="str">
        <f t="shared" ref="AH67:AH130" si="11">IFERROR(IF(AB67="","",IF(AB67&gt;=CM004EMM3,"CUMPLE","NO CUMPLE")),"")</f>
        <v/>
      </c>
      <c r="AI67" s="360"/>
      <c r="AJ67" s="1216"/>
      <c r="AK67" s="1216"/>
      <c r="AL67" s="1216"/>
      <c r="AM67" s="1216"/>
      <c r="AN67" s="1216"/>
      <c r="AO67" s="1216"/>
      <c r="AP67" s="1216"/>
      <c r="AQ67" s="1216"/>
      <c r="AR67" s="1216"/>
      <c r="AS67" s="887" t="str">
        <f t="shared" ref="AS67:AS90" si="12">IFERROR(IF(AI67="","",IF(ISNUMBER(AI67),IF(COUNTIF(AJ67:AR67,"SI")&gt;0,"SI","NO"),AI67)),"")</f>
        <v/>
      </c>
      <c r="AT67" s="1215"/>
      <c r="AU67" s="1215"/>
      <c r="AV67" s="255"/>
      <c r="AW67" s="260"/>
      <c r="BC67" s="248"/>
    </row>
    <row r="68" spans="1:55" s="246" customFormat="1" ht="8.25" customHeight="1" thickBot="1" x14ac:dyDescent="0.3">
      <c r="A68" s="1221"/>
      <c r="B68" s="36"/>
      <c r="C68" s="137"/>
      <c r="D68" s="49" t="str">
        <f>IFERROR(INDEX(DESEMPATE!$D$3:$D$73,MATCH('EXP GEN.'!B68,DESEMPATE!$C$3:$C$73,0)),"")</f>
        <v/>
      </c>
      <c r="E68" s="335" t="str">
        <f>IFERROR(IF(D68="","",IF(VLOOKUP(D68,DESEMPATE!D$3:$E$73,2,FALSE)=1,"N/A",IF(VLOOKUP(D68,DESEMPATE!D$3:$E$73,2,FALSE)&gt;=0.51,"SI","NO"))),"")</f>
        <v/>
      </c>
      <c r="F68" s="750" t="s">
        <v>160</v>
      </c>
      <c r="G68" s="329"/>
      <c r="H68" s="139"/>
      <c r="I68" s="139"/>
      <c r="J68" s="139"/>
      <c r="K68" s="487"/>
      <c r="L68" s="139"/>
      <c r="M68" s="888"/>
      <c r="N68" s="658" t="str">
        <f t="shared" ref="N68:N92" si="13">IFERROR(IF(P68="","",IF(P68&gt;=DATE(1990,1,1),"SI","NO")),"")</f>
        <v/>
      </c>
      <c r="O68" s="39"/>
      <c r="P68" s="407"/>
      <c r="Q68" s="407"/>
      <c r="R68" s="40" t="str">
        <f t="shared" si="9"/>
        <v/>
      </c>
      <c r="S68" s="41" t="str">
        <f>IFERROR(INDEX(PARAMETROS!$B$53:$B$79,MATCH(R68,PARAMETROS!$A$53:$A$79,0)),"")</f>
        <v/>
      </c>
      <c r="T68" s="479"/>
      <c r="U68" s="42"/>
      <c r="V68" s="44" t="str">
        <f>IFERROR(IF(U68="","",IF(U68="COP","N/A",IF(OR(U68="USD",U68="US"),1,IF(U68="EUR",VLOOKUP(Q68,'SH EURO'!$A$6:$B$6338,2,FALSE),"INGRESAR TASA")))),"")</f>
        <v/>
      </c>
      <c r="W68" s="860" t="str">
        <f t="shared" ref="W68:W131" si="14">IFERROR(IF(T68="","",IF(V68="INGRESAR TASA","INGRESAR TASA USD",IF(V68="N/A","N/A",V68*T68))),"")</f>
        <v/>
      </c>
      <c r="X68" s="43" t="str">
        <f>IFERROR(IF(U68="","",IF(U68="COP",1,IF(V68&lt;&gt;"N/A",VLOOKUP(Q68,'SH TRM'!$A$9:$B$8912,2,FALSE),"REVISAR"))),"")</f>
        <v/>
      </c>
      <c r="Y68" s="504" t="str">
        <f t="shared" ref="Y68:Y131" si="15">IFERROR(IF(X68&lt;&gt;"",IF(U68&lt;&gt;"COP",W68*X68,T68),""),"")</f>
        <v/>
      </c>
      <c r="Z68" s="44" t="str">
        <f t="shared" ref="Z68:Z131" si="16">IFERROR(Y68/S68,"")</f>
        <v/>
      </c>
      <c r="AA68" s="44" t="str">
        <f t="shared" ref="AA68:AA131" si="17">IFERROR(IF(OR(L68="",L68="NO"),"",IF(F68="SI",IFERROR(Z68*O68,""),"")),"")</f>
        <v/>
      </c>
      <c r="AB68" s="44" t="str">
        <f t="shared" ref="AB68:AB131" si="18">IFERROR(IF(OR(L68="",L68="NO"),"",IF(G68="SI",IFERROR(Z68*O68,""),"")),"")</f>
        <v/>
      </c>
      <c r="AC68" s="1218"/>
      <c r="AD68" s="1218"/>
      <c r="AE68" s="367" t="str">
        <f t="shared" si="10"/>
        <v/>
      </c>
      <c r="AF68" s="1218"/>
      <c r="AG68" s="1218"/>
      <c r="AH68" s="357" t="str">
        <f t="shared" si="11"/>
        <v/>
      </c>
      <c r="AI68" s="361"/>
      <c r="AJ68" s="1218"/>
      <c r="AK68" s="1218"/>
      <c r="AL68" s="1218"/>
      <c r="AM68" s="1218"/>
      <c r="AN68" s="1218"/>
      <c r="AO68" s="1218"/>
      <c r="AP68" s="1218"/>
      <c r="AQ68" s="1218"/>
      <c r="AR68" s="1218"/>
      <c r="AS68" s="888" t="str">
        <f t="shared" si="12"/>
        <v/>
      </c>
      <c r="AT68" s="1224"/>
      <c r="AU68" s="1224"/>
      <c r="AV68" s="256"/>
      <c r="AW68" s="260"/>
      <c r="BC68" s="248"/>
    </row>
    <row r="69" spans="1:55" s="246" customFormat="1" ht="86.25" thickBot="1" x14ac:dyDescent="0.3">
      <c r="A69" s="1219" t="s">
        <v>26</v>
      </c>
      <c r="B69" s="22" t="s">
        <v>191</v>
      </c>
      <c r="C69" s="138">
        <v>244</v>
      </c>
      <c r="D69" s="28" t="str">
        <f>IFERROR(INDEX(DESEMPATE!$D$3:$D$73,MATCH('EXP GEN.'!B69,DESEMPATE!$C$3:$C$73,0)),"")</f>
        <v>INTERDISEÑOS INTERNACIONAL SAS</v>
      </c>
      <c r="E69" s="337" t="str">
        <f>IFERROR(IF(D69="","",IF(VLOOKUP(D69,DESEMPATE!D$3:$E$73,2,FALSE)=1,"N/A",IF(VLOOKUP(D69,DESEMPATE!D$3:$E$73,2,FALSE)&gt;=0.51,"SI","NO"))),"")</f>
        <v>SI</v>
      </c>
      <c r="F69" s="750" t="s">
        <v>160</v>
      </c>
      <c r="G69" s="327"/>
      <c r="H69" s="143" t="s">
        <v>640</v>
      </c>
      <c r="I69" s="143" t="s">
        <v>438</v>
      </c>
      <c r="J69" s="547" t="s">
        <v>641</v>
      </c>
      <c r="K69" s="548" t="s">
        <v>642</v>
      </c>
      <c r="L69" s="890" t="s">
        <v>160</v>
      </c>
      <c r="M69" s="891" t="s">
        <v>160</v>
      </c>
      <c r="N69" s="660" t="str">
        <f t="shared" si="13"/>
        <v>SI</v>
      </c>
      <c r="O69" s="23">
        <v>1</v>
      </c>
      <c r="P69" s="405">
        <v>39934</v>
      </c>
      <c r="Q69" s="405">
        <v>40724</v>
      </c>
      <c r="R69" s="47">
        <f t="shared" si="9"/>
        <v>2011</v>
      </c>
      <c r="S69" s="24">
        <f>IFERROR(INDEX(PARAMETROS!$B$53:$B$79,MATCH(R69,PARAMETROS!$A$53:$A$79,0)),"")</f>
        <v>535600</v>
      </c>
      <c r="T69" s="949">
        <v>9389034669</v>
      </c>
      <c r="U69" s="549" t="s">
        <v>171</v>
      </c>
      <c r="V69" s="406" t="str">
        <f>IFERROR(IF(U69="","",IF(U69="COP","N/A",IF(OR(U69="USD",U69="US"),1,IF(U69="EUR",VLOOKUP(Q69,'SH EURO'!$A$6:$B$6338,2,FALSE),"INGRESAR TASA")))),"")</f>
        <v>N/A</v>
      </c>
      <c r="W69" s="861" t="str">
        <f t="shared" si="14"/>
        <v>N/A</v>
      </c>
      <c r="X69" s="26">
        <f>IFERROR(IF(U69="","",IF(U69="COP",1,IF(V69&lt;&gt;"N/A",VLOOKUP(Q69,'SH TRM'!$A$9:$B$8912,2,FALSE),"REVISAR"))),"")</f>
        <v>1</v>
      </c>
      <c r="Y69" s="505">
        <f t="shared" si="15"/>
        <v>9389034669</v>
      </c>
      <c r="Z69" s="406">
        <f t="shared" si="16"/>
        <v>17529.937768857355</v>
      </c>
      <c r="AA69" s="406">
        <f t="shared" si="17"/>
        <v>17529.937768857355</v>
      </c>
      <c r="AB69" s="406" t="str">
        <f t="shared" si="18"/>
        <v/>
      </c>
      <c r="AC69" s="1222" t="str">
        <f>IFERROR(IF(COUNTIF(AA69:AA74,"")=6,"",IF(SUM(AA69:AA74)&gt;=CM004M1,"CUMPLE","NO CUMPLE")),"")</f>
        <v>CUMPLE</v>
      </c>
      <c r="AD69" s="1222" t="str">
        <f>IFERROR(IF(COUNTIF(AA69:AA74,"")=6,"",IF(COUNTIF(E69:E74,"N/A")&gt;0,IF(SUMIF(E69:E74,"N/A",AA69:AA74)&gt;=CM004LM1,"CUMPLE","NO CUMPLE"),IF(SUMIF(E69:E74,"SI",AA69:AA74)&gt;=CM004LM1,"CUMPLE","NO CUMPLE"))),"")</f>
        <v>CUMPLE</v>
      </c>
      <c r="AE69" s="404" t="str">
        <f t="shared" si="10"/>
        <v>CUMPLE</v>
      </c>
      <c r="AF69" s="1222" t="str">
        <f>IFERROR(IF(COUNTIF(AB69:AB74,"")=6,"",IF(SUM(AB69:AB74)&gt;=CM004M3,"CUMPLE","NO CUMPLE")),"")</f>
        <v/>
      </c>
      <c r="AG69" s="1222" t="str">
        <f>IFERROR(IF(COUNTIF(AB69:AB74,"")=6,"",IF(COUNTIF(E69:E74,"N/A")&gt;0,IF(SUMIF(E69:E74,"N/A",AB69:AB74)&gt;=CM004LM3,"CUMPLE","NO CUMPLE"),IF(SUMIF(E69:E74,"SI",AB69:AB74)&gt;=CM004LM3,"CUMPLE","NO CUMPLE"))),"")</f>
        <v/>
      </c>
      <c r="AH69" s="355" t="str">
        <f t="shared" si="11"/>
        <v/>
      </c>
      <c r="AI69" s="360">
        <v>10</v>
      </c>
      <c r="AJ69" s="1217" t="s">
        <v>160</v>
      </c>
      <c r="AK69" s="1217"/>
      <c r="AL69" s="1217"/>
      <c r="AM69" s="1217" t="s">
        <v>160</v>
      </c>
      <c r="AN69" s="1217"/>
      <c r="AO69" s="1217"/>
      <c r="AP69" s="1217" t="s">
        <v>160</v>
      </c>
      <c r="AQ69" s="1217"/>
      <c r="AR69" s="1217"/>
      <c r="AS69" s="890" t="str">
        <f t="shared" si="12"/>
        <v>SI</v>
      </c>
      <c r="AT69" s="1214" t="s">
        <v>168</v>
      </c>
      <c r="AU69" s="1214"/>
      <c r="AV69" s="272"/>
      <c r="AW69" s="260"/>
      <c r="BC69" s="248"/>
    </row>
    <row r="70" spans="1:55" s="246" customFormat="1" ht="57.75" thickBot="1" x14ac:dyDescent="0.3">
      <c r="A70" s="1220"/>
      <c r="B70" s="10" t="s">
        <v>191</v>
      </c>
      <c r="C70" s="136">
        <v>351</v>
      </c>
      <c r="D70" s="11" t="str">
        <f>IFERROR(INDEX(DESEMPATE!$D$3:$D$73,MATCH('EXP GEN.'!B70,DESEMPATE!$C$3:$C$73,0)),"")</f>
        <v>INTERDISEÑOS INTERNACIONAL SAS</v>
      </c>
      <c r="E70" s="259" t="str">
        <f>IFERROR(IF(D70="","",IF(VLOOKUP(D70,DESEMPATE!D$3:$E$73,2,FALSE)=1,"N/A",IF(VLOOKUP(D70,DESEMPATE!D$3:$E$73,2,FALSE)&gt;=0.51,"SI","NO"))),"")</f>
        <v>SI</v>
      </c>
      <c r="F70" s="750" t="s">
        <v>160</v>
      </c>
      <c r="G70" s="328"/>
      <c r="H70" s="20" t="s">
        <v>452</v>
      </c>
      <c r="I70" s="20" t="s">
        <v>438</v>
      </c>
      <c r="J70" s="12" t="s">
        <v>606</v>
      </c>
      <c r="K70" s="13" t="s">
        <v>607</v>
      </c>
      <c r="L70" s="20" t="s">
        <v>160</v>
      </c>
      <c r="M70" s="890" t="s">
        <v>160</v>
      </c>
      <c r="N70" s="656" t="str">
        <f t="shared" si="13"/>
        <v>SI</v>
      </c>
      <c r="O70" s="14">
        <v>0.5</v>
      </c>
      <c r="P70" s="15">
        <v>37411</v>
      </c>
      <c r="Q70" s="15">
        <v>38776</v>
      </c>
      <c r="R70" s="16">
        <f t="shared" si="9"/>
        <v>2006</v>
      </c>
      <c r="S70" s="17">
        <f>IFERROR(INDEX(PARAMETROS!$B$53:$B$79,MATCH(R70,PARAMETROS!$A$53:$A$79,0)),"")</f>
        <v>408000</v>
      </c>
      <c r="T70" s="950">
        <v>3791186167</v>
      </c>
      <c r="U70" s="493" t="s">
        <v>171</v>
      </c>
      <c r="V70" s="9" t="str">
        <f>IFERROR(IF(U70="","",IF(U70="COP","N/A",IF(OR(U70="USD",U70="US"),1,IF(U70="EUR",VLOOKUP(Q70,'SH EURO'!$A$6:$B$6338,2,FALSE),"INGRESAR TASA")))),"")</f>
        <v>N/A</v>
      </c>
      <c r="W70" s="859" t="str">
        <f t="shared" si="14"/>
        <v>N/A</v>
      </c>
      <c r="X70" s="19">
        <f>IFERROR(IF(U70="","",IF(U70="COP",1,IF(V70&lt;&gt;"N/A",VLOOKUP(Q70,'SH TRM'!$A$9:$B$8912,2,FALSE),"REVISAR"))),"")</f>
        <v>1</v>
      </c>
      <c r="Y70" s="503">
        <f t="shared" si="15"/>
        <v>3791186167</v>
      </c>
      <c r="Z70" s="9">
        <f t="shared" si="16"/>
        <v>9292.1229583333334</v>
      </c>
      <c r="AA70" s="9">
        <f t="shared" si="17"/>
        <v>4646.0614791666667</v>
      </c>
      <c r="AB70" s="9" t="str">
        <f t="shared" si="18"/>
        <v/>
      </c>
      <c r="AC70" s="1217"/>
      <c r="AD70" s="1217"/>
      <c r="AE70" s="356" t="str">
        <f t="shared" si="10"/>
        <v>CUMPLE</v>
      </c>
      <c r="AF70" s="1217"/>
      <c r="AG70" s="1217"/>
      <c r="AH70" s="356" t="str">
        <f t="shared" si="11"/>
        <v/>
      </c>
      <c r="AI70" s="360">
        <v>25</v>
      </c>
      <c r="AJ70" s="1217" t="s">
        <v>161</v>
      </c>
      <c r="AK70" s="1217"/>
      <c r="AL70" s="1217"/>
      <c r="AM70" s="1217" t="s">
        <v>160</v>
      </c>
      <c r="AN70" s="1217"/>
      <c r="AO70" s="1217"/>
      <c r="AP70" s="1217" t="s">
        <v>160</v>
      </c>
      <c r="AQ70" s="1217"/>
      <c r="AR70" s="1217"/>
      <c r="AS70" s="890" t="str">
        <f t="shared" si="12"/>
        <v>SI</v>
      </c>
      <c r="AT70" s="1215"/>
      <c r="AU70" s="1215"/>
      <c r="AV70" s="257"/>
      <c r="AW70" s="260"/>
      <c r="BC70" s="248"/>
    </row>
    <row r="71" spans="1:55" s="246" customFormat="1" ht="51.75" thickBot="1" x14ac:dyDescent="0.3">
      <c r="A71" s="1220"/>
      <c r="B71" s="10" t="s">
        <v>192</v>
      </c>
      <c r="C71" s="136">
        <v>387</v>
      </c>
      <c r="D71" s="11" t="str">
        <f>IFERROR(INDEX(DESEMPATE!$D$3:$D$73,MATCH('EXP GEN.'!B71,DESEMPATE!$C$3:$C$73,0)),"")</f>
        <v>ARREDONDO MADRID INGENIEROS CIVILES (AIM) LIMITADA</v>
      </c>
      <c r="E71" s="259" t="str">
        <f>IFERROR(IF(D71="","",IF(VLOOKUP(D71,DESEMPATE!D$3:$E$73,2,FALSE)=1,"N/A",IF(VLOOKUP(D71,DESEMPATE!D$3:$E$73,2,FALSE)&gt;=0.51,"SI","NO"))),"")</f>
        <v>NO</v>
      </c>
      <c r="F71" s="750" t="s">
        <v>160</v>
      </c>
      <c r="G71" s="328"/>
      <c r="H71" s="20" t="s">
        <v>437</v>
      </c>
      <c r="I71" s="20" t="s">
        <v>438</v>
      </c>
      <c r="J71" s="20" t="s">
        <v>643</v>
      </c>
      <c r="K71" s="486" t="s">
        <v>644</v>
      </c>
      <c r="L71" s="20" t="s">
        <v>160</v>
      </c>
      <c r="M71" s="890" t="s">
        <v>160</v>
      </c>
      <c r="N71" s="656" t="str">
        <f t="shared" si="13"/>
        <v>SI</v>
      </c>
      <c r="O71" s="14">
        <v>0.5</v>
      </c>
      <c r="P71" s="15">
        <v>35457</v>
      </c>
      <c r="Q71" s="15">
        <v>37126</v>
      </c>
      <c r="R71" s="16">
        <f t="shared" si="9"/>
        <v>2001</v>
      </c>
      <c r="S71" s="17">
        <f>IFERROR(INDEX(PARAMETROS!$B$53:$B$79,MATCH(R71,PARAMETROS!$A$53:$A$79,0)),"")</f>
        <v>286000</v>
      </c>
      <c r="T71" s="478">
        <v>5240267062</v>
      </c>
      <c r="U71" s="18" t="s">
        <v>171</v>
      </c>
      <c r="V71" s="9" t="str">
        <f>IFERROR(IF(U71="","",IF(U71="COP","N/A",IF(OR(U71="USD",U71="US"),1,IF(U71="EUR",VLOOKUP(Q71,'SH EURO'!$A$6:$B$6338,2,FALSE),"INGRESAR TASA")))),"")</f>
        <v>N/A</v>
      </c>
      <c r="W71" s="859" t="str">
        <f t="shared" si="14"/>
        <v>N/A</v>
      </c>
      <c r="X71" s="19">
        <f>IFERROR(IF(U71="","",IF(U71="COP",1,IF(V71&lt;&gt;"N/A",VLOOKUP(Q71,'SH TRM'!$A$9:$B$8912,2,FALSE),"REVISAR"))),"")</f>
        <v>1</v>
      </c>
      <c r="Y71" s="503">
        <f t="shared" si="15"/>
        <v>5240267062</v>
      </c>
      <c r="Z71" s="9">
        <f t="shared" si="16"/>
        <v>18322.612104895106</v>
      </c>
      <c r="AA71" s="9">
        <f t="shared" si="17"/>
        <v>9161.3060524475532</v>
      </c>
      <c r="AB71" s="9" t="str">
        <f t="shared" si="18"/>
        <v/>
      </c>
      <c r="AC71" s="1217"/>
      <c r="AD71" s="1217"/>
      <c r="AE71" s="356" t="str">
        <f t="shared" si="10"/>
        <v>CUMPLE</v>
      </c>
      <c r="AF71" s="1217"/>
      <c r="AG71" s="1217"/>
      <c r="AH71" s="356" t="str">
        <f t="shared" si="11"/>
        <v/>
      </c>
      <c r="AI71" s="360">
        <v>16</v>
      </c>
      <c r="AJ71" s="1217" t="s">
        <v>160</v>
      </c>
      <c r="AK71" s="1217"/>
      <c r="AL71" s="1217"/>
      <c r="AM71" s="1217" t="s">
        <v>160</v>
      </c>
      <c r="AN71" s="1217"/>
      <c r="AO71" s="1217"/>
      <c r="AP71" s="1217" t="s">
        <v>160</v>
      </c>
      <c r="AQ71" s="1217"/>
      <c r="AR71" s="1217"/>
      <c r="AS71" s="890" t="str">
        <f t="shared" si="12"/>
        <v>SI</v>
      </c>
      <c r="AT71" s="1215"/>
      <c r="AU71" s="1215"/>
      <c r="AV71" s="273"/>
      <c r="AW71" s="260"/>
      <c r="BC71" s="248"/>
    </row>
    <row r="72" spans="1:55" s="246" customFormat="1" ht="48" thickBot="1" x14ac:dyDescent="0.3">
      <c r="A72" s="1220"/>
      <c r="B72" s="10" t="s">
        <v>192</v>
      </c>
      <c r="C72" s="136">
        <v>391</v>
      </c>
      <c r="D72" s="11" t="str">
        <f>IFERROR(INDEX(DESEMPATE!$D$3:$D$73,MATCH('EXP GEN.'!B72,DESEMPATE!$C$3:$C$73,0)),"")</f>
        <v>ARREDONDO MADRID INGENIEROS CIVILES (AIM) LIMITADA</v>
      </c>
      <c r="E72" s="259" t="str">
        <f>IFERROR(IF(D72="","",IF(VLOOKUP(D72,DESEMPATE!D$3:$E$73,2,FALSE)=1,"N/A",IF(VLOOKUP(D72,DESEMPATE!D$3:$E$73,2,FALSE)&gt;=0.51,"SI","NO"))),"")</f>
        <v>NO</v>
      </c>
      <c r="F72" s="750" t="s">
        <v>160</v>
      </c>
      <c r="G72" s="328"/>
      <c r="H72" s="20" t="s">
        <v>437</v>
      </c>
      <c r="I72" s="20" t="s">
        <v>438</v>
      </c>
      <c r="J72" s="20" t="s">
        <v>645</v>
      </c>
      <c r="K72" s="486" t="s">
        <v>646</v>
      </c>
      <c r="L72" s="20" t="s">
        <v>160</v>
      </c>
      <c r="M72" s="890" t="s">
        <v>160</v>
      </c>
      <c r="N72" s="656" t="str">
        <f t="shared" si="13"/>
        <v>SI</v>
      </c>
      <c r="O72" s="14">
        <v>1</v>
      </c>
      <c r="P72" s="15">
        <v>37186</v>
      </c>
      <c r="Q72" s="15">
        <v>38373</v>
      </c>
      <c r="R72" s="16">
        <f t="shared" ref="R72:R135" si="19">IF(Q72="","",YEAR(Q72))</f>
        <v>2005</v>
      </c>
      <c r="S72" s="17">
        <f>IFERROR(INDEX(PARAMETROS!$B$53:$B$79,MATCH(R72,PARAMETROS!$A$53:$A$79,0)),"")</f>
        <v>381500</v>
      </c>
      <c r="T72" s="478">
        <v>1577666575</v>
      </c>
      <c r="U72" s="18" t="s">
        <v>171</v>
      </c>
      <c r="V72" s="9" t="str">
        <f>IFERROR(IF(U72="","",IF(U72="COP","N/A",IF(OR(U72="USD",U72="US"),1,IF(U72="EUR",VLOOKUP(Q72,'SH EURO'!$A$6:$B$6338,2,FALSE),"INGRESAR TASA")))),"")</f>
        <v>N/A</v>
      </c>
      <c r="W72" s="859" t="str">
        <f t="shared" si="14"/>
        <v>N/A</v>
      </c>
      <c r="X72" s="19">
        <f>IFERROR(IF(U72="","",IF(U72="COP",1,IF(V72&lt;&gt;"N/A",VLOOKUP(Q72,'SH TRM'!$A$9:$B$8912,2,FALSE),"REVISAR"))),"")</f>
        <v>1</v>
      </c>
      <c r="Y72" s="503">
        <f t="shared" si="15"/>
        <v>1577666575</v>
      </c>
      <c r="Z72" s="9">
        <f t="shared" si="16"/>
        <v>4135.4300786369595</v>
      </c>
      <c r="AA72" s="9">
        <f t="shared" si="17"/>
        <v>4135.4300786369595</v>
      </c>
      <c r="AB72" s="9" t="str">
        <f t="shared" si="18"/>
        <v/>
      </c>
      <c r="AC72" s="1217"/>
      <c r="AD72" s="1217"/>
      <c r="AE72" s="356" t="str">
        <f t="shared" si="10"/>
        <v>CUMPLE</v>
      </c>
      <c r="AF72" s="1217"/>
      <c r="AG72" s="1217"/>
      <c r="AH72" s="356" t="str">
        <f t="shared" si="11"/>
        <v/>
      </c>
      <c r="AI72" s="360">
        <v>77</v>
      </c>
      <c r="AJ72" s="1217" t="s">
        <v>160</v>
      </c>
      <c r="AK72" s="1217"/>
      <c r="AL72" s="1217"/>
      <c r="AM72" s="1217" t="s">
        <v>160</v>
      </c>
      <c r="AN72" s="1217"/>
      <c r="AO72" s="1217"/>
      <c r="AP72" s="1217" t="s">
        <v>160</v>
      </c>
      <c r="AQ72" s="1217"/>
      <c r="AR72" s="1217"/>
      <c r="AS72" s="890" t="str">
        <f t="shared" si="12"/>
        <v>SI</v>
      </c>
      <c r="AT72" s="1215"/>
      <c r="AU72" s="1215"/>
      <c r="AV72" s="257"/>
      <c r="AW72" s="260"/>
      <c r="BC72" s="248"/>
    </row>
    <row r="73" spans="1:55" s="246" customFormat="1" ht="11.25" customHeight="1" thickBot="1" x14ac:dyDescent="0.3">
      <c r="A73" s="1220"/>
      <c r="B73" s="10"/>
      <c r="C73" s="136"/>
      <c r="D73" s="11" t="str">
        <f>IFERROR(INDEX(DESEMPATE!$D$3:$D$73,MATCH('EXP GEN.'!B73,DESEMPATE!$C$3:$C$73,0)),"")</f>
        <v/>
      </c>
      <c r="E73" s="259" t="str">
        <f>IFERROR(IF(D73="","",IF(VLOOKUP(D73,DESEMPATE!D$3:$E$73,2,FALSE)=1,"N/A",IF(VLOOKUP(D73,DESEMPATE!D$3:$E$73,2,FALSE)&gt;=0.51,"SI","NO"))),"")</f>
        <v/>
      </c>
      <c r="F73" s="750" t="s">
        <v>160</v>
      </c>
      <c r="G73" s="328"/>
      <c r="H73" s="20"/>
      <c r="I73" s="20"/>
      <c r="J73" s="20"/>
      <c r="K73" s="486"/>
      <c r="L73" s="20"/>
      <c r="M73" s="890"/>
      <c r="N73" s="656" t="str">
        <f t="shared" si="13"/>
        <v/>
      </c>
      <c r="O73" s="14"/>
      <c r="P73" s="15"/>
      <c r="Q73" s="15"/>
      <c r="R73" s="16" t="str">
        <f t="shared" si="19"/>
        <v/>
      </c>
      <c r="S73" s="17" t="str">
        <f>IFERROR(INDEX(PARAMETROS!$B$53:$B$79,MATCH(R73,PARAMETROS!$A$53:$A$79,0)),"")</f>
        <v/>
      </c>
      <c r="T73" s="478"/>
      <c r="U73" s="18"/>
      <c r="V73" s="9" t="str">
        <f>IFERROR(IF(U73="","",IF(U73="COP","N/A",IF(OR(U73="USD",U73="US"),1,IF(U73="EUR",VLOOKUP(Q73,'SH EURO'!$A$6:$B$6338,2,FALSE),"INGRESAR TASA")))),"")</f>
        <v/>
      </c>
      <c r="W73" s="859" t="str">
        <f t="shared" si="14"/>
        <v/>
      </c>
      <c r="X73" s="19" t="str">
        <f>IFERROR(IF(U73="","",IF(U73="COP",1,IF(V73&lt;&gt;"N/A",VLOOKUP(Q73,'SH TRM'!$A$9:$B$8912,2,FALSE),"REVISAR"))),"")</f>
        <v/>
      </c>
      <c r="Y73" s="503" t="str">
        <f t="shared" si="15"/>
        <v/>
      </c>
      <c r="Z73" s="9" t="str">
        <f t="shared" si="16"/>
        <v/>
      </c>
      <c r="AA73" s="9" t="str">
        <f t="shared" si="17"/>
        <v/>
      </c>
      <c r="AB73" s="9" t="str">
        <f t="shared" si="18"/>
        <v/>
      </c>
      <c r="AC73" s="1217"/>
      <c r="AD73" s="1217"/>
      <c r="AE73" s="356" t="str">
        <f t="shared" si="10"/>
        <v/>
      </c>
      <c r="AF73" s="1217"/>
      <c r="AG73" s="1217"/>
      <c r="AH73" s="356" t="str">
        <f t="shared" si="11"/>
        <v/>
      </c>
      <c r="AI73" s="364"/>
      <c r="AJ73" s="1217"/>
      <c r="AK73" s="1217"/>
      <c r="AL73" s="1217"/>
      <c r="AM73" s="1217"/>
      <c r="AN73" s="1217"/>
      <c r="AO73" s="1217"/>
      <c r="AP73" s="1217"/>
      <c r="AQ73" s="1217"/>
      <c r="AR73" s="1217"/>
      <c r="AS73" s="890" t="str">
        <f t="shared" si="12"/>
        <v/>
      </c>
      <c r="AT73" s="1215"/>
      <c r="AU73" s="1215"/>
      <c r="AV73" s="257"/>
      <c r="AW73" s="260"/>
      <c r="BC73" s="248"/>
    </row>
    <row r="74" spans="1:55" s="246" customFormat="1" ht="9.75" customHeight="1" thickBot="1" x14ac:dyDescent="0.3">
      <c r="A74" s="1221"/>
      <c r="B74" s="36"/>
      <c r="C74" s="137"/>
      <c r="D74" s="49" t="str">
        <f>IFERROR(INDEX(DESEMPATE!$D$3:$D$73,MATCH('EXP GEN.'!B74,DESEMPATE!$C$3:$C$73,0)),"")</f>
        <v/>
      </c>
      <c r="E74" s="335" t="str">
        <f>IFERROR(IF(D74="","",IF(VLOOKUP(D74,DESEMPATE!D$3:$E$73,2,FALSE)=1,"N/A",IF(VLOOKUP(D74,DESEMPATE!D$3:$E$73,2,FALSE)&gt;=0.51,"SI","NO"))),"")</f>
        <v/>
      </c>
      <c r="F74" s="750" t="s">
        <v>160</v>
      </c>
      <c r="G74" s="329"/>
      <c r="H74" s="139"/>
      <c r="I74" s="139"/>
      <c r="J74" s="139"/>
      <c r="K74" s="253"/>
      <c r="L74" s="139"/>
      <c r="M74" s="888"/>
      <c r="N74" s="658" t="str">
        <f t="shared" si="13"/>
        <v/>
      </c>
      <c r="O74" s="39"/>
      <c r="P74" s="407"/>
      <c r="Q74" s="407"/>
      <c r="R74" s="40" t="str">
        <f t="shared" si="19"/>
        <v/>
      </c>
      <c r="S74" s="41" t="str">
        <f>IFERROR(INDEX(PARAMETROS!$B$53:$B$79,MATCH(R74,PARAMETROS!$A$53:$A$79,0)),"")</f>
        <v/>
      </c>
      <c r="T74" s="479"/>
      <c r="U74" s="42"/>
      <c r="V74" s="44" t="str">
        <f>IFERROR(IF(U74="","",IF(U74="COP","N/A",IF(OR(U74="USD",U74="US"),1,IF(U74="EUR",VLOOKUP(Q74,'SH EURO'!$A$6:$B$6338,2,FALSE),"INGRESAR TASA")))),"")</f>
        <v/>
      </c>
      <c r="W74" s="860" t="str">
        <f t="shared" si="14"/>
        <v/>
      </c>
      <c r="X74" s="43" t="str">
        <f>IFERROR(IF(U74="","",IF(U74="COP",1,IF(V74&lt;&gt;"N/A",VLOOKUP(Q74,'SH TRM'!$A$9:$B$8912,2,FALSE),"REVISAR"))),"")</f>
        <v/>
      </c>
      <c r="Y74" s="504" t="str">
        <f t="shared" si="15"/>
        <v/>
      </c>
      <c r="Z74" s="44" t="str">
        <f t="shared" si="16"/>
        <v/>
      </c>
      <c r="AA74" s="44" t="str">
        <f t="shared" si="17"/>
        <v/>
      </c>
      <c r="AB74" s="44" t="str">
        <f t="shared" si="18"/>
        <v/>
      </c>
      <c r="AC74" s="1218"/>
      <c r="AD74" s="1218"/>
      <c r="AE74" s="367" t="str">
        <f t="shared" si="10"/>
        <v/>
      </c>
      <c r="AF74" s="1218"/>
      <c r="AG74" s="1218"/>
      <c r="AH74" s="357" t="str">
        <f t="shared" si="11"/>
        <v/>
      </c>
      <c r="AI74" s="361"/>
      <c r="AJ74" s="1218"/>
      <c r="AK74" s="1218"/>
      <c r="AL74" s="1218"/>
      <c r="AM74" s="1218"/>
      <c r="AN74" s="1218"/>
      <c r="AO74" s="1218"/>
      <c r="AP74" s="1218"/>
      <c r="AQ74" s="1218"/>
      <c r="AR74" s="1218"/>
      <c r="AS74" s="888" t="str">
        <f t="shared" si="12"/>
        <v/>
      </c>
      <c r="AT74" s="1224"/>
      <c r="AU74" s="1224"/>
      <c r="AV74" s="256"/>
      <c r="AW74" s="260"/>
      <c r="BC74" s="248"/>
    </row>
    <row r="75" spans="1:55" s="246" customFormat="1" ht="43.5" thickBot="1" x14ac:dyDescent="0.3">
      <c r="A75" s="1219" t="s">
        <v>27</v>
      </c>
      <c r="B75" s="27" t="s">
        <v>193</v>
      </c>
      <c r="C75" s="135">
        <v>265</v>
      </c>
      <c r="D75" s="28" t="str">
        <f>IFERROR(INDEX(DESEMPATE!$D$3:$D$73,MATCH('EXP GEN.'!B75,DESEMPATE!$C$3:$C$73,0)),"")</f>
        <v>EUROCONTROL SA</v>
      </c>
      <c r="E75" s="337" t="str">
        <f>IFERROR(IF(D75="","",IF(VLOOKUP(D75,DESEMPATE!D$3:$E$73,2,FALSE)=1,"N/A",IF(VLOOKUP(D75,DESEMPATE!D$3:$E$73,2,FALSE)&gt;=0.51,"SI","NO"))),"")</f>
        <v>SI</v>
      </c>
      <c r="F75" s="750" t="s">
        <v>160</v>
      </c>
      <c r="G75" s="327"/>
      <c r="H75" s="35" t="s">
        <v>436</v>
      </c>
      <c r="I75" s="35" t="s">
        <v>435</v>
      </c>
      <c r="J75" s="35" t="s">
        <v>580</v>
      </c>
      <c r="K75" s="252" t="s">
        <v>647</v>
      </c>
      <c r="L75" s="35" t="s">
        <v>160</v>
      </c>
      <c r="M75" s="889" t="s">
        <v>160</v>
      </c>
      <c r="N75" s="660" t="str">
        <f t="shared" si="13"/>
        <v>SI</v>
      </c>
      <c r="O75" s="29">
        <v>1</v>
      </c>
      <c r="P75" s="405">
        <v>38661</v>
      </c>
      <c r="Q75" s="405">
        <v>40122</v>
      </c>
      <c r="R75" s="47">
        <f t="shared" si="19"/>
        <v>2009</v>
      </c>
      <c r="S75" s="24">
        <f>IFERROR(INDEX(PARAMETROS!$B$53:$B$79,MATCH(R75,PARAMETROS!$A$53:$A$79,0)),"")</f>
        <v>496900</v>
      </c>
      <c r="T75" s="507">
        <v>949157.05</v>
      </c>
      <c r="U75" s="25" t="s">
        <v>173</v>
      </c>
      <c r="V75" s="406">
        <f>IFERROR(IF(U75="","",IF(U75="COP","N/A",IF(OR(U75="USD",U75="US"),1,IF(U75="EUR",VLOOKUP(Q75,'SH EURO'!$A$6:$B$6338,2,FALSE),"INGRESAR TASA")))),"")</f>
        <v>1.4767999999999999</v>
      </c>
      <c r="W75" s="861">
        <f t="shared" si="14"/>
        <v>1401715.1314399999</v>
      </c>
      <c r="X75" s="26">
        <f>IFERROR(IF(U75="","",IF(U75="COP",1,IF(V75&lt;&gt;"N/A",VLOOKUP(Q75,'SH TRM'!$A$9:$B$8912,2,FALSE),"REVISAR"))),"")</f>
        <v>1963.7</v>
      </c>
      <c r="Y75" s="505">
        <f t="shared" si="15"/>
        <v>2752548003.6087279</v>
      </c>
      <c r="Z75" s="406">
        <f t="shared" si="16"/>
        <v>5539.440538556506</v>
      </c>
      <c r="AA75" s="406">
        <f t="shared" si="17"/>
        <v>5539.440538556506</v>
      </c>
      <c r="AB75" s="406" t="str">
        <f t="shared" si="18"/>
        <v/>
      </c>
      <c r="AC75" s="1222" t="str">
        <f>IFERROR(IF(COUNTIF(AA75:AA80,"")=6,"",IF(SUM(AA75:AA80)&gt;=CM004M1,"CUMPLE","NO CUMPLE")),"")</f>
        <v>CUMPLE</v>
      </c>
      <c r="AD75" s="1222" t="str">
        <f>IFERROR(IF(COUNTIF(AA75:AA80,"")=6,"",IF(COUNTIF(E75:E80,"N/A")&gt;0,IF(SUMIF(E75:E80,"N/A",AA75:AA80)&gt;=CM004LM1,"CUMPLE","NO CUMPLE"),IF(SUMIF(E75:E80,"SI",AA75:AA80)&gt;=CM004LM1,"CUMPLE","NO CUMPLE"))),"")</f>
        <v>CUMPLE</v>
      </c>
      <c r="AE75" s="404" t="str">
        <f t="shared" si="10"/>
        <v>CUMPLE</v>
      </c>
      <c r="AF75" s="1222" t="str">
        <f>IFERROR(IF(COUNTIF(AB75:AB80,"")=6,"",IF(SUM(AB75:AB80)&gt;=CM004M3,"CUMPLE","NO CUMPLE")),"")</f>
        <v/>
      </c>
      <c r="AG75" s="1222" t="str">
        <f>IFERROR(IF(COUNTIF(AB75:AB80,"")=6,"",IF(COUNTIF(E75:E80,"N/A")&gt;0,IF(SUMIF(E75:E80,"N/A",AB75:AB80)&gt;=CM004LM3,"CUMPLE","NO CUMPLE"),IF(SUMIF(E75:E80,"SI",AB75:AB80)&gt;=CM004LM3,"CUMPLE","NO CUMPLE"))),"")</f>
        <v/>
      </c>
      <c r="AH75" s="355" t="str">
        <f t="shared" si="11"/>
        <v/>
      </c>
      <c r="AI75" s="363" t="s">
        <v>580</v>
      </c>
      <c r="AJ75" s="1222"/>
      <c r="AK75" s="1222"/>
      <c r="AL75" s="1222"/>
      <c r="AM75" s="1222"/>
      <c r="AN75" s="1222"/>
      <c r="AO75" s="1222"/>
      <c r="AP75" s="1222"/>
      <c r="AQ75" s="1222"/>
      <c r="AR75" s="1222"/>
      <c r="AS75" s="889" t="str">
        <f t="shared" si="12"/>
        <v>N/A</v>
      </c>
      <c r="AT75" s="1214" t="s">
        <v>168</v>
      </c>
      <c r="AU75" s="1214"/>
      <c r="AV75" s="1288"/>
      <c r="AW75" s="260"/>
      <c r="BC75" s="248"/>
    </row>
    <row r="76" spans="1:55" s="246" customFormat="1" ht="43.5" thickBot="1" x14ac:dyDescent="0.3">
      <c r="A76" s="1220"/>
      <c r="B76" s="10" t="s">
        <v>193</v>
      </c>
      <c r="C76" s="136">
        <v>274</v>
      </c>
      <c r="D76" s="11" t="str">
        <f>IFERROR(INDEX(DESEMPATE!$D$3:$D$73,MATCH('EXP GEN.'!B76,DESEMPATE!$C$3:$C$73,0)),"")</f>
        <v>EUROCONTROL SA</v>
      </c>
      <c r="E76" s="259" t="str">
        <f>IFERROR(IF(D76="","",IF(VLOOKUP(D76,DESEMPATE!D$3:$E$73,2,FALSE)=1,"N/A",IF(VLOOKUP(D76,DESEMPATE!D$3:$E$73,2,FALSE)&gt;=0.51,"SI","NO"))),"")</f>
        <v>SI</v>
      </c>
      <c r="F76" s="750" t="s">
        <v>160</v>
      </c>
      <c r="G76" s="328"/>
      <c r="H76" s="20" t="s">
        <v>436</v>
      </c>
      <c r="I76" s="20" t="s">
        <v>435</v>
      </c>
      <c r="J76" s="20" t="s">
        <v>580</v>
      </c>
      <c r="K76" s="251" t="s">
        <v>648</v>
      </c>
      <c r="L76" s="20" t="s">
        <v>160</v>
      </c>
      <c r="M76" s="890" t="s">
        <v>160</v>
      </c>
      <c r="N76" s="656" t="str">
        <f t="shared" si="13"/>
        <v>SI</v>
      </c>
      <c r="O76" s="14">
        <v>1</v>
      </c>
      <c r="P76" s="15">
        <v>38296</v>
      </c>
      <c r="Q76" s="15">
        <v>39360</v>
      </c>
      <c r="R76" s="16">
        <f t="shared" si="19"/>
        <v>2007</v>
      </c>
      <c r="S76" s="17">
        <f>IFERROR(INDEX(PARAMETROS!$B$53:$B$79,MATCH(R76,PARAMETROS!$A$53:$A$79,0)),"")</f>
        <v>433700</v>
      </c>
      <c r="T76" s="478">
        <v>1248500.53</v>
      </c>
      <c r="U76" s="18" t="s">
        <v>173</v>
      </c>
      <c r="V76" s="9">
        <f>IFERROR(IF(U76="","",IF(U76="COP","N/A",IF(OR(U76="USD",U76="US"),1,IF(U76="EUR",VLOOKUP(Q76,'SH EURO'!$A$6:$B$6338,2,FALSE),"INGRESAR TASA")))),"")</f>
        <v>1.4106000000000001</v>
      </c>
      <c r="W76" s="859">
        <f t="shared" si="14"/>
        <v>1761134.8476180001</v>
      </c>
      <c r="X76" s="19">
        <f>IFERROR(IF(U76="","",IF(U76="COP",1,IF(V76&lt;&gt;"N/A",VLOOKUP(Q76,'SH TRM'!$A$9:$B$8912,2,FALSE),"REVISAR"))),"")</f>
        <v>2018.45</v>
      </c>
      <c r="Y76" s="503">
        <f t="shared" si="15"/>
        <v>3554762633.1745524</v>
      </c>
      <c r="Z76" s="9">
        <f t="shared" si="16"/>
        <v>8196.3630001718993</v>
      </c>
      <c r="AA76" s="9">
        <f t="shared" si="17"/>
        <v>8196.3630001718993</v>
      </c>
      <c r="AB76" s="9" t="str">
        <f t="shared" si="18"/>
        <v/>
      </c>
      <c r="AC76" s="1217"/>
      <c r="AD76" s="1217"/>
      <c r="AE76" s="356" t="str">
        <f t="shared" si="10"/>
        <v>CUMPLE</v>
      </c>
      <c r="AF76" s="1217"/>
      <c r="AG76" s="1217"/>
      <c r="AH76" s="356" t="str">
        <f t="shared" si="11"/>
        <v/>
      </c>
      <c r="AI76" s="364" t="s">
        <v>580</v>
      </c>
      <c r="AJ76" s="1217"/>
      <c r="AK76" s="1217"/>
      <c r="AL76" s="1217"/>
      <c r="AM76" s="1217"/>
      <c r="AN76" s="1217"/>
      <c r="AO76" s="1217"/>
      <c r="AP76" s="1217"/>
      <c r="AQ76" s="1217"/>
      <c r="AR76" s="1217"/>
      <c r="AS76" s="890" t="str">
        <f t="shared" si="12"/>
        <v>N/A</v>
      </c>
      <c r="AT76" s="1215"/>
      <c r="AU76" s="1215"/>
      <c r="AV76" s="1289"/>
      <c r="AW76" s="260"/>
      <c r="BC76" s="248"/>
    </row>
    <row r="77" spans="1:55" s="246" customFormat="1" ht="72.75" thickBot="1" x14ac:dyDescent="0.3">
      <c r="A77" s="1220"/>
      <c r="B77" s="10" t="s">
        <v>370</v>
      </c>
      <c r="C77" s="136">
        <v>285</v>
      </c>
      <c r="D77" s="11" t="str">
        <f>IFERROR(INDEX(DESEMPATE!$D$3:$D$73,MATCH('EXP GEN.'!B77,DESEMPATE!$C$3:$C$73,0)),"")</f>
        <v>INYPSA SAS</v>
      </c>
      <c r="E77" s="259" t="str">
        <f>IFERROR(IF(D77="","",IF(VLOOKUP(D77,DESEMPATE!D$3:$E$73,2,FALSE)=1,"N/A",IF(VLOOKUP(D77,DESEMPATE!D$3:$E$73,2,FALSE)&gt;=0.51,"SI","NO"))),"")</f>
        <v>NO</v>
      </c>
      <c r="F77" s="750" t="s">
        <v>160</v>
      </c>
      <c r="G77" s="328"/>
      <c r="H77" s="20" t="s">
        <v>437</v>
      </c>
      <c r="I77" s="20" t="s">
        <v>438</v>
      </c>
      <c r="J77" s="20" t="s">
        <v>618</v>
      </c>
      <c r="K77" s="940" t="s">
        <v>619</v>
      </c>
      <c r="L77" s="890" t="s">
        <v>160</v>
      </c>
      <c r="M77" s="890" t="s">
        <v>160</v>
      </c>
      <c r="N77" s="656" t="str">
        <f t="shared" si="13"/>
        <v>SI</v>
      </c>
      <c r="O77" s="21">
        <v>0.35</v>
      </c>
      <c r="P77" s="282">
        <v>41075</v>
      </c>
      <c r="Q77" s="282">
        <v>42501</v>
      </c>
      <c r="R77" s="16">
        <f t="shared" si="19"/>
        <v>2016</v>
      </c>
      <c r="S77" s="17">
        <f>IFERROR(INDEX(PARAMETROS!$B$53:$B$79,MATCH(R77,PARAMETROS!$A$53:$A$79,0)),"")</f>
        <v>689455</v>
      </c>
      <c r="T77" s="931">
        <v>7802498085</v>
      </c>
      <c r="U77" s="17" t="s">
        <v>171</v>
      </c>
      <c r="V77" s="9" t="str">
        <f>IFERROR(IF(U77="","",IF(U77="COP","N/A",IF(OR(U77="USD",U77="US"),1,IF(U77="EUR",VLOOKUP(Q77,'SH EURO'!$A$6:$B$6338,2,FALSE),"INGRESAR TASA")))),"")</f>
        <v>N/A</v>
      </c>
      <c r="W77" s="859" t="str">
        <f t="shared" si="14"/>
        <v>N/A</v>
      </c>
      <c r="X77" s="19">
        <f>IFERROR(IF(U77="","",IF(U77="COP",1,IF(V77&lt;&gt;"N/A",VLOOKUP(Q77,'SH TRM'!$A$9:$B$8912,2,FALSE),"REVISAR"))),"")</f>
        <v>1</v>
      </c>
      <c r="Y77" s="503">
        <f t="shared" si="15"/>
        <v>7802498085</v>
      </c>
      <c r="Z77" s="9">
        <f t="shared" si="16"/>
        <v>11316.906955493832</v>
      </c>
      <c r="AA77" s="9">
        <f t="shared" si="17"/>
        <v>3960.9174344228409</v>
      </c>
      <c r="AB77" s="9" t="str">
        <f t="shared" si="18"/>
        <v/>
      </c>
      <c r="AC77" s="1217"/>
      <c r="AD77" s="1217"/>
      <c r="AE77" s="356" t="str">
        <f t="shared" si="10"/>
        <v>CUMPLE</v>
      </c>
      <c r="AF77" s="1217"/>
      <c r="AG77" s="1217"/>
      <c r="AH77" s="356" t="str">
        <f t="shared" si="11"/>
        <v/>
      </c>
      <c r="AI77" s="501" t="s">
        <v>487</v>
      </c>
      <c r="AJ77" s="1217"/>
      <c r="AK77" s="1217"/>
      <c r="AL77" s="1217"/>
      <c r="AM77" s="1217"/>
      <c r="AN77" s="1217"/>
      <c r="AO77" s="1217"/>
      <c r="AP77" s="1217"/>
      <c r="AQ77" s="1217"/>
      <c r="AR77" s="1217"/>
      <c r="AS77" s="890" t="str">
        <f t="shared" si="12"/>
        <v>EJECUCION</v>
      </c>
      <c r="AT77" s="1215"/>
      <c r="AU77" s="1215"/>
      <c r="AV77" s="1289"/>
      <c r="AW77" s="260"/>
      <c r="BC77" s="248"/>
    </row>
    <row r="78" spans="1:55" s="246" customFormat="1" ht="63.75" thickBot="1" x14ac:dyDescent="0.3">
      <c r="A78" s="1220"/>
      <c r="B78" s="10" t="s">
        <v>369</v>
      </c>
      <c r="C78" s="136">
        <v>345</v>
      </c>
      <c r="D78" s="11" t="str">
        <f>IFERROR(INDEX(DESEMPATE!$D$3:$D$73,MATCH('EXP GEN.'!B78,DESEMPATE!$C$3:$C$73,0)),"")</f>
        <v>TOPSUELOS SAS</v>
      </c>
      <c r="E78" s="259" t="str">
        <f>IFERROR(IF(D78="","",IF(VLOOKUP(D78,DESEMPATE!D$3:$E$73,2,FALSE)=1,"N/A",IF(VLOOKUP(D78,DESEMPATE!D$3:$E$73,2,FALSE)&gt;=0.51,"SI","NO"))),"")</f>
        <v>NO</v>
      </c>
      <c r="F78" s="750" t="s">
        <v>160</v>
      </c>
      <c r="G78" s="328"/>
      <c r="H78" s="20" t="s">
        <v>452</v>
      </c>
      <c r="I78" s="20" t="s">
        <v>438</v>
      </c>
      <c r="J78" s="20" t="s">
        <v>620</v>
      </c>
      <c r="K78" s="957" t="s">
        <v>621</v>
      </c>
      <c r="L78" s="144" t="s">
        <v>160</v>
      </c>
      <c r="M78" s="890" t="s">
        <v>160</v>
      </c>
      <c r="N78" s="656" t="str">
        <f t="shared" si="13"/>
        <v>SI</v>
      </c>
      <c r="O78" s="14">
        <v>0.6</v>
      </c>
      <c r="P78" s="15">
        <v>40064</v>
      </c>
      <c r="Q78" s="15">
        <v>41999</v>
      </c>
      <c r="R78" s="16">
        <f t="shared" si="19"/>
        <v>2014</v>
      </c>
      <c r="S78" s="17">
        <f>IFERROR(INDEX(PARAMETROS!$B$53:$B$79,MATCH(R78,PARAMETROS!$A$53:$A$79,0)),"")</f>
        <v>616000</v>
      </c>
      <c r="T78" s="478">
        <v>8501000000</v>
      </c>
      <c r="U78" s="18" t="s">
        <v>171</v>
      </c>
      <c r="V78" s="9" t="str">
        <f>IFERROR(IF(U78="","",IF(U78="COP","N/A",IF(OR(U78="USD",U78="US"),1,IF(U78="EUR",VLOOKUP(Q78,'SH EURO'!$A$6:$B$6338,2,FALSE),"INGRESAR TASA")))),"")</f>
        <v>N/A</v>
      </c>
      <c r="W78" s="859" t="str">
        <f t="shared" si="14"/>
        <v>N/A</v>
      </c>
      <c r="X78" s="19">
        <f>IFERROR(IF(U78="","",IF(U78="COP",1,IF(V78&lt;&gt;"N/A",VLOOKUP(Q78,'SH TRM'!$A$9:$B$8912,2,FALSE),"REVISAR"))),"")</f>
        <v>1</v>
      </c>
      <c r="Y78" s="503">
        <f t="shared" si="15"/>
        <v>8501000000</v>
      </c>
      <c r="Z78" s="9">
        <f t="shared" si="16"/>
        <v>13800.324675324675</v>
      </c>
      <c r="AA78" s="9">
        <f t="shared" si="17"/>
        <v>8280.1948051948038</v>
      </c>
      <c r="AB78" s="9" t="str">
        <f t="shared" si="18"/>
        <v/>
      </c>
      <c r="AC78" s="1217"/>
      <c r="AD78" s="1217"/>
      <c r="AE78" s="356" t="str">
        <f t="shared" si="10"/>
        <v>CUMPLE</v>
      </c>
      <c r="AF78" s="1217"/>
      <c r="AG78" s="1217"/>
      <c r="AH78" s="356" t="str">
        <f t="shared" si="11"/>
        <v/>
      </c>
      <c r="AI78" s="364">
        <v>80</v>
      </c>
      <c r="AJ78" s="1217" t="s">
        <v>160</v>
      </c>
      <c r="AK78" s="1217"/>
      <c r="AL78" s="1217"/>
      <c r="AM78" s="1217" t="s">
        <v>160</v>
      </c>
      <c r="AN78" s="1217"/>
      <c r="AO78" s="1217"/>
      <c r="AP78" s="1217" t="s">
        <v>160</v>
      </c>
      <c r="AQ78" s="1217"/>
      <c r="AR78" s="1217"/>
      <c r="AS78" s="890" t="str">
        <f t="shared" si="12"/>
        <v>SI</v>
      </c>
      <c r="AT78" s="1215"/>
      <c r="AU78" s="1215"/>
      <c r="AV78" s="1289"/>
      <c r="AW78" s="260"/>
      <c r="BC78" s="248"/>
    </row>
    <row r="79" spans="1:55" s="246" customFormat="1" ht="12" customHeight="1" thickBot="1" x14ac:dyDescent="0.3">
      <c r="A79" s="1220"/>
      <c r="B79" s="10"/>
      <c r="C79" s="136"/>
      <c r="D79" s="11" t="str">
        <f>IFERROR(INDEX(DESEMPATE!$D$3:$D$73,MATCH('EXP GEN.'!B79,DESEMPATE!$C$3:$C$73,0)),"")</f>
        <v/>
      </c>
      <c r="E79" s="259" t="str">
        <f>IFERROR(IF(D79="","",IF(VLOOKUP(D79,DESEMPATE!D$3:$E$73,2,FALSE)=1,"N/A",IF(VLOOKUP(D79,DESEMPATE!D$3:$E$73,2,FALSE)&gt;=0.51,"SI","NO"))),"")</f>
        <v/>
      </c>
      <c r="F79" s="750" t="s">
        <v>160</v>
      </c>
      <c r="G79" s="328"/>
      <c r="H79" s="20"/>
      <c r="I79" s="20"/>
      <c r="J79" s="20"/>
      <c r="K79" s="251"/>
      <c r="L79" s="20"/>
      <c r="M79" s="890"/>
      <c r="N79" s="656" t="str">
        <f t="shared" si="13"/>
        <v/>
      </c>
      <c r="O79" s="14"/>
      <c r="P79" s="15"/>
      <c r="Q79" s="15"/>
      <c r="R79" s="16" t="str">
        <f t="shared" si="19"/>
        <v/>
      </c>
      <c r="S79" s="17" t="str">
        <f>IFERROR(INDEX(PARAMETROS!$B$53:$B$79,MATCH(R79,PARAMETROS!$A$53:$A$79,0)),"")</f>
        <v/>
      </c>
      <c r="T79" s="478"/>
      <c r="U79" s="18"/>
      <c r="V79" s="9" t="str">
        <f>IFERROR(IF(U79="","",IF(U79="COP","N/A",IF(OR(U79="USD",U79="US"),1,IF(U79="EUR",VLOOKUP(Q79,'SH EURO'!$A$6:$B$6338,2,FALSE),"INGRESAR TASA")))),"")</f>
        <v/>
      </c>
      <c r="W79" s="859" t="str">
        <f t="shared" si="14"/>
        <v/>
      </c>
      <c r="X79" s="19" t="str">
        <f>IFERROR(IF(U79="","",IF(U79="COP",1,IF(V79&lt;&gt;"N/A",VLOOKUP(Q79,'SH TRM'!$A$9:$B$8912,2,FALSE),"REVISAR"))),"")</f>
        <v/>
      </c>
      <c r="Y79" s="503" t="str">
        <f t="shared" si="15"/>
        <v/>
      </c>
      <c r="Z79" s="9" t="str">
        <f t="shared" si="16"/>
        <v/>
      </c>
      <c r="AA79" s="9" t="str">
        <f t="shared" si="17"/>
        <v/>
      </c>
      <c r="AB79" s="9" t="str">
        <f t="shared" si="18"/>
        <v/>
      </c>
      <c r="AC79" s="1217"/>
      <c r="AD79" s="1217"/>
      <c r="AE79" s="356" t="str">
        <f t="shared" si="10"/>
        <v/>
      </c>
      <c r="AF79" s="1217"/>
      <c r="AG79" s="1217"/>
      <c r="AH79" s="356" t="str">
        <f t="shared" si="11"/>
        <v/>
      </c>
      <c r="AI79" s="362"/>
      <c r="AJ79" s="1217"/>
      <c r="AK79" s="1217"/>
      <c r="AL79" s="1217"/>
      <c r="AM79" s="1217"/>
      <c r="AN79" s="1217"/>
      <c r="AO79" s="1217"/>
      <c r="AP79" s="1217"/>
      <c r="AQ79" s="1217"/>
      <c r="AR79" s="1217"/>
      <c r="AS79" s="890" t="str">
        <f t="shared" si="12"/>
        <v/>
      </c>
      <c r="AT79" s="1215"/>
      <c r="AU79" s="1215"/>
      <c r="AV79" s="1289"/>
      <c r="AW79" s="260"/>
      <c r="BC79" s="248"/>
    </row>
    <row r="80" spans="1:55" s="246" customFormat="1" ht="18" customHeight="1" thickBot="1" x14ac:dyDescent="0.3">
      <c r="A80" s="1221"/>
      <c r="B80" s="36"/>
      <c r="C80" s="137"/>
      <c r="D80" s="49" t="str">
        <f>IFERROR(INDEX(DESEMPATE!$D$3:$D$73,MATCH('EXP GEN.'!B80,DESEMPATE!$C$3:$C$73,0)),"")</f>
        <v/>
      </c>
      <c r="E80" s="335" t="str">
        <f>IFERROR(IF(D80="","",IF(VLOOKUP(D80,DESEMPATE!D$3:$E$73,2,FALSE)=1,"N/A",IF(VLOOKUP(D80,DESEMPATE!D$3:$E$73,2,FALSE)&gt;=0.51,"SI","NO"))),"")</f>
        <v/>
      </c>
      <c r="F80" s="750" t="s">
        <v>160</v>
      </c>
      <c r="G80" s="329"/>
      <c r="H80" s="139"/>
      <c r="I80" s="139"/>
      <c r="J80" s="139"/>
      <c r="K80" s="253"/>
      <c r="L80" s="139"/>
      <c r="M80" s="888"/>
      <c r="N80" s="658" t="str">
        <f t="shared" si="13"/>
        <v/>
      </c>
      <c r="O80" s="39"/>
      <c r="P80" s="407"/>
      <c r="Q80" s="407"/>
      <c r="R80" s="40" t="str">
        <f t="shared" si="19"/>
        <v/>
      </c>
      <c r="S80" s="41" t="str">
        <f>IFERROR(INDEX(PARAMETROS!$B$53:$B$79,MATCH(R80,PARAMETROS!$A$53:$A$79,0)),"")</f>
        <v/>
      </c>
      <c r="T80" s="479"/>
      <c r="U80" s="42"/>
      <c r="V80" s="44" t="str">
        <f>IFERROR(IF(U80="","",IF(U80="COP","N/A",IF(OR(U80="USD",U80="US"),1,IF(U80="EUR",VLOOKUP(Q80,'SH EURO'!$A$6:$B$6338,2,FALSE),"INGRESAR TASA")))),"")</f>
        <v/>
      </c>
      <c r="W80" s="860" t="str">
        <f t="shared" si="14"/>
        <v/>
      </c>
      <c r="X80" s="43" t="str">
        <f>IFERROR(IF(U80="","",IF(U80="COP",1,IF(V80&lt;&gt;"N/A",VLOOKUP(Q80,'SH TRM'!$A$9:$B$8912,2,FALSE),"REVISAR"))),"")</f>
        <v/>
      </c>
      <c r="Y80" s="504" t="str">
        <f t="shared" si="15"/>
        <v/>
      </c>
      <c r="Z80" s="44" t="str">
        <f t="shared" si="16"/>
        <v/>
      </c>
      <c r="AA80" s="44" t="str">
        <f t="shared" si="17"/>
        <v/>
      </c>
      <c r="AB80" s="44" t="str">
        <f t="shared" si="18"/>
        <v/>
      </c>
      <c r="AC80" s="1218"/>
      <c r="AD80" s="1218"/>
      <c r="AE80" s="367" t="str">
        <f t="shared" si="10"/>
        <v/>
      </c>
      <c r="AF80" s="1218"/>
      <c r="AG80" s="1218"/>
      <c r="AH80" s="358" t="str">
        <f t="shared" si="11"/>
        <v/>
      </c>
      <c r="AI80" s="361"/>
      <c r="AJ80" s="1218"/>
      <c r="AK80" s="1218"/>
      <c r="AL80" s="1218"/>
      <c r="AM80" s="1218"/>
      <c r="AN80" s="1218"/>
      <c r="AO80" s="1218"/>
      <c r="AP80" s="1218"/>
      <c r="AQ80" s="1218"/>
      <c r="AR80" s="1218"/>
      <c r="AS80" s="888" t="str">
        <f t="shared" si="12"/>
        <v/>
      </c>
      <c r="AT80" s="1224"/>
      <c r="AU80" s="1224"/>
      <c r="AV80" s="1290"/>
      <c r="AW80" s="260"/>
      <c r="BC80" s="248"/>
    </row>
    <row r="81" spans="1:55" s="246" customFormat="1" ht="43.5" thickBot="1" x14ac:dyDescent="0.3">
      <c r="A81" s="1219" t="s">
        <v>29</v>
      </c>
      <c r="B81" s="27" t="s">
        <v>194</v>
      </c>
      <c r="C81" s="135">
        <v>281</v>
      </c>
      <c r="D81" s="28" t="str">
        <f>IFERROR(INDEX(DESEMPATE!$D$3:$D$73,MATCH('EXP GEN.'!B81,DESEMPATE!$C$3:$C$73,0)),"")</f>
        <v>ARDANUY COLOMBIA SAS</v>
      </c>
      <c r="E81" s="337" t="str">
        <f>IFERROR(IF(D81="","",IF(VLOOKUP(D81,DESEMPATE!D$3:$E$73,2,FALSE)=1,"N/A",IF(VLOOKUP(D81,DESEMPATE!D$3:$E$73,2,FALSE)&gt;=0.51,"SI","NO"))),"")</f>
        <v>SI</v>
      </c>
      <c r="F81" s="750" t="s">
        <v>160</v>
      </c>
      <c r="G81" s="327"/>
      <c r="H81" s="35" t="s">
        <v>649</v>
      </c>
      <c r="I81" s="35" t="s">
        <v>435</v>
      </c>
      <c r="J81" s="35" t="s">
        <v>28</v>
      </c>
      <c r="K81" s="252" t="s">
        <v>650</v>
      </c>
      <c r="L81" s="35" t="s">
        <v>160</v>
      </c>
      <c r="M81" s="889" t="s">
        <v>160</v>
      </c>
      <c r="N81" s="660" t="str">
        <f t="shared" si="13"/>
        <v>SI</v>
      </c>
      <c r="O81" s="958">
        <v>0.5</v>
      </c>
      <c r="P81" s="554">
        <v>37834</v>
      </c>
      <c r="Q81" s="554">
        <v>39447</v>
      </c>
      <c r="R81" s="47">
        <f t="shared" si="19"/>
        <v>2007</v>
      </c>
      <c r="S81" s="24">
        <f>IFERROR(INDEX(PARAMETROS!$B$53:$B$79,MATCH(R81,PARAMETROS!$A$53:$A$79,0)),"")</f>
        <v>433700</v>
      </c>
      <c r="T81" s="961">
        <v>2365518.39</v>
      </c>
      <c r="U81" s="32" t="s">
        <v>173</v>
      </c>
      <c r="V81" s="406">
        <f>IFERROR(IF(U81="","",IF(U81="COP","N/A",IF(OR(U81="USD",U81="US"),1,IF(U81="EUR",VLOOKUP(Q81,'SH EURO'!$A$6:$B$6338,2,FALSE),"INGRESAR TASA")))),"")</f>
        <v>1.4719</v>
      </c>
      <c r="W81" s="861">
        <f t="shared" si="14"/>
        <v>3481806.5182410004</v>
      </c>
      <c r="X81" s="26">
        <f>IFERROR(IF(U81="","",IF(U81="COP",1,IF(V81&lt;&gt;"N/A",VLOOKUP(Q81,'SH TRM'!$A$9:$B$8912,2,FALSE),"REVISAR"))),"")</f>
        <v>2014.76</v>
      </c>
      <c r="Y81" s="505">
        <f t="shared" si="15"/>
        <v>7015004500.6912374</v>
      </c>
      <c r="Z81" s="406">
        <f t="shared" si="16"/>
        <v>16174.785567653304</v>
      </c>
      <c r="AA81" s="406">
        <f t="shared" si="17"/>
        <v>8087.3927838266518</v>
      </c>
      <c r="AB81" s="406" t="str">
        <f t="shared" si="18"/>
        <v/>
      </c>
      <c r="AC81" s="1222" t="str">
        <f>IFERROR(IF(COUNTIF(AA81:AA86,"")=6,"",IF(SUM(AA81:AA86)&gt;=CM004M1,"CUMPLE","NO CUMPLE")),"")</f>
        <v>CUMPLE</v>
      </c>
      <c r="AD81" s="1222" t="str">
        <f>IFERROR(IF(COUNTIF(AA81:AA86,"")=6,"",IF(COUNTIF(E81:E86,"N/A")&gt;0,IF(SUMIF(E81:E86,"N/A",AA81:AA86)&gt;=CM004LM1,"CUMPLE","NO CUMPLE"),IF(SUMIF(E81:E86,"SI",AA81:AA86)&gt;=CM004LM1,"CUMPLE","NO CUMPLE"))),"")</f>
        <v>CUMPLE</v>
      </c>
      <c r="AE81" s="404" t="str">
        <f t="shared" si="10"/>
        <v>CUMPLE</v>
      </c>
      <c r="AF81" s="1222" t="str">
        <f>IFERROR(IF(COUNTIF(AB81:AB86,"")=6,"",IF(SUM(AB81:AB86)&gt;=CM004M3,"CUMPLE","NO CUMPLE")),"")</f>
        <v/>
      </c>
      <c r="AG81" s="1222" t="str">
        <f>IFERROR(IF(COUNTIF(AB81:AB86,"")=6,"",IF(COUNTIF(E81:E86,"N/A")&gt;0,IF(SUMIF(E81:E86,"N/A",AB81:AB86)&gt;=CM004LM3,"CUMPLE","NO CUMPLE"),IF(SUMIF(E81:E86,"SI",AB81:AB86)&gt;=CM004LM3,"CUMPLE","NO CUMPLE"))),"")</f>
        <v/>
      </c>
      <c r="AH81" s="355" t="str">
        <f t="shared" si="11"/>
        <v/>
      </c>
      <c r="AI81" s="363">
        <v>2</v>
      </c>
      <c r="AJ81" s="1222" t="s">
        <v>160</v>
      </c>
      <c r="AK81" s="1222"/>
      <c r="AL81" s="1222"/>
      <c r="AM81" s="1222" t="s">
        <v>160</v>
      </c>
      <c r="AN81" s="1222"/>
      <c r="AO81" s="1222"/>
      <c r="AP81" s="1222" t="s">
        <v>160</v>
      </c>
      <c r="AQ81" s="1222"/>
      <c r="AR81" s="1222"/>
      <c r="AS81" s="889" t="str">
        <f t="shared" si="12"/>
        <v>SI</v>
      </c>
      <c r="AT81" s="1214" t="s">
        <v>168</v>
      </c>
      <c r="AU81" s="1214"/>
      <c r="AV81" s="1076"/>
      <c r="AW81" s="260"/>
      <c r="BC81" s="248"/>
    </row>
    <row r="82" spans="1:55" s="246" customFormat="1" ht="43.5" thickBot="1" x14ac:dyDescent="0.3">
      <c r="A82" s="1220"/>
      <c r="B82" s="10" t="s">
        <v>194</v>
      </c>
      <c r="C82" s="136">
        <v>284</v>
      </c>
      <c r="D82" s="11" t="str">
        <f>IFERROR(INDEX(DESEMPATE!$D$3:$D$73,MATCH('EXP GEN.'!B82,DESEMPATE!$C$3:$C$73,0)),"")</f>
        <v>ARDANUY COLOMBIA SAS</v>
      </c>
      <c r="E82" s="259" t="str">
        <f>IFERROR(IF(D82="","",IF(VLOOKUP(D82,DESEMPATE!D$3:$E$73,2,FALSE)=1,"N/A",IF(VLOOKUP(D82,DESEMPATE!D$3:$E$73,2,FALSE)&gt;=0.51,"SI","NO"))),"")</f>
        <v>SI</v>
      </c>
      <c r="F82" s="750" t="s">
        <v>160</v>
      </c>
      <c r="G82" s="328"/>
      <c r="H82" s="20" t="s">
        <v>449</v>
      </c>
      <c r="I82" s="20" t="s">
        <v>435</v>
      </c>
      <c r="J82" s="20" t="s">
        <v>28</v>
      </c>
      <c r="K82" s="251" t="s">
        <v>624</v>
      </c>
      <c r="L82" s="20" t="s">
        <v>160</v>
      </c>
      <c r="M82" s="890" t="s">
        <v>160</v>
      </c>
      <c r="N82" s="656" t="str">
        <f t="shared" si="13"/>
        <v>SI</v>
      </c>
      <c r="O82" s="613">
        <v>0.4</v>
      </c>
      <c r="P82" s="15">
        <v>40086</v>
      </c>
      <c r="Q82" s="15">
        <v>41274</v>
      </c>
      <c r="R82" s="16">
        <f t="shared" si="19"/>
        <v>2012</v>
      </c>
      <c r="S82" s="17">
        <f>IFERROR(INDEX(PARAMETROS!$B$53:$B$79,MATCH(R82,PARAMETROS!$A$53:$A$79,0)),"")</f>
        <v>566700</v>
      </c>
      <c r="T82" s="950">
        <v>3547533.87</v>
      </c>
      <c r="U82" s="18" t="s">
        <v>173</v>
      </c>
      <c r="V82" s="9">
        <f>IFERROR(IF(U82="","",IF(U82="COP","N/A",IF(OR(U82="USD",U82="US"),1,IF(U82="EUR",VLOOKUP(Q82,'SH EURO'!$A$6:$B$6338,2,FALSE),"INGRESAR TASA")))),"")</f>
        <v>1.3214999999999999</v>
      </c>
      <c r="W82" s="859">
        <f t="shared" si="14"/>
        <v>4688066.0092049995</v>
      </c>
      <c r="X82" s="19">
        <f>IFERROR(IF(U82="","",IF(U82="COP",1,IF(V82&lt;&gt;"N/A",VLOOKUP(Q82,'SH TRM'!$A$9:$B$8912,2,FALSE),"REVISAR"))),"")</f>
        <v>1768.23</v>
      </c>
      <c r="Y82" s="503">
        <f t="shared" si="15"/>
        <v>8289578959.4565563</v>
      </c>
      <c r="Z82" s="9">
        <f t="shared" si="16"/>
        <v>14627.808292670825</v>
      </c>
      <c r="AA82" s="9">
        <f t="shared" si="17"/>
        <v>5851.1233170683299</v>
      </c>
      <c r="AB82" s="9" t="str">
        <f t="shared" si="18"/>
        <v/>
      </c>
      <c r="AC82" s="1217"/>
      <c r="AD82" s="1217"/>
      <c r="AE82" s="356" t="str">
        <f t="shared" si="10"/>
        <v>CUMPLE</v>
      </c>
      <c r="AF82" s="1217"/>
      <c r="AG82" s="1217"/>
      <c r="AH82" s="356" t="str">
        <f t="shared" si="11"/>
        <v/>
      </c>
      <c r="AI82" s="364">
        <v>22</v>
      </c>
      <c r="AJ82" s="1236" t="s">
        <v>160</v>
      </c>
      <c r="AK82" s="1236"/>
      <c r="AL82" s="1236"/>
      <c r="AM82" s="1236" t="s">
        <v>160</v>
      </c>
      <c r="AN82" s="1236"/>
      <c r="AO82" s="1236"/>
      <c r="AP82" s="1217" t="s">
        <v>160</v>
      </c>
      <c r="AQ82" s="1217"/>
      <c r="AR82" s="1217"/>
      <c r="AS82" s="890" t="str">
        <f t="shared" si="12"/>
        <v>SI</v>
      </c>
      <c r="AT82" s="1215"/>
      <c r="AU82" s="1215"/>
      <c r="AV82" s="1075"/>
      <c r="AW82" s="260"/>
      <c r="BC82" s="248"/>
    </row>
    <row r="83" spans="1:55" s="246" customFormat="1" ht="39" thickBot="1" x14ac:dyDescent="0.3">
      <c r="A83" s="1220"/>
      <c r="B83" s="10" t="s">
        <v>195</v>
      </c>
      <c r="C83" s="136">
        <v>289</v>
      </c>
      <c r="D83" s="11" t="str">
        <f>IFERROR(INDEX(DESEMPATE!$D$3:$D$73,MATCH('EXP GEN.'!B83,DESEMPATE!$C$3:$C$73,0)),"")</f>
        <v>PAULO EMILIO BRAVO CONSULTORES SAS</v>
      </c>
      <c r="E83" s="259" t="str">
        <f>IFERROR(IF(D83="","",IF(VLOOKUP(D83,DESEMPATE!D$3:$E$73,2,FALSE)=1,"N/A",IF(VLOOKUP(D83,DESEMPATE!D$3:$E$73,2,FALSE)&gt;=0.51,"SI","NO"))),"")</f>
        <v>NO</v>
      </c>
      <c r="F83" s="750" t="s">
        <v>160</v>
      </c>
      <c r="G83" s="328"/>
      <c r="H83" s="20" t="s">
        <v>627</v>
      </c>
      <c r="I83" s="20" t="s">
        <v>438</v>
      </c>
      <c r="J83" s="20" t="s">
        <v>628</v>
      </c>
      <c r="K83" s="486" t="s">
        <v>629</v>
      </c>
      <c r="L83" s="20" t="s">
        <v>160</v>
      </c>
      <c r="M83" s="890" t="s">
        <v>160</v>
      </c>
      <c r="N83" s="656" t="str">
        <f t="shared" si="13"/>
        <v>SI</v>
      </c>
      <c r="O83" s="14">
        <v>0.5</v>
      </c>
      <c r="P83" s="15">
        <v>36312</v>
      </c>
      <c r="Q83" s="15">
        <v>37833</v>
      </c>
      <c r="R83" s="16">
        <f t="shared" si="19"/>
        <v>2003</v>
      </c>
      <c r="S83" s="17">
        <f>IFERROR(INDEX(PARAMETROS!$B$53:$B$79,MATCH(R83,PARAMETROS!$A$53:$A$79,0)),"")</f>
        <v>332000</v>
      </c>
      <c r="T83" s="952">
        <v>5331439397</v>
      </c>
      <c r="U83" s="18" t="s">
        <v>171</v>
      </c>
      <c r="V83" s="9" t="str">
        <f>IFERROR(IF(U83="","",IF(U83="COP","N/A",IF(OR(U83="USD",U83="US"),1,IF(U83="EUR",VLOOKUP(Q83,'SH EURO'!$A$6:$B$6338,2,FALSE),"INGRESAR TASA")))),"")</f>
        <v>N/A</v>
      </c>
      <c r="W83" s="859" t="str">
        <f t="shared" si="14"/>
        <v>N/A</v>
      </c>
      <c r="X83" s="19">
        <f>IFERROR(IF(U83="","",IF(U83="COP",1,IF(V83&lt;&gt;"N/A",VLOOKUP(Q83,'SH TRM'!$A$9:$B$8912,2,FALSE),"REVISAR"))),"")</f>
        <v>1</v>
      </c>
      <c r="Y83" s="503">
        <f t="shared" si="15"/>
        <v>5331439397</v>
      </c>
      <c r="Z83" s="9">
        <f t="shared" si="16"/>
        <v>16058.55240060241</v>
      </c>
      <c r="AA83" s="9">
        <f t="shared" si="17"/>
        <v>8029.2762003012049</v>
      </c>
      <c r="AB83" s="9" t="str">
        <f t="shared" si="18"/>
        <v/>
      </c>
      <c r="AC83" s="1217"/>
      <c r="AD83" s="1217"/>
      <c r="AE83" s="356" t="str">
        <f t="shared" si="10"/>
        <v>CUMPLE</v>
      </c>
      <c r="AF83" s="1217"/>
      <c r="AG83" s="1217"/>
      <c r="AH83" s="356" t="str">
        <f t="shared" si="11"/>
        <v/>
      </c>
      <c r="AI83" s="364">
        <v>1</v>
      </c>
      <c r="AJ83" s="1217" t="s">
        <v>160</v>
      </c>
      <c r="AK83" s="1217"/>
      <c r="AL83" s="1217"/>
      <c r="AM83" s="1217" t="s">
        <v>160</v>
      </c>
      <c r="AN83" s="1217"/>
      <c r="AO83" s="1217"/>
      <c r="AP83" s="1217" t="s">
        <v>161</v>
      </c>
      <c r="AQ83" s="1217"/>
      <c r="AR83" s="1217"/>
      <c r="AS83" s="890" t="str">
        <f t="shared" si="12"/>
        <v>SI</v>
      </c>
      <c r="AT83" s="1215"/>
      <c r="AU83" s="1215"/>
      <c r="AV83" s="1075"/>
      <c r="AW83" s="260"/>
      <c r="BC83" s="248"/>
    </row>
    <row r="84" spans="1:55" s="246" customFormat="1" ht="51.75" thickBot="1" x14ac:dyDescent="0.3">
      <c r="A84" s="1220"/>
      <c r="B84" s="10" t="s">
        <v>196</v>
      </c>
      <c r="C84" s="136">
        <v>310</v>
      </c>
      <c r="D84" s="11" t="str">
        <f>IFERROR(INDEX(DESEMPATE!$D$3:$D$73,MATCH('EXP GEN.'!B84,DESEMPATE!$C$3:$C$73,0)),"")</f>
        <v>SEDIC SA</v>
      </c>
      <c r="E84" s="259" t="str">
        <f>IFERROR(IF(D84="","",IF(VLOOKUP(D84,DESEMPATE!D$3:$E$73,2,FALSE)=1,"N/A",IF(VLOOKUP(D84,DESEMPATE!D$3:$E$73,2,FALSE)&gt;=0.51,"SI","NO"))),"")</f>
        <v>NO</v>
      </c>
      <c r="F84" s="750" t="s">
        <v>160</v>
      </c>
      <c r="G84" s="328"/>
      <c r="H84" s="20" t="s">
        <v>651</v>
      </c>
      <c r="I84" s="20" t="s">
        <v>438</v>
      </c>
      <c r="J84" s="20" t="s">
        <v>652</v>
      </c>
      <c r="K84" s="486" t="s">
        <v>653</v>
      </c>
      <c r="L84" s="20" t="s">
        <v>160</v>
      </c>
      <c r="M84" s="890" t="s">
        <v>160</v>
      </c>
      <c r="N84" s="656" t="str">
        <f t="shared" si="13"/>
        <v>SI</v>
      </c>
      <c r="O84" s="14">
        <v>0.61</v>
      </c>
      <c r="P84" s="15">
        <v>38785</v>
      </c>
      <c r="Q84" s="15">
        <v>40380</v>
      </c>
      <c r="R84" s="16">
        <f t="shared" si="19"/>
        <v>2010</v>
      </c>
      <c r="S84" s="17">
        <f>IFERROR(INDEX(PARAMETROS!$B$53:$B$79,MATCH(R84,PARAMETROS!$A$53:$A$79,0)),"")</f>
        <v>515000</v>
      </c>
      <c r="T84" s="478">
        <v>2978086240</v>
      </c>
      <c r="U84" s="18" t="s">
        <v>171</v>
      </c>
      <c r="V84" s="9" t="str">
        <f>IFERROR(IF(U84="","",IF(U84="COP","N/A",IF(OR(U84="USD",U84="US"),1,IF(U84="EUR",VLOOKUP(Q84,'SH EURO'!$A$6:$B$6338,2,FALSE),"INGRESAR TASA")))),"")</f>
        <v>N/A</v>
      </c>
      <c r="W84" s="859" t="str">
        <f t="shared" si="14"/>
        <v>N/A</v>
      </c>
      <c r="X84" s="19">
        <f>IFERROR(IF(U84="","",IF(U84="COP",1,IF(V84&lt;&gt;"N/A",VLOOKUP(Q84,'SH TRM'!$A$9:$B$8912,2,FALSE),"REVISAR"))),"")</f>
        <v>1</v>
      </c>
      <c r="Y84" s="503">
        <f t="shared" si="15"/>
        <v>2978086240</v>
      </c>
      <c r="Z84" s="9">
        <f t="shared" si="16"/>
        <v>5782.6917281553397</v>
      </c>
      <c r="AA84" s="9">
        <f t="shared" si="17"/>
        <v>3527.441954174757</v>
      </c>
      <c r="AB84" s="9" t="str">
        <f t="shared" si="18"/>
        <v/>
      </c>
      <c r="AC84" s="1217"/>
      <c r="AD84" s="1217"/>
      <c r="AE84" s="356" t="str">
        <f t="shared" si="10"/>
        <v>CUMPLE</v>
      </c>
      <c r="AF84" s="1217"/>
      <c r="AG84" s="1217"/>
      <c r="AH84" s="356" t="str">
        <f t="shared" si="11"/>
        <v/>
      </c>
      <c r="AI84" s="364">
        <v>6</v>
      </c>
      <c r="AJ84" s="1217" t="s">
        <v>161</v>
      </c>
      <c r="AK84" s="1217"/>
      <c r="AL84" s="1217"/>
      <c r="AM84" s="1217" t="s">
        <v>160</v>
      </c>
      <c r="AN84" s="1217"/>
      <c r="AO84" s="1217"/>
      <c r="AP84" s="1217" t="s">
        <v>161</v>
      </c>
      <c r="AQ84" s="1217"/>
      <c r="AR84" s="1217"/>
      <c r="AS84" s="890" t="str">
        <f t="shared" si="12"/>
        <v>SI</v>
      </c>
      <c r="AT84" s="1215"/>
      <c r="AU84" s="1215"/>
      <c r="AV84" s="257"/>
      <c r="AW84" s="260"/>
      <c r="BC84" s="248"/>
    </row>
    <row r="85" spans="1:55" s="246" customFormat="1" ht="9.75" customHeight="1" thickBot="1" x14ac:dyDescent="0.3">
      <c r="A85" s="1220"/>
      <c r="B85" s="22"/>
      <c r="C85" s="138"/>
      <c r="D85" s="11" t="str">
        <f>IFERROR(INDEX(DESEMPATE!$D$3:$D$73,MATCH('EXP GEN.'!B85,DESEMPATE!$C$3:$C$73,0)),"")</f>
        <v/>
      </c>
      <c r="E85" s="259" t="str">
        <f>IFERROR(IF(D85="","",IF(VLOOKUP(D85,DESEMPATE!D$3:$E$73,2,FALSE)=1,"N/A",IF(VLOOKUP(D85,DESEMPATE!D$3:$E$73,2,FALSE)&gt;=0.51,"SI","NO"))),"")</f>
        <v/>
      </c>
      <c r="F85" s="750" t="s">
        <v>160</v>
      </c>
      <c r="G85" s="328"/>
      <c r="H85" s="143"/>
      <c r="I85" s="143"/>
      <c r="J85" s="143"/>
      <c r="K85" s="508"/>
      <c r="L85" s="143"/>
      <c r="M85" s="891"/>
      <c r="N85" s="656" t="str">
        <f t="shared" si="13"/>
        <v/>
      </c>
      <c r="O85" s="23"/>
      <c r="P85" s="510"/>
      <c r="Q85" s="510"/>
      <c r="R85" s="16" t="str">
        <f t="shared" si="19"/>
        <v/>
      </c>
      <c r="S85" s="17" t="str">
        <f>IFERROR(INDEX(PARAMETROS!$B$53:$B$79,MATCH(R85,PARAMETROS!$A$53:$A$79,0)),"")</f>
        <v/>
      </c>
      <c r="T85" s="962"/>
      <c r="U85" s="511"/>
      <c r="V85" s="9" t="str">
        <f>IFERROR(IF(U85="","",IF(U85="COP","N/A",IF(OR(U85="USD",U85="US"),1,IF(U85="EUR",VLOOKUP(Q85,'SH EURO'!$A$6:$B$6338,2,FALSE),"INGRESAR TASA")))),"")</f>
        <v/>
      </c>
      <c r="W85" s="859" t="str">
        <f t="shared" si="14"/>
        <v/>
      </c>
      <c r="X85" s="19" t="str">
        <f>IFERROR(IF(U85="","",IF(U85="COP",1,IF(V85&lt;&gt;"N/A",VLOOKUP(Q85,'SH TRM'!$A$9:$B$8912,2,FALSE),"REVISAR"))),"")</f>
        <v/>
      </c>
      <c r="Y85" s="503" t="str">
        <f t="shared" si="15"/>
        <v/>
      </c>
      <c r="Z85" s="9" t="str">
        <f t="shared" si="16"/>
        <v/>
      </c>
      <c r="AA85" s="9" t="str">
        <f t="shared" si="17"/>
        <v/>
      </c>
      <c r="AB85" s="9" t="str">
        <f t="shared" si="18"/>
        <v/>
      </c>
      <c r="AC85" s="1217"/>
      <c r="AD85" s="1217"/>
      <c r="AE85" s="356" t="str">
        <f t="shared" si="10"/>
        <v/>
      </c>
      <c r="AF85" s="1217"/>
      <c r="AG85" s="1217"/>
      <c r="AH85" s="356" t="str">
        <f t="shared" si="11"/>
        <v/>
      </c>
      <c r="AI85" s="517"/>
      <c r="AJ85" s="1247"/>
      <c r="AK85" s="1247"/>
      <c r="AL85" s="1247"/>
      <c r="AM85" s="1247"/>
      <c r="AN85" s="1247"/>
      <c r="AO85" s="1247"/>
      <c r="AP85" s="1247"/>
      <c r="AQ85" s="1247"/>
      <c r="AR85" s="1247"/>
      <c r="AS85" s="891" t="str">
        <f t="shared" si="12"/>
        <v/>
      </c>
      <c r="AT85" s="1215"/>
      <c r="AU85" s="1215"/>
      <c r="AV85" s="512"/>
      <c r="AW85" s="260"/>
      <c r="BC85" s="248"/>
    </row>
    <row r="86" spans="1:55" s="246" customFormat="1" ht="15" customHeight="1" thickBot="1" x14ac:dyDescent="0.3">
      <c r="A86" s="1221"/>
      <c r="B86" s="36"/>
      <c r="C86" s="137"/>
      <c r="D86" s="49" t="str">
        <f>IFERROR(INDEX(DESEMPATE!$D$3:$D$73,MATCH('EXP GEN.'!B86,DESEMPATE!$C$3:$C$73,0)),"")</f>
        <v/>
      </c>
      <c r="E86" s="335" t="str">
        <f>IFERROR(IF(D86="","",IF(VLOOKUP(D86,DESEMPATE!D$3:$E$73,2,FALSE)=1,"N/A",IF(VLOOKUP(D86,DESEMPATE!D$3:$E$73,2,FALSE)&gt;=0.51,"SI","NO"))),"")</f>
        <v/>
      </c>
      <c r="F86" s="750" t="s">
        <v>160</v>
      </c>
      <c r="G86" s="414"/>
      <c r="H86" s="497"/>
      <c r="I86" s="497"/>
      <c r="J86" s="497"/>
      <c r="K86" s="520"/>
      <c r="L86" s="139"/>
      <c r="M86" s="888"/>
      <c r="N86" s="658" t="str">
        <f t="shared" si="13"/>
        <v/>
      </c>
      <c r="O86" s="499"/>
      <c r="P86" s="500"/>
      <c r="Q86" s="500"/>
      <c r="R86" s="40" t="str">
        <f t="shared" si="19"/>
        <v/>
      </c>
      <c r="S86" s="41" t="str">
        <f>IFERROR(INDEX(PARAMETROS!$B$53:$B$79,MATCH(R86,PARAMETROS!$A$53:$A$79,0)),"")</f>
        <v/>
      </c>
      <c r="T86" s="963"/>
      <c r="U86" s="521"/>
      <c r="V86" s="44" t="str">
        <f>IFERROR(IF(U86="","",IF(U86="COP","N/A",IF(OR(U86="USD",U86="US"),1,IF(U86="EUR",VLOOKUP(Q86,'SH EURO'!$A$6:$B$6338,2,FALSE),"INGRESAR TASA")))),"")</f>
        <v/>
      </c>
      <c r="W86" s="860" t="str">
        <f t="shared" si="14"/>
        <v/>
      </c>
      <c r="X86" s="43" t="str">
        <f>IFERROR(IF(U86="","",IF(U86="COP",1,IF(V86&lt;&gt;"N/A",VLOOKUP(Q86,'SH TRM'!$A$9:$B$8912,2,FALSE),"REVISAR"))),"")</f>
        <v/>
      </c>
      <c r="Y86" s="504" t="str">
        <f t="shared" si="15"/>
        <v/>
      </c>
      <c r="Z86" s="44" t="str">
        <f t="shared" si="16"/>
        <v/>
      </c>
      <c r="AA86" s="44" t="str">
        <f t="shared" si="17"/>
        <v/>
      </c>
      <c r="AB86" s="44" t="str">
        <f t="shared" si="18"/>
        <v/>
      </c>
      <c r="AC86" s="1218"/>
      <c r="AD86" s="1218"/>
      <c r="AE86" s="367" t="str">
        <f t="shared" si="10"/>
        <v/>
      </c>
      <c r="AF86" s="1218"/>
      <c r="AG86" s="1218"/>
      <c r="AH86" s="358" t="str">
        <f t="shared" si="11"/>
        <v/>
      </c>
      <c r="AI86" s="522"/>
      <c r="AJ86" s="1218"/>
      <c r="AK86" s="1218"/>
      <c r="AL86" s="1218"/>
      <c r="AM86" s="1218"/>
      <c r="AN86" s="1218"/>
      <c r="AO86" s="1218"/>
      <c r="AP86" s="1218"/>
      <c r="AQ86" s="1218"/>
      <c r="AR86" s="1218"/>
      <c r="AS86" s="888" t="str">
        <f t="shared" si="12"/>
        <v/>
      </c>
      <c r="AT86" s="1224"/>
      <c r="AU86" s="1224"/>
      <c r="AV86" s="256"/>
      <c r="AW86" s="260"/>
      <c r="BC86" s="248"/>
    </row>
    <row r="87" spans="1:55" s="246" customFormat="1" ht="32.25" thickBot="1" x14ac:dyDescent="0.3">
      <c r="A87" s="1219" t="s">
        <v>30</v>
      </c>
      <c r="B87" s="22" t="s">
        <v>197</v>
      </c>
      <c r="C87" s="138">
        <v>181</v>
      </c>
      <c r="D87" s="28" t="str">
        <f>IFERROR(INDEX(DESEMPATE!$D$3:$D$73,MATCH('EXP GEN.'!B87,DESEMPATE!$C$3:$C$73,0)),"")</f>
        <v>PEYCO COLOMBIA</v>
      </c>
      <c r="E87" s="337" t="str">
        <f>IFERROR(IF(D87="","",IF(VLOOKUP(D87,DESEMPATE!D$3:$E$73,2,FALSE)=1,"N/A",IF(VLOOKUP(D87,DESEMPATE!D$3:$E$73,2,FALSE)&gt;=0.51,"SI","NO"))),"")</f>
        <v>SI</v>
      </c>
      <c r="F87" s="750" t="s">
        <v>160</v>
      </c>
      <c r="G87" s="327"/>
      <c r="H87" s="483" t="s">
        <v>436</v>
      </c>
      <c r="I87" s="483" t="s">
        <v>435</v>
      </c>
      <c r="J87" s="483" t="s">
        <v>580</v>
      </c>
      <c r="K87" s="484" t="s">
        <v>654</v>
      </c>
      <c r="L87" s="143" t="s">
        <v>160</v>
      </c>
      <c r="M87" s="891" t="s">
        <v>160</v>
      </c>
      <c r="N87" s="660" t="str">
        <f t="shared" si="13"/>
        <v>SI</v>
      </c>
      <c r="O87" s="490">
        <v>0.5</v>
      </c>
      <c r="P87" s="491">
        <v>37576</v>
      </c>
      <c r="Q87" s="491">
        <v>38763</v>
      </c>
      <c r="R87" s="47">
        <f t="shared" si="19"/>
        <v>2006</v>
      </c>
      <c r="S87" s="24">
        <f>IFERROR(INDEX(PARAMETROS!$B$53:$B$79,MATCH(R87,PARAMETROS!$A$53:$A$79,0)),"")</f>
        <v>408000</v>
      </c>
      <c r="T87" s="953">
        <v>2212803.58</v>
      </c>
      <c r="U87" s="516" t="s">
        <v>173</v>
      </c>
      <c r="V87" s="406">
        <f>IFERROR(IF(U87="","",IF(U87="COP","N/A",IF(OR(U87="USD",U87="US"),1,IF(U87="EUR",VLOOKUP(Q87,'SH EURO'!$A$6:$B$6338,2,FALSE),"INGRESAR TASA")))),"")</f>
        <v>1.1900999999999999</v>
      </c>
      <c r="W87" s="861">
        <f t="shared" si="14"/>
        <v>2633457.5405580001</v>
      </c>
      <c r="X87" s="26">
        <f>IFERROR(IF(U87="","",IF(U87="COP",1,IF(V87&lt;&gt;"N/A",VLOOKUP(Q87,'SH TRM'!$A$9:$B$8912,2,FALSE),"REVISAR"))),"")</f>
        <v>2254.98</v>
      </c>
      <c r="Y87" s="505">
        <f t="shared" si="15"/>
        <v>5938394084.8074789</v>
      </c>
      <c r="Z87" s="406">
        <f t="shared" si="16"/>
        <v>14554.887462763429</v>
      </c>
      <c r="AA87" s="406">
        <f t="shared" si="17"/>
        <v>7277.4437313817143</v>
      </c>
      <c r="AB87" s="406" t="str">
        <f t="shared" si="18"/>
        <v/>
      </c>
      <c r="AC87" s="1222" t="str">
        <f>IFERROR(IF(COUNTIF(AA87:AA92,"")=6,"",IF(SUM(AA87:AA92)&gt;=CM004M1,"CUMPLE","NO CUMPLE")),"")</f>
        <v>CUMPLE</v>
      </c>
      <c r="AD87" s="1222" t="str">
        <f>IFERROR(IF(COUNTIF(AA87:AA92,"")=6,"",IF(COUNTIF(E87:E92,"N/A")&gt;0,IF(SUMIF(E87:E92,"N/A",AA87:AA92)&gt;=CM004LM1,"CUMPLE","NO CUMPLE"),IF(SUMIF(E87:E92,"SI",AA87:AA92)&gt;=CM004LM1,"CUMPLE","NO CUMPLE"))),"")</f>
        <v>CUMPLE</v>
      </c>
      <c r="AE87" s="404" t="str">
        <f t="shared" si="10"/>
        <v>CUMPLE</v>
      </c>
      <c r="AF87" s="1222" t="str">
        <f>IFERROR(IF(COUNTIF(AB87:AB92,"")=6,"",IF(SUM(AB87:AB92)&gt;=CM004M3,"CUMPLE","NO CUMPLE")),"")</f>
        <v/>
      </c>
      <c r="AG87" s="1222" t="str">
        <f>IFERROR(IF(COUNTIF(AB87:AB92,"")=6,"",IF(COUNTIF(E87:E92,"N/A")&gt;0,IF(SUMIF(E87:E92,"N/A",AB87:AB92)&gt;=CM004LM3,"CUMPLE","NO CUMPLE"),IF(SUMIF(E87:E92,"SI",AB87:AB92)&gt;=CM004LM3,"CUMPLE","NO CUMPLE"))),"")</f>
        <v/>
      </c>
      <c r="AH87" s="355" t="str">
        <f t="shared" si="11"/>
        <v/>
      </c>
      <c r="AI87" s="519">
        <v>8</v>
      </c>
      <c r="AJ87" s="1247" t="s">
        <v>161</v>
      </c>
      <c r="AK87" s="1247"/>
      <c r="AL87" s="1247"/>
      <c r="AM87" s="1247" t="s">
        <v>160</v>
      </c>
      <c r="AN87" s="1247"/>
      <c r="AO87" s="1247"/>
      <c r="AP87" s="1247" t="s">
        <v>160</v>
      </c>
      <c r="AQ87" s="1247"/>
      <c r="AR87" s="1247"/>
      <c r="AS87" s="891" t="str">
        <f t="shared" si="12"/>
        <v>SI</v>
      </c>
      <c r="AT87" s="1214" t="s">
        <v>168</v>
      </c>
      <c r="AU87" s="1214"/>
      <c r="AV87" s="1288"/>
      <c r="AW87" s="260"/>
      <c r="BC87" s="248"/>
    </row>
    <row r="88" spans="1:55" s="246" customFormat="1" ht="51" customHeight="1" thickBot="1" x14ac:dyDescent="0.3">
      <c r="A88" s="1220"/>
      <c r="B88" s="10" t="s">
        <v>197</v>
      </c>
      <c r="C88" s="136">
        <v>185</v>
      </c>
      <c r="D88" s="11" t="str">
        <f>IFERROR(INDEX(DESEMPATE!$D$3:$D$73,MATCH('EXP GEN.'!B88,DESEMPATE!$C$3:$C$73,0)),"")</f>
        <v>PEYCO COLOMBIA</v>
      </c>
      <c r="E88" s="259" t="str">
        <f>IFERROR(IF(D88="","",IF(VLOOKUP(D88,DESEMPATE!D$3:$E$73,2,FALSE)=1,"N/A",IF(VLOOKUP(D88,DESEMPATE!D$3:$E$73,2,FALSE)&gt;=0.51,"SI","NO"))),"")</f>
        <v>SI</v>
      </c>
      <c r="F88" s="750" t="s">
        <v>160</v>
      </c>
      <c r="G88" s="328"/>
      <c r="H88" s="20" t="s">
        <v>655</v>
      </c>
      <c r="I88" s="20" t="s">
        <v>435</v>
      </c>
      <c r="J88" s="20" t="s">
        <v>580</v>
      </c>
      <c r="K88" s="251" t="s">
        <v>656</v>
      </c>
      <c r="L88" s="143" t="s">
        <v>160</v>
      </c>
      <c r="M88" s="891" t="s">
        <v>160</v>
      </c>
      <c r="N88" s="656" t="str">
        <f t="shared" si="13"/>
        <v>SI</v>
      </c>
      <c r="O88" s="490">
        <v>1</v>
      </c>
      <c r="P88" s="491">
        <v>39260</v>
      </c>
      <c r="Q88" s="491">
        <v>40204</v>
      </c>
      <c r="R88" s="16">
        <f t="shared" si="19"/>
        <v>2010</v>
      </c>
      <c r="S88" s="17">
        <f>IFERROR(INDEX(PARAMETROS!$B$53:$B$79,MATCH(R88,PARAMETROS!$A$53:$A$79,0)),"")</f>
        <v>515000</v>
      </c>
      <c r="T88" s="953">
        <v>701467.93</v>
      </c>
      <c r="U88" s="516" t="s">
        <v>173</v>
      </c>
      <c r="V88" s="9">
        <f>IFERROR(IF(U88="","",IF(U88="COP","N/A",IF(OR(U88="USD",U88="US"),1,IF(U88="EUR",VLOOKUP(Q88,'SH EURO'!$A$6:$B$6338,2,FALSE),"INGRESAR TASA")))),"")</f>
        <v>1.4155</v>
      </c>
      <c r="W88" s="859">
        <f t="shared" si="14"/>
        <v>992927.85491500003</v>
      </c>
      <c r="X88" s="19">
        <f>IFERROR(IF(U88="","",IF(U88="COP",1,IF(V88&lt;&gt;"N/A",VLOOKUP(Q88,'SH TRM'!$A$9:$B$8912,2,FALSE),"REVISAR"))),"")</f>
        <v>1961.97</v>
      </c>
      <c r="Y88" s="503">
        <f t="shared" si="15"/>
        <v>1948094663.5075827</v>
      </c>
      <c r="Z88" s="9">
        <f t="shared" si="16"/>
        <v>3782.7080844807429</v>
      </c>
      <c r="AA88" s="9">
        <f t="shared" si="17"/>
        <v>3782.7080844807429</v>
      </c>
      <c r="AB88" s="9" t="str">
        <f t="shared" si="18"/>
        <v/>
      </c>
      <c r="AC88" s="1217"/>
      <c r="AD88" s="1217"/>
      <c r="AE88" s="356" t="str">
        <f t="shared" si="10"/>
        <v>CUMPLE</v>
      </c>
      <c r="AF88" s="1217"/>
      <c r="AG88" s="1217"/>
      <c r="AH88" s="356" t="str">
        <f t="shared" si="11"/>
        <v/>
      </c>
      <c r="AI88" s="364">
        <v>6</v>
      </c>
      <c r="AJ88" s="1217" t="s">
        <v>161</v>
      </c>
      <c r="AK88" s="1217"/>
      <c r="AL88" s="1217"/>
      <c r="AM88" s="1217" t="s">
        <v>160</v>
      </c>
      <c r="AN88" s="1217"/>
      <c r="AO88" s="1217"/>
      <c r="AP88" s="1217" t="s">
        <v>160</v>
      </c>
      <c r="AQ88" s="1217"/>
      <c r="AR88" s="1217"/>
      <c r="AS88" s="890" t="str">
        <f t="shared" si="12"/>
        <v>SI</v>
      </c>
      <c r="AT88" s="1215"/>
      <c r="AU88" s="1215"/>
      <c r="AV88" s="1289"/>
      <c r="AW88" s="260"/>
      <c r="BC88" s="248"/>
    </row>
    <row r="89" spans="1:55" s="246" customFormat="1" ht="43.5" thickBot="1" x14ac:dyDescent="0.3">
      <c r="A89" s="1220"/>
      <c r="B89" s="10" t="s">
        <v>198</v>
      </c>
      <c r="C89" s="136">
        <v>193</v>
      </c>
      <c r="D89" s="11" t="str">
        <f>IFERROR(INDEX(DESEMPATE!$D$3:$D$73,MATCH('EXP GEN.'!B89,DESEMPATE!$C$3:$C$73,0)),"")</f>
        <v>SERINCO COLOMBIA</v>
      </c>
      <c r="E89" s="259" t="str">
        <f>IFERROR(IF(D89="","",IF(VLOOKUP(D89,DESEMPATE!D$3:$E$73,2,FALSE)=1,"N/A",IF(VLOOKUP(D89,DESEMPATE!D$3:$E$73,2,FALSE)&gt;=0.51,"SI","NO"))),"")</f>
        <v>NO</v>
      </c>
      <c r="F89" s="750" t="s">
        <v>160</v>
      </c>
      <c r="G89" s="328"/>
      <c r="H89" s="227" t="s">
        <v>436</v>
      </c>
      <c r="I89" s="227" t="s">
        <v>435</v>
      </c>
      <c r="J89" s="227" t="s">
        <v>580</v>
      </c>
      <c r="K89" s="607" t="s">
        <v>657</v>
      </c>
      <c r="L89" s="143" t="s">
        <v>160</v>
      </c>
      <c r="M89" s="891" t="s">
        <v>160</v>
      </c>
      <c r="N89" s="656" t="str">
        <f t="shared" si="13"/>
        <v>SI</v>
      </c>
      <c r="O89" s="959">
        <v>0.5</v>
      </c>
      <c r="P89" s="960">
        <v>38596</v>
      </c>
      <c r="Q89" s="960">
        <v>39629</v>
      </c>
      <c r="R89" s="16">
        <f t="shared" si="19"/>
        <v>2008</v>
      </c>
      <c r="S89" s="17">
        <f>IFERROR(INDEX(PARAMETROS!$B$53:$B$79,MATCH(R89,PARAMETROS!$A$53:$A$79,0)),"")</f>
        <v>461500</v>
      </c>
      <c r="T89" s="964">
        <v>728780.80000000005</v>
      </c>
      <c r="U89" s="965" t="s">
        <v>173</v>
      </c>
      <c r="V89" s="9">
        <f>IFERROR(IF(U89="","",IF(U89="COP","N/A",IF(OR(U89="USD",U89="US"),1,IF(U89="EUR",VLOOKUP(Q89,'SH EURO'!$A$6:$B$6338,2,FALSE),"INGRESAR TASA")))),"")</f>
        <v>1.5789</v>
      </c>
      <c r="W89" s="859">
        <f t="shared" si="14"/>
        <v>1150672.0051200001</v>
      </c>
      <c r="X89" s="19">
        <f>IFERROR(IF(U89="","",IF(U89="COP",1,IF(V89&lt;&gt;"N/A",VLOOKUP(Q89,'SH TRM'!$A$9:$B$8912,2,FALSE),"REVISAR"))),"")</f>
        <v>1923.02</v>
      </c>
      <c r="Y89" s="503">
        <f t="shared" si="15"/>
        <v>2212765279.2858624</v>
      </c>
      <c r="Z89" s="9">
        <f t="shared" si="16"/>
        <v>4794.7243321470478</v>
      </c>
      <c r="AA89" s="9">
        <f t="shared" si="17"/>
        <v>2397.3621660735239</v>
      </c>
      <c r="AB89" s="9" t="str">
        <f t="shared" si="18"/>
        <v/>
      </c>
      <c r="AC89" s="1217"/>
      <c r="AD89" s="1217"/>
      <c r="AE89" s="356" t="str">
        <f t="shared" si="10"/>
        <v>CUMPLE</v>
      </c>
      <c r="AF89" s="1217"/>
      <c r="AG89" s="1217"/>
      <c r="AH89" s="356" t="str">
        <f t="shared" si="11"/>
        <v/>
      </c>
      <c r="AI89" s="364">
        <v>8</v>
      </c>
      <c r="AJ89" s="1217" t="s">
        <v>160</v>
      </c>
      <c r="AK89" s="1217"/>
      <c r="AL89" s="1217"/>
      <c r="AM89" s="1217" t="s">
        <v>160</v>
      </c>
      <c r="AN89" s="1217"/>
      <c r="AO89" s="1217"/>
      <c r="AP89" s="1217" t="s">
        <v>160</v>
      </c>
      <c r="AQ89" s="1217"/>
      <c r="AR89" s="1217"/>
      <c r="AS89" s="890" t="str">
        <f t="shared" si="12"/>
        <v>SI</v>
      </c>
      <c r="AT89" s="1215"/>
      <c r="AU89" s="1215"/>
      <c r="AV89" s="1289"/>
      <c r="AW89" s="260"/>
      <c r="BC89" s="248"/>
    </row>
    <row r="90" spans="1:55" s="246" customFormat="1" ht="57.75" thickBot="1" x14ac:dyDescent="0.3">
      <c r="A90" s="1220"/>
      <c r="B90" s="10" t="s">
        <v>198</v>
      </c>
      <c r="C90" s="136">
        <v>197</v>
      </c>
      <c r="D90" s="11" t="str">
        <f>IFERROR(INDEX(DESEMPATE!$D$3:$D$73,MATCH('EXP GEN.'!B90,DESEMPATE!$C$3:$C$73,0)),"")</f>
        <v>SERINCO COLOMBIA</v>
      </c>
      <c r="E90" s="259" t="str">
        <f>IFERROR(IF(D90="","",IF(VLOOKUP(D90,DESEMPATE!D$3:$E$73,2,FALSE)=1,"N/A",IF(VLOOKUP(D90,DESEMPATE!D$3:$E$73,2,FALSE)&gt;=0.51,"SI","NO"))),"")</f>
        <v>NO</v>
      </c>
      <c r="F90" s="750" t="s">
        <v>160</v>
      </c>
      <c r="G90" s="328"/>
      <c r="H90" s="20" t="s">
        <v>449</v>
      </c>
      <c r="I90" s="20" t="s">
        <v>435</v>
      </c>
      <c r="J90" s="20" t="s">
        <v>580</v>
      </c>
      <c r="K90" s="251" t="s">
        <v>658</v>
      </c>
      <c r="L90" s="143" t="s">
        <v>160</v>
      </c>
      <c r="M90" s="891" t="s">
        <v>160</v>
      </c>
      <c r="N90" s="656" t="str">
        <f t="shared" si="13"/>
        <v>SI</v>
      </c>
      <c r="O90" s="14">
        <v>0.5</v>
      </c>
      <c r="P90" s="15">
        <v>39638</v>
      </c>
      <c r="Q90" s="15">
        <v>40468</v>
      </c>
      <c r="R90" s="16">
        <f t="shared" si="19"/>
        <v>2010</v>
      </c>
      <c r="S90" s="17">
        <f>IFERROR(INDEX(PARAMETROS!$B$53:$B$79,MATCH(R90,PARAMETROS!$A$53:$A$79,0)),"")</f>
        <v>515000</v>
      </c>
      <c r="T90" s="478">
        <v>1005721.81</v>
      </c>
      <c r="U90" s="18" t="s">
        <v>173</v>
      </c>
      <c r="V90" s="9">
        <f>IFERROR(IF(U90="","",IF(U90="COP","N/A",IF(OR(U90="USD",U90="US"),1,IF(U90="EUR",VLOOKUP(Q90,'SH EURO'!$A$6:$B$6338,2,FALSE),"INGRESAR TASA")))),"")</f>
        <v>1.3972</v>
      </c>
      <c r="W90" s="859">
        <f t="shared" si="14"/>
        <v>1405194.512932</v>
      </c>
      <c r="X90" s="19">
        <f>IFERROR(IF(U90="","",IF(U90="COP",1,IF(V90&lt;&gt;"N/A",VLOOKUP(Q90,'SH TRM'!$A$9:$B$8912,2,FALSE),"REVISAR"))),"")</f>
        <v>1807.88</v>
      </c>
      <c r="Y90" s="503">
        <f t="shared" si="15"/>
        <v>2540423056.0395041</v>
      </c>
      <c r="Z90" s="9">
        <f t="shared" si="16"/>
        <v>4932.8603029893284</v>
      </c>
      <c r="AA90" s="9">
        <f t="shared" si="17"/>
        <v>2466.4301514946642</v>
      </c>
      <c r="AB90" s="9" t="str">
        <f t="shared" si="18"/>
        <v/>
      </c>
      <c r="AC90" s="1217"/>
      <c r="AD90" s="1217"/>
      <c r="AE90" s="356" t="str">
        <f t="shared" si="10"/>
        <v>CUMPLE</v>
      </c>
      <c r="AF90" s="1217"/>
      <c r="AG90" s="1217"/>
      <c r="AH90" s="356" t="str">
        <f t="shared" si="11"/>
        <v/>
      </c>
      <c r="AI90" s="536">
        <v>5</v>
      </c>
      <c r="AJ90" s="1217" t="s">
        <v>160</v>
      </c>
      <c r="AK90" s="1217"/>
      <c r="AL90" s="1217"/>
      <c r="AM90" s="1217" t="s">
        <v>160</v>
      </c>
      <c r="AN90" s="1217"/>
      <c r="AO90" s="1217"/>
      <c r="AP90" s="1217" t="s">
        <v>160</v>
      </c>
      <c r="AQ90" s="1217"/>
      <c r="AR90" s="1217"/>
      <c r="AS90" s="890" t="str">
        <f t="shared" si="12"/>
        <v>SI</v>
      </c>
      <c r="AT90" s="1215"/>
      <c r="AU90" s="1215"/>
      <c r="AV90" s="1289"/>
      <c r="AW90" s="260"/>
      <c r="BC90" s="248"/>
    </row>
    <row r="91" spans="1:55" s="246" customFormat="1" ht="15" customHeight="1" thickBot="1" x14ac:dyDescent="0.3">
      <c r="A91" s="1220"/>
      <c r="B91" s="10"/>
      <c r="C91" s="136"/>
      <c r="D91" s="11" t="str">
        <f>IFERROR(INDEX(DESEMPATE!$D$3:$D$73,MATCH('EXP GEN.'!B91,DESEMPATE!$C$3:$C$73,0)),"")</f>
        <v/>
      </c>
      <c r="E91" s="259" t="str">
        <f>IFERROR(IF(D91="","",IF(VLOOKUP(D91,DESEMPATE!D$3:$E$73,2,FALSE)=1,"N/A",IF(VLOOKUP(D91,DESEMPATE!D$3:$E$73,2,FALSE)&gt;=0.51,"SI","NO"))),"")</f>
        <v/>
      </c>
      <c r="F91" s="750" t="s">
        <v>160</v>
      </c>
      <c r="G91" s="328"/>
      <c r="H91" s="20"/>
      <c r="I91" s="807"/>
      <c r="J91" s="20"/>
      <c r="K91" s="251"/>
      <c r="L91" s="20"/>
      <c r="M91" s="656"/>
      <c r="N91" s="656" t="str">
        <f t="shared" si="13"/>
        <v/>
      </c>
      <c r="O91" s="490"/>
      <c r="P91" s="535"/>
      <c r="Q91" s="535"/>
      <c r="R91" s="16" t="str">
        <f t="shared" si="19"/>
        <v/>
      </c>
      <c r="S91" s="17" t="str">
        <f>IFERROR(INDEX(PARAMETROS!$B$53:$B$79,MATCH(R91,PARAMETROS!$A$53:$A$79,0)),"")</f>
        <v/>
      </c>
      <c r="T91" s="834"/>
      <c r="U91" s="18"/>
      <c r="V91" s="9" t="str">
        <f>IFERROR(IF(U91="","",IF(U91="COP","N/A",IF(OR(U91="USD",U91="US"),1,IF(U91="EUR",VLOOKUP(Q91,'SH EURO'!$A$6:$B$6338,2,FALSE),"INGRESAR TASA")))),"")</f>
        <v/>
      </c>
      <c r="W91" s="859" t="str">
        <f t="shared" si="14"/>
        <v/>
      </c>
      <c r="X91" s="19" t="str">
        <f>IFERROR(IF(U91="","",IF(U91="COP",1,IF(V91&lt;&gt;"N/A",VLOOKUP(Q91,'SH TRM'!$A$9:$B$8912,2,FALSE),"REVISAR"))),"")</f>
        <v/>
      </c>
      <c r="Y91" s="503" t="str">
        <f t="shared" si="15"/>
        <v/>
      </c>
      <c r="Z91" s="9" t="str">
        <f t="shared" si="16"/>
        <v/>
      </c>
      <c r="AA91" s="9" t="str">
        <f t="shared" si="17"/>
        <v/>
      </c>
      <c r="AB91" s="9" t="str">
        <f t="shared" si="18"/>
        <v/>
      </c>
      <c r="AC91" s="1217"/>
      <c r="AD91" s="1217"/>
      <c r="AE91" s="356" t="str">
        <f t="shared" si="10"/>
        <v/>
      </c>
      <c r="AF91" s="1217"/>
      <c r="AG91" s="1217"/>
      <c r="AH91" s="356" t="str">
        <f t="shared" si="11"/>
        <v/>
      </c>
      <c r="AI91" s="362"/>
      <c r="AJ91" s="1217"/>
      <c r="AK91" s="1217"/>
      <c r="AL91" s="1217"/>
      <c r="AM91" s="1217"/>
      <c r="AN91" s="1217"/>
      <c r="AO91" s="1217"/>
      <c r="AP91" s="1217"/>
      <c r="AQ91" s="1217"/>
      <c r="AR91" s="1217"/>
      <c r="AS91" s="656"/>
      <c r="AT91" s="1215"/>
      <c r="AU91" s="1215"/>
      <c r="AV91" s="1289"/>
      <c r="AW91" s="260"/>
      <c r="BC91" s="248"/>
    </row>
    <row r="92" spans="1:55" s="246" customFormat="1" ht="13.5" customHeight="1" thickBot="1" x14ac:dyDescent="0.3">
      <c r="A92" s="1221"/>
      <c r="B92" s="134"/>
      <c r="C92" s="411"/>
      <c r="D92" s="49" t="str">
        <f>IFERROR(INDEX(DESEMPATE!$D$3:$D$73,MATCH('EXP GEN.'!B92,DESEMPATE!$C$3:$C$73,0)),"")</f>
        <v/>
      </c>
      <c r="E92" s="335" t="str">
        <f>IFERROR(IF(D92="","",IF(VLOOKUP(D92,DESEMPATE!D$3:$E$73,2,FALSE)=1,"N/A",IF(VLOOKUP(D92,DESEMPATE!D$3:$E$73,2,FALSE)&gt;=0.51,"SI","NO"))),"")</f>
        <v/>
      </c>
      <c r="F92" s="750" t="s">
        <v>160</v>
      </c>
      <c r="G92" s="414"/>
      <c r="H92" s="415"/>
      <c r="I92" s="816"/>
      <c r="J92" s="415"/>
      <c r="K92" s="633"/>
      <c r="L92" s="415"/>
      <c r="M92" s="662"/>
      <c r="N92" s="658" t="str">
        <f t="shared" si="13"/>
        <v/>
      </c>
      <c r="O92" s="640"/>
      <c r="P92" s="639"/>
      <c r="Q92" s="639"/>
      <c r="R92" s="40" t="str">
        <f t="shared" si="19"/>
        <v/>
      </c>
      <c r="S92" s="41" t="str">
        <f>IFERROR(INDEX(PARAMETROS!$B$53:$B$79,MATCH(R92,PARAMETROS!$A$53:$A$79,0)),"")</f>
        <v/>
      </c>
      <c r="T92" s="834"/>
      <c r="U92" s="642"/>
      <c r="V92" s="44" t="str">
        <f>IFERROR(IF(U92="","",IF(U92="COP","N/A",IF(OR(U92="USD",U92="US"),1,IF(U92="EUR",VLOOKUP(Q92,'SH EURO'!$A$6:$B$6338,2,FALSE),"INGRESAR TASA")))),"")</f>
        <v/>
      </c>
      <c r="W92" s="860" t="str">
        <f t="shared" si="14"/>
        <v/>
      </c>
      <c r="X92" s="43" t="str">
        <f>IFERROR(IF(U92="","",IF(U92="COP",1,IF(V92&lt;&gt;"N/A",VLOOKUP(Q92,'SH TRM'!$A$9:$B$8912,2,FALSE),"REVISAR"))),"")</f>
        <v/>
      </c>
      <c r="Y92" s="504" t="str">
        <f t="shared" si="15"/>
        <v/>
      </c>
      <c r="Z92" s="44" t="str">
        <f t="shared" si="16"/>
        <v/>
      </c>
      <c r="AA92" s="44" t="str">
        <f t="shared" si="17"/>
        <v/>
      </c>
      <c r="AB92" s="44" t="str">
        <f t="shared" si="18"/>
        <v/>
      </c>
      <c r="AC92" s="1218"/>
      <c r="AD92" s="1218"/>
      <c r="AE92" s="367" t="str">
        <f t="shared" si="10"/>
        <v/>
      </c>
      <c r="AF92" s="1218"/>
      <c r="AG92" s="1218"/>
      <c r="AH92" s="358" t="str">
        <f t="shared" si="11"/>
        <v/>
      </c>
      <c r="AI92" s="643"/>
      <c r="AJ92" s="1248"/>
      <c r="AK92" s="1248"/>
      <c r="AL92" s="1248"/>
      <c r="AM92" s="1248"/>
      <c r="AN92" s="1248"/>
      <c r="AO92" s="1248"/>
      <c r="AP92" s="1246"/>
      <c r="AQ92" s="1246"/>
      <c r="AR92" s="1246"/>
      <c r="AS92" s="662"/>
      <c r="AT92" s="1224"/>
      <c r="AU92" s="1224"/>
      <c r="AV92" s="1290"/>
      <c r="AW92" s="260"/>
      <c r="BC92" s="248"/>
    </row>
    <row r="93" spans="1:55" s="246" customFormat="1" ht="57" x14ac:dyDescent="0.25">
      <c r="A93" s="1219" t="s">
        <v>31</v>
      </c>
      <c r="B93" s="27" t="s">
        <v>199</v>
      </c>
      <c r="C93" s="135">
        <v>204</v>
      </c>
      <c r="D93" s="28" t="str">
        <f>IFERROR(INDEX(DESEMPATE!$D$3:$D$73,MATCH('EXP GEN.'!B93,DESEMPATE!$C$3:$C$73,0)),"")</f>
        <v>SEG GEOTECNIA Y CONTROL DE CALIDAD SAS</v>
      </c>
      <c r="E93" s="337" t="str">
        <f>IFERROR(IF(D93="","",IF(VLOOKUP(D93,DESEMPATE!D$3:$E$73,2,FALSE)=1,"N/A",IF(VLOOKUP(D93,DESEMPATE!D$3:$E$73,2,FALSE)&gt;=0.51,"SI","NO"))),"")</f>
        <v>SI</v>
      </c>
      <c r="F93" s="750" t="s">
        <v>160</v>
      </c>
      <c r="G93" s="327"/>
      <c r="H93" s="35" t="s">
        <v>873</v>
      </c>
      <c r="I93" s="809" t="s">
        <v>435</v>
      </c>
      <c r="J93" s="35" t="s">
        <v>874</v>
      </c>
      <c r="K93" s="252" t="s">
        <v>875</v>
      </c>
      <c r="L93" s="35" t="s">
        <v>160</v>
      </c>
      <c r="M93" s="911" t="s">
        <v>160</v>
      </c>
      <c r="N93" s="911" t="str">
        <f>IFERROR(IF(P93="","",IF(P93&gt;=DATE(1990,1,1),"SI","NO")),"")</f>
        <v>SI</v>
      </c>
      <c r="O93" s="29">
        <v>0.23</v>
      </c>
      <c r="P93" s="554">
        <v>35473</v>
      </c>
      <c r="Q93" s="554">
        <v>36189</v>
      </c>
      <c r="R93" s="47">
        <f t="shared" si="19"/>
        <v>1999</v>
      </c>
      <c r="S93" s="24">
        <f>IFERROR(INDEX(PARAMETROS!$B$53:$B$79,MATCH(R93,PARAMETROS!$A$53:$A$79,0)),"")</f>
        <v>236460</v>
      </c>
      <c r="T93" s="835">
        <v>7035211.1399999997</v>
      </c>
      <c r="U93" s="32" t="s">
        <v>173</v>
      </c>
      <c r="V93" s="406">
        <f>IFERROR(IF(U93="","",IF(U93="COP","N/A",IF(OR(U93="USD",U93="US"),1,IF(U93="EUR",VLOOKUP(Q93,'SH EURO'!$A$6:$B$6338,2,FALSE),"INGRESAR TASA")))),"")</f>
        <v>1.1385000000000001</v>
      </c>
      <c r="W93" s="861">
        <f t="shared" si="14"/>
        <v>8009587.88289</v>
      </c>
      <c r="X93" s="26">
        <f>IFERROR(IF(U93="","",IF(U93="COP",1,IF(V93&lt;&gt;"N/A",VLOOKUP(Q93,'SH TRM'!$A$9:$B$8912,2,FALSE),"REVISAR"))),"")</f>
        <v>1580.72</v>
      </c>
      <c r="Y93" s="505">
        <f t="shared" si="15"/>
        <v>12660915758.24188</v>
      </c>
      <c r="Z93" s="406">
        <f t="shared" si="16"/>
        <v>53543.583516205195</v>
      </c>
      <c r="AA93" s="406">
        <f t="shared" si="17"/>
        <v>12315.024208727196</v>
      </c>
      <c r="AB93" s="406" t="str">
        <f t="shared" si="18"/>
        <v/>
      </c>
      <c r="AC93" s="1222" t="str">
        <f>IFERROR(IF(COUNTIF(AA93:AA98,"")=6,"",IF(SUM(AA93:AA98)&gt;=CM004M1,"CUMPLE","NO CUMPLE")),"")</f>
        <v>CUMPLE</v>
      </c>
      <c r="AD93" s="1222" t="str">
        <f>IFERROR(IF(COUNTIF(AA93:AA98,"")=6,"",IF(COUNTIF(E93:E98,"N/A")&gt;0,IF(SUMIF(E93:E98,"N/A",AA93:AA98)&gt;=CM004LM1,"CUMPLE","NO CUMPLE"),IF(SUMIF(E93:E98,"SI",AA93:AA98)&gt;=CM004LM1,"CUMPLE","NO CUMPLE"))),"")</f>
        <v>CUMPLE</v>
      </c>
      <c r="AE93" s="404" t="str">
        <f t="shared" si="10"/>
        <v>CUMPLE</v>
      </c>
      <c r="AF93" s="1222" t="str">
        <f>IFERROR(IF(COUNTIF(AB93:AB98,"")=6,"",IF(SUM(AB93:AB98)&gt;=CM004M3,"CUMPLE","NO CUMPLE")),"")</f>
        <v/>
      </c>
      <c r="AG93" s="1222" t="str">
        <f>IFERROR(IF(COUNTIF(AB93:AB98,"")=6,"",IF(COUNTIF(E93:E98,"N/A")&gt;0,IF(SUMIF(E93:E98,"N/A",AB93:AB98)&gt;=CM004LM3,"CUMPLE","NO CUMPLE"),IF(SUMIF(E93:E98,"SI",AB93:AB98)&gt;=CM004LM3,"CUMPLE","NO CUMPLE"))),"")</f>
        <v/>
      </c>
      <c r="AH93" s="355" t="str">
        <f t="shared" si="11"/>
        <v/>
      </c>
      <c r="AI93" s="366">
        <v>51</v>
      </c>
      <c r="AJ93" s="1222" t="s">
        <v>160</v>
      </c>
      <c r="AK93" s="1222"/>
      <c r="AL93" s="1222"/>
      <c r="AM93" s="1222" t="s">
        <v>160</v>
      </c>
      <c r="AN93" s="1222"/>
      <c r="AO93" s="1222"/>
      <c r="AP93" s="1222" t="s">
        <v>160</v>
      </c>
      <c r="AQ93" s="1222"/>
      <c r="AR93" s="1222"/>
      <c r="AS93" s="660" t="str">
        <f>IFERROR(IF(AI93="","",IF(ISNUMBER(AI93),IF(COUNTIF(AJ93:AR93,"SI")&gt;0,"SI","NO"),AI93)),"")</f>
        <v>SI</v>
      </c>
      <c r="AT93" s="1214" t="s">
        <v>168</v>
      </c>
      <c r="AU93" s="1214"/>
      <c r="AV93" s="258"/>
      <c r="AW93" s="260"/>
      <c r="AX93" s="1126"/>
      <c r="AY93" s="727"/>
      <c r="BC93" s="248"/>
    </row>
    <row r="94" spans="1:55" s="246" customFormat="1" ht="47.25" x14ac:dyDescent="0.25">
      <c r="A94" s="1220"/>
      <c r="B94" s="10" t="s">
        <v>199</v>
      </c>
      <c r="C94" s="136">
        <v>214</v>
      </c>
      <c r="D94" s="11" t="str">
        <f>IFERROR(INDEX(DESEMPATE!$D$3:$D$73,MATCH('EXP GEN.'!B94,DESEMPATE!$C$3:$C$73,0)),"")</f>
        <v>SEG GEOTECNIA Y CONTROL DE CALIDAD SAS</v>
      </c>
      <c r="E94" s="259" t="str">
        <f>IFERROR(IF(D94="","",IF(VLOOKUP(D94,DESEMPATE!D$3:$E$73,2,FALSE)=1,"N/A",IF(VLOOKUP(D94,DESEMPATE!D$3:$E$73,2,FALSE)&gt;=0.51,"SI","NO"))),"")</f>
        <v>SI</v>
      </c>
      <c r="F94" s="796" t="s">
        <v>160</v>
      </c>
      <c r="G94" s="328"/>
      <c r="H94" s="20" t="s">
        <v>436</v>
      </c>
      <c r="I94" s="807" t="s">
        <v>435</v>
      </c>
      <c r="J94" s="20" t="s">
        <v>845</v>
      </c>
      <c r="K94" s="251" t="s">
        <v>846</v>
      </c>
      <c r="L94" s="20" t="s">
        <v>160</v>
      </c>
      <c r="M94" s="909" t="s">
        <v>160</v>
      </c>
      <c r="N94" s="909" t="str">
        <f t="shared" ref="N94:N116" si="20">IFERROR(IF(P94="","",IF(P94&gt;=DATE(1990,1,1),"SI","NO")),"")</f>
        <v>SI</v>
      </c>
      <c r="O94" s="14">
        <v>0.5</v>
      </c>
      <c r="P94" s="15">
        <v>38693</v>
      </c>
      <c r="Q94" s="15">
        <v>40907</v>
      </c>
      <c r="R94" s="16">
        <f t="shared" si="19"/>
        <v>2011</v>
      </c>
      <c r="S94" s="17">
        <f>IFERROR(INDEX(PARAMETROS!$B$53:$B$79,MATCH(R94,PARAMETROS!$A$53:$A$79,0)),"")</f>
        <v>535600</v>
      </c>
      <c r="T94" s="1057">
        <v>1827620.16</v>
      </c>
      <c r="U94" s="18" t="s">
        <v>173</v>
      </c>
      <c r="V94" s="9">
        <f>IFERROR(IF(U94="","",IF(U94="COP","N/A",IF(OR(U94="USD",U94="US"),1,IF(U94="EUR",VLOOKUP(Q94,'SH EURO'!$A$6:$B$6338,2,FALSE),"INGRESAR TASA")))),"")</f>
        <v>1.2921</v>
      </c>
      <c r="W94" s="859">
        <f t="shared" si="14"/>
        <v>2361468.0087359999</v>
      </c>
      <c r="X94" s="19">
        <f>IFERROR(IF(U94="","",IF(U94="COP",1,IF(V94&lt;&gt;"N/A",VLOOKUP(Q94,'SH TRM'!$A$9:$B$8912,2,FALSE),"REVISAR"))),"")</f>
        <v>1942.7</v>
      </c>
      <c r="Y94" s="503">
        <f t="shared" si="15"/>
        <v>4587623900.5714273</v>
      </c>
      <c r="Z94" s="9">
        <f t="shared" si="16"/>
        <v>8565.3918980049057</v>
      </c>
      <c r="AA94" s="9">
        <f t="shared" si="17"/>
        <v>4282.6959490024528</v>
      </c>
      <c r="AB94" s="9" t="str">
        <f t="shared" si="18"/>
        <v/>
      </c>
      <c r="AC94" s="1217"/>
      <c r="AD94" s="1217"/>
      <c r="AE94" s="356" t="str">
        <f t="shared" si="10"/>
        <v>CUMPLE</v>
      </c>
      <c r="AF94" s="1217"/>
      <c r="AG94" s="1217"/>
      <c r="AH94" s="356" t="str">
        <f t="shared" si="11"/>
        <v/>
      </c>
      <c r="AI94" s="643">
        <v>78</v>
      </c>
      <c r="AJ94" s="1246" t="s">
        <v>160</v>
      </c>
      <c r="AK94" s="1246"/>
      <c r="AL94" s="1246"/>
      <c r="AM94" s="1246" t="s">
        <v>160</v>
      </c>
      <c r="AN94" s="1246"/>
      <c r="AO94" s="1246"/>
      <c r="AP94" s="1246" t="s">
        <v>160</v>
      </c>
      <c r="AQ94" s="1246"/>
      <c r="AR94" s="1246"/>
      <c r="AS94" s="656" t="str">
        <f t="shared" ref="AS94:AS116" si="21">IFERROR(IF(AI94="","",IF(ISNUMBER(AI94),IF(COUNTIF(AJ94:AR94,"SI")&gt;0,"SI","NO"),AI94)),"")</f>
        <v>SI</v>
      </c>
      <c r="AT94" s="1215"/>
      <c r="AU94" s="1215"/>
      <c r="AV94" s="257"/>
      <c r="AW94" s="260"/>
      <c r="AX94" s="1126"/>
      <c r="AY94" s="727"/>
      <c r="BC94" s="248"/>
    </row>
    <row r="95" spans="1:55" s="246" customFormat="1" ht="71.25" x14ac:dyDescent="0.25">
      <c r="A95" s="1220"/>
      <c r="B95" s="10" t="s">
        <v>200</v>
      </c>
      <c r="C95" s="136">
        <v>225</v>
      </c>
      <c r="D95" s="11" t="str">
        <f>IFERROR(INDEX(DESEMPATE!$D$3:$D$73,MATCH('EXP GEN.'!B95,DESEMPATE!$C$3:$C$73,0)),"")</f>
        <v>INGENIERIA CONSULTORIA Y PLANEACION SAS. INCOPLAN SA</v>
      </c>
      <c r="E95" s="259" t="str">
        <f>IFERROR(IF(D95="","",IF(VLOOKUP(D95,DESEMPATE!D$3:$E$73,2,FALSE)=1,"N/A",IF(VLOOKUP(D95,DESEMPATE!D$3:$E$73,2,FALSE)&gt;=0.51,"SI","NO"))),"")</f>
        <v>NO</v>
      </c>
      <c r="F95" s="796" t="s">
        <v>160</v>
      </c>
      <c r="G95" s="328"/>
      <c r="H95" s="20" t="s">
        <v>437</v>
      </c>
      <c r="I95" s="807" t="s">
        <v>438</v>
      </c>
      <c r="J95" s="20" t="s">
        <v>876</v>
      </c>
      <c r="K95" s="251" t="s">
        <v>877</v>
      </c>
      <c r="L95" s="20" t="s">
        <v>160</v>
      </c>
      <c r="M95" s="909" t="s">
        <v>160</v>
      </c>
      <c r="N95" s="909" t="str">
        <f t="shared" si="20"/>
        <v>SI</v>
      </c>
      <c r="O95" s="14">
        <v>0.6</v>
      </c>
      <c r="P95" s="15">
        <v>39997</v>
      </c>
      <c r="Q95" s="15">
        <v>42338</v>
      </c>
      <c r="R95" s="16">
        <f t="shared" si="19"/>
        <v>2015</v>
      </c>
      <c r="S95" s="17">
        <f>IFERROR(INDEX(PARAMETROS!$B$53:$B$79,MATCH(R95,PARAMETROS!$A$53:$A$79,0)),"")</f>
        <v>644350</v>
      </c>
      <c r="T95" s="1057">
        <v>6605610884</v>
      </c>
      <c r="U95" s="18" t="s">
        <v>171</v>
      </c>
      <c r="V95" s="9" t="str">
        <f>IFERROR(IF(U95="","",IF(U95="COP","N/A",IF(OR(U95="USD",U95="US"),1,IF(U95="EUR",VLOOKUP(Q95,'SH EURO'!$A$6:$B$6338,2,FALSE),"INGRESAR TASA")))),"")</f>
        <v>N/A</v>
      </c>
      <c r="W95" s="859" t="str">
        <f t="shared" si="14"/>
        <v>N/A</v>
      </c>
      <c r="X95" s="19">
        <f>IFERROR(IF(U95="","",IF(U95="COP",1,IF(V95&lt;&gt;"N/A",VLOOKUP(Q95,'SH TRM'!$A$9:$B$8912,2,FALSE),"REVISAR"))),"")</f>
        <v>1</v>
      </c>
      <c r="Y95" s="503">
        <f t="shared" si="15"/>
        <v>6605610884</v>
      </c>
      <c r="Z95" s="9">
        <f t="shared" si="16"/>
        <v>10251.588242414837</v>
      </c>
      <c r="AA95" s="9">
        <f t="shared" si="17"/>
        <v>6150.952945448902</v>
      </c>
      <c r="AB95" s="9" t="str">
        <f t="shared" si="18"/>
        <v/>
      </c>
      <c r="AC95" s="1217"/>
      <c r="AD95" s="1217"/>
      <c r="AE95" s="356" t="str">
        <f t="shared" si="10"/>
        <v>CUMPLE</v>
      </c>
      <c r="AF95" s="1217"/>
      <c r="AG95" s="1217"/>
      <c r="AH95" s="356" t="str">
        <f t="shared" si="11"/>
        <v/>
      </c>
      <c r="AI95" s="360" t="s">
        <v>439</v>
      </c>
      <c r="AJ95" s="1217"/>
      <c r="AK95" s="1217"/>
      <c r="AL95" s="1217"/>
      <c r="AM95" s="1217"/>
      <c r="AN95" s="1217"/>
      <c r="AO95" s="1217"/>
      <c r="AP95" s="1217"/>
      <c r="AQ95" s="1217"/>
      <c r="AR95" s="1217"/>
      <c r="AS95" s="656" t="str">
        <f t="shared" si="21"/>
        <v>EN EJECUCIÓN</v>
      </c>
      <c r="AT95" s="1215"/>
      <c r="AU95" s="1215"/>
      <c r="AV95" s="257"/>
      <c r="AW95" s="260"/>
      <c r="AY95" s="727"/>
      <c r="BC95" s="248"/>
    </row>
    <row r="96" spans="1:55" s="246" customFormat="1" ht="185.25" x14ac:dyDescent="0.25">
      <c r="A96" s="1220"/>
      <c r="B96" s="10" t="s">
        <v>200</v>
      </c>
      <c r="C96" s="136">
        <v>229</v>
      </c>
      <c r="D96" s="11" t="str">
        <f>IFERROR(INDEX(DESEMPATE!$D$3:$D$73,MATCH('EXP GEN.'!B96,DESEMPATE!$C$3:$C$73,0)),"")</f>
        <v>INGENIERIA CONSULTORIA Y PLANEACION SAS. INCOPLAN SA</v>
      </c>
      <c r="E96" s="259" t="str">
        <f>IFERROR(IF(D96="","",IF(VLOOKUP(D96,DESEMPATE!D$3:$E$73,2,FALSE)=1,"N/A",IF(VLOOKUP(D96,DESEMPATE!D$3:$E$73,2,FALSE)&gt;=0.51,"SI","NO"))),"")</f>
        <v>NO</v>
      </c>
      <c r="F96" s="796" t="s">
        <v>160</v>
      </c>
      <c r="G96" s="328"/>
      <c r="H96" s="20" t="s">
        <v>437</v>
      </c>
      <c r="I96" s="807" t="s">
        <v>438</v>
      </c>
      <c r="J96" s="20" t="s">
        <v>843</v>
      </c>
      <c r="K96" s="251" t="s">
        <v>844</v>
      </c>
      <c r="L96" s="20" t="s">
        <v>160</v>
      </c>
      <c r="M96" s="909" t="s">
        <v>160</v>
      </c>
      <c r="N96" s="909" t="str">
        <f t="shared" si="20"/>
        <v>SI</v>
      </c>
      <c r="O96" s="14">
        <v>0.45</v>
      </c>
      <c r="P96" s="15">
        <v>40954</v>
      </c>
      <c r="Q96" s="15">
        <v>42331</v>
      </c>
      <c r="R96" s="16">
        <f t="shared" si="19"/>
        <v>2015</v>
      </c>
      <c r="S96" s="17">
        <f>IFERROR(INDEX(PARAMETROS!$B$53:$B$79,MATCH(R96,PARAMETROS!$A$53:$A$79,0)),"")</f>
        <v>644350</v>
      </c>
      <c r="T96" s="691">
        <v>6670475572</v>
      </c>
      <c r="U96" s="18" t="s">
        <v>171</v>
      </c>
      <c r="V96" s="9" t="str">
        <f>IFERROR(IF(U96="","",IF(U96="COP","N/A",IF(OR(U96="USD",U96="US"),1,IF(U96="EUR",VLOOKUP(Q96,'SH EURO'!$A$6:$B$6338,2,FALSE),"INGRESAR TASA")))),"")</f>
        <v>N/A</v>
      </c>
      <c r="W96" s="859" t="str">
        <f t="shared" si="14"/>
        <v>N/A</v>
      </c>
      <c r="X96" s="19">
        <f>IFERROR(IF(U96="","",IF(U96="COP",1,IF(V96&lt;&gt;"N/A",VLOOKUP(Q96,'SH TRM'!$A$9:$B$8912,2,FALSE),"REVISAR"))),"")</f>
        <v>1</v>
      </c>
      <c r="Y96" s="503">
        <f t="shared" si="15"/>
        <v>6670475572</v>
      </c>
      <c r="Z96" s="9">
        <f t="shared" si="16"/>
        <v>10352.255097384961</v>
      </c>
      <c r="AA96" s="9">
        <f t="shared" si="17"/>
        <v>4658.514793823233</v>
      </c>
      <c r="AB96" s="9" t="str">
        <f t="shared" si="18"/>
        <v/>
      </c>
      <c r="AC96" s="1217"/>
      <c r="AD96" s="1217"/>
      <c r="AE96" s="356" t="str">
        <f t="shared" si="10"/>
        <v>CUMPLE</v>
      </c>
      <c r="AF96" s="1217"/>
      <c r="AG96" s="1217"/>
      <c r="AH96" s="356" t="str">
        <f t="shared" si="11"/>
        <v/>
      </c>
      <c r="AI96" s="362" t="s">
        <v>439</v>
      </c>
      <c r="AJ96" s="1217"/>
      <c r="AK96" s="1217"/>
      <c r="AL96" s="1217"/>
      <c r="AM96" s="1217"/>
      <c r="AN96" s="1217"/>
      <c r="AO96" s="1217"/>
      <c r="AP96" s="1217"/>
      <c r="AQ96" s="1217"/>
      <c r="AR96" s="1217"/>
      <c r="AS96" s="656" t="str">
        <f t="shared" si="21"/>
        <v>EN EJECUCIÓN</v>
      </c>
      <c r="AT96" s="1215"/>
      <c r="AU96" s="1215"/>
      <c r="AV96" s="257"/>
      <c r="AW96" s="260"/>
      <c r="AY96" s="727"/>
      <c r="BC96" s="248"/>
    </row>
    <row r="97" spans="1:55" s="246" customFormat="1" ht="15.95" customHeight="1" x14ac:dyDescent="0.25">
      <c r="A97" s="1220"/>
      <c r="B97" s="10"/>
      <c r="C97" s="136"/>
      <c r="D97" s="11" t="str">
        <f>IFERROR(INDEX(DESEMPATE!$D$3:$D$73,MATCH('EXP GEN.'!B97,DESEMPATE!$C$3:$C$73,0)),"")</f>
        <v/>
      </c>
      <c r="E97" s="259" t="str">
        <f>IFERROR(IF(D97="","",IF(VLOOKUP(D97,DESEMPATE!D$3:$E$73,2,FALSE)=1,"N/A",IF(VLOOKUP(D97,DESEMPATE!D$3:$E$73,2,FALSE)&gt;=0.51,"SI","NO"))),"")</f>
        <v/>
      </c>
      <c r="F97" s="796"/>
      <c r="G97" s="328"/>
      <c r="H97" s="1058" t="s">
        <v>878</v>
      </c>
      <c r="I97" s="807"/>
      <c r="J97" s="20"/>
      <c r="K97" s="251"/>
      <c r="L97" s="20"/>
      <c r="M97" s="909"/>
      <c r="N97" s="909" t="str">
        <f t="shared" si="20"/>
        <v/>
      </c>
      <c r="O97" s="14"/>
      <c r="P97" s="15"/>
      <c r="Q97" s="15"/>
      <c r="R97" s="16" t="str">
        <f t="shared" si="19"/>
        <v/>
      </c>
      <c r="S97" s="17" t="str">
        <f>IFERROR(INDEX(PARAMETROS!$B$53:$B$79,MATCH(R97,PARAMETROS!$A$53:$A$79,0)),"")</f>
        <v/>
      </c>
      <c r="T97" s="691"/>
      <c r="U97" s="18"/>
      <c r="V97" s="9" t="str">
        <f>IFERROR(IF(U97="","",IF(U97="COP","N/A",IF(OR(U97="USD",U97="US"),1,IF(U97="EUR",VLOOKUP(Q97,'SH EURO'!$A$6:$B$6338,2,FALSE),"INGRESAR TASA")))),"")</f>
        <v/>
      </c>
      <c r="W97" s="859" t="str">
        <f t="shared" si="14"/>
        <v/>
      </c>
      <c r="X97" s="19" t="str">
        <f>IFERROR(IF(U97="","",IF(U97="COP",1,IF(V97&lt;&gt;"N/A",VLOOKUP(Q97,'SH TRM'!$A$9:$B$8912,2,FALSE),"REVISAR"))),"")</f>
        <v/>
      </c>
      <c r="Y97" s="503" t="str">
        <f t="shared" si="15"/>
        <v/>
      </c>
      <c r="Z97" s="9" t="str">
        <f t="shared" si="16"/>
        <v/>
      </c>
      <c r="AA97" s="9" t="str">
        <f t="shared" si="17"/>
        <v/>
      </c>
      <c r="AB97" s="9" t="str">
        <f t="shared" si="18"/>
        <v/>
      </c>
      <c r="AC97" s="1217"/>
      <c r="AD97" s="1217"/>
      <c r="AE97" s="356" t="str">
        <f t="shared" si="10"/>
        <v/>
      </c>
      <c r="AF97" s="1217"/>
      <c r="AG97" s="1217"/>
      <c r="AH97" s="356" t="str">
        <f t="shared" si="11"/>
        <v/>
      </c>
      <c r="AI97" s="362"/>
      <c r="AJ97" s="1217"/>
      <c r="AK97" s="1217"/>
      <c r="AL97" s="1217"/>
      <c r="AM97" s="1217"/>
      <c r="AN97" s="1217"/>
      <c r="AO97" s="1217"/>
      <c r="AP97" s="1217"/>
      <c r="AQ97" s="1217"/>
      <c r="AR97" s="1217"/>
      <c r="AS97" s="656" t="str">
        <f t="shared" si="21"/>
        <v/>
      </c>
      <c r="AT97" s="1215"/>
      <c r="AU97" s="1215"/>
      <c r="AV97" s="257"/>
      <c r="AW97" s="260"/>
      <c r="AY97" s="727"/>
      <c r="BC97" s="248"/>
    </row>
    <row r="98" spans="1:55" s="246" customFormat="1" ht="17.100000000000001" customHeight="1" thickBot="1" x14ac:dyDescent="0.3">
      <c r="A98" s="1221"/>
      <c r="B98" s="36"/>
      <c r="C98" s="137"/>
      <c r="D98" s="49" t="str">
        <f>IFERROR(INDEX(DESEMPATE!$D$3:$D$73,MATCH('EXP GEN.'!B98,DESEMPATE!$C$3:$C$73,0)),"")</f>
        <v/>
      </c>
      <c r="E98" s="335" t="str">
        <f>IFERROR(IF(D98="","",IF(VLOOKUP(D98,DESEMPATE!D$3:$E$73,2,FALSE)=1,"N/A",IF(VLOOKUP(D98,DESEMPATE!D$3:$E$73,2,FALSE)&gt;=0.51,"SI","NO"))),"")</f>
        <v/>
      </c>
      <c r="F98" s="797"/>
      <c r="G98" s="329"/>
      <c r="H98" s="1059" t="s">
        <v>879</v>
      </c>
      <c r="I98" s="808"/>
      <c r="J98" s="139"/>
      <c r="K98" s="253"/>
      <c r="L98" s="139"/>
      <c r="M98" s="910"/>
      <c r="N98" s="910" t="str">
        <f t="shared" si="20"/>
        <v/>
      </c>
      <c r="O98" s="39"/>
      <c r="P98" s="407"/>
      <c r="Q98" s="407"/>
      <c r="R98" s="40" t="str">
        <f t="shared" si="19"/>
        <v/>
      </c>
      <c r="S98" s="41" t="str">
        <f>IFERROR(INDEX(PARAMETROS!$B$53:$B$79,MATCH(R98,PARAMETROS!$A$53:$A$79,0)),"")</f>
        <v/>
      </c>
      <c r="T98" s="616"/>
      <c r="U98" s="42"/>
      <c r="V98" s="44" t="str">
        <f>IFERROR(IF(U98="","",IF(U98="COP","N/A",IF(OR(U98="USD",U98="US"),1,IF(U98="EUR",VLOOKUP(Q98,'SH EURO'!$A$6:$B$6338,2,FALSE),"INGRESAR TASA")))),"")</f>
        <v/>
      </c>
      <c r="W98" s="860" t="str">
        <f t="shared" si="14"/>
        <v/>
      </c>
      <c r="X98" s="43" t="str">
        <f>IFERROR(IF(U98="","",IF(U98="COP",1,IF(V98&lt;&gt;"N/A",VLOOKUP(Q98,'SH TRM'!$A$9:$B$8912,2,FALSE),"REVISAR"))),"")</f>
        <v/>
      </c>
      <c r="Y98" s="504" t="str">
        <f t="shared" si="15"/>
        <v/>
      </c>
      <c r="Z98" s="44" t="str">
        <f t="shared" si="16"/>
        <v/>
      </c>
      <c r="AA98" s="44" t="str">
        <f t="shared" si="17"/>
        <v/>
      </c>
      <c r="AB98" s="44" t="str">
        <f t="shared" si="18"/>
        <v/>
      </c>
      <c r="AC98" s="1218"/>
      <c r="AD98" s="1218"/>
      <c r="AE98" s="367" t="str">
        <f t="shared" si="10"/>
        <v/>
      </c>
      <c r="AF98" s="1218"/>
      <c r="AG98" s="1218"/>
      <c r="AH98" s="358" t="str">
        <f t="shared" si="11"/>
        <v/>
      </c>
      <c r="AI98" s="361"/>
      <c r="AJ98" s="1218"/>
      <c r="AK98" s="1218"/>
      <c r="AL98" s="1218"/>
      <c r="AM98" s="1218"/>
      <c r="AN98" s="1218"/>
      <c r="AO98" s="1218"/>
      <c r="AP98" s="1218"/>
      <c r="AQ98" s="1218"/>
      <c r="AR98" s="1218"/>
      <c r="AS98" s="658" t="str">
        <f t="shared" si="21"/>
        <v/>
      </c>
      <c r="AT98" s="1215"/>
      <c r="AU98" s="1215"/>
      <c r="AV98" s="256"/>
      <c r="AW98" s="260"/>
      <c r="AY98" s="727"/>
      <c r="BC98" s="248"/>
    </row>
    <row r="99" spans="1:55" s="246" customFormat="1" ht="42.75" x14ac:dyDescent="0.25">
      <c r="A99" s="1219" t="s">
        <v>32</v>
      </c>
      <c r="B99" s="27" t="s">
        <v>201</v>
      </c>
      <c r="C99" s="135">
        <v>159</v>
      </c>
      <c r="D99" s="28" t="str">
        <f>IFERROR(INDEX(DESEMPATE!$D$3:$D$73,MATCH('EXP GEN.'!B99,DESEMPATE!$C$3:$C$73,0)),"")</f>
        <v>GC&amp;Q INGENIEROS CONSULTORES SAS</v>
      </c>
      <c r="E99" s="337" t="str">
        <f>IFERROR(IF(D99="","",IF(VLOOKUP(D99,DESEMPATE!D$3:$E$73,2,FALSE)=1,"N/A",IF(VLOOKUP(D99,DESEMPATE!D$3:$E$73,2,FALSE)&gt;=0.51,"SI","NO"))),"")</f>
        <v>SI</v>
      </c>
      <c r="F99" s="750" t="s">
        <v>160</v>
      </c>
      <c r="G99" s="327"/>
      <c r="H99" s="35" t="s">
        <v>847</v>
      </c>
      <c r="I99" s="809" t="s">
        <v>663</v>
      </c>
      <c r="J99" s="35" t="s">
        <v>848</v>
      </c>
      <c r="K99" s="252" t="s">
        <v>849</v>
      </c>
      <c r="L99" s="35" t="s">
        <v>160</v>
      </c>
      <c r="M99" s="911" t="s">
        <v>160</v>
      </c>
      <c r="N99" s="911" t="str">
        <f t="shared" si="20"/>
        <v>SI</v>
      </c>
      <c r="O99" s="14">
        <v>1</v>
      </c>
      <c r="P99" s="15">
        <v>37585</v>
      </c>
      <c r="Q99" s="15">
        <v>38680</v>
      </c>
      <c r="R99" s="47">
        <f t="shared" si="19"/>
        <v>2005</v>
      </c>
      <c r="S99" s="24">
        <f>IFERROR(INDEX(PARAMETROS!$B$53:$B$79,MATCH(R99,PARAMETROS!$A$53:$A$79,0)),"")</f>
        <v>381500</v>
      </c>
      <c r="T99" s="826">
        <v>1612407</v>
      </c>
      <c r="U99" s="18" t="s">
        <v>189</v>
      </c>
      <c r="V99" s="406">
        <f>IFERROR(IF(U99="","",IF(U99="COP","N/A",IF(OR(U99="USD",U99="US"),1,IF(U99="EUR",VLOOKUP(Q99,'SH EURO'!$A$6:$B$6338,2,FALSE),"INGRESAR TASA")))),"")</f>
        <v>1</v>
      </c>
      <c r="W99" s="861">
        <f t="shared" si="14"/>
        <v>1612407</v>
      </c>
      <c r="X99" s="26">
        <f>IFERROR(IF(U99="","",IF(U99="COP",1,IF(V99&lt;&gt;"N/A",VLOOKUP(Q99,'SH TRM'!$A$9:$B$8912,2,FALSE),"REVISAR"))),"")</f>
        <v>2277.92</v>
      </c>
      <c r="Y99" s="505">
        <f t="shared" si="15"/>
        <v>3672934153.4400001</v>
      </c>
      <c r="Z99" s="406">
        <f t="shared" si="16"/>
        <v>9627.6124598689385</v>
      </c>
      <c r="AA99" s="406">
        <f t="shared" si="17"/>
        <v>9627.6124598689385</v>
      </c>
      <c r="AB99" s="406" t="str">
        <f t="shared" si="18"/>
        <v/>
      </c>
      <c r="AC99" s="1222" t="str">
        <f>IFERROR(IF(COUNTIF(AA99:AA104,"")=6,"",IF(SUM(AA99:AA104)&gt;=CM004M1,"CUMPLE","NO CUMPLE")),"")</f>
        <v>CUMPLE</v>
      </c>
      <c r="AD99" s="1222" t="str">
        <f>IFERROR(IF(COUNTIF(AA99:AA104,"")=6,"",IF(COUNTIF(E99:E104,"N/A")&gt;0,IF(SUMIF(E99:E104,"N/A",AA99:AA104)&gt;=CM004LM1,"CUMPLE","NO CUMPLE"),IF(SUMIF(E99:E104,"SI",AA99:AA104)&gt;=CM004LM1,"CUMPLE","NO CUMPLE"))),"")</f>
        <v>CUMPLE</v>
      </c>
      <c r="AE99" s="404" t="str">
        <f t="shared" si="10"/>
        <v>CUMPLE</v>
      </c>
      <c r="AF99" s="1222" t="str">
        <f>IFERROR(IF(COUNTIF(AB99:AB104,"")=6,"",IF(SUM(AB99:AB104)&gt;=CM004M3,"CUMPLE","NO CUMPLE")),"")</f>
        <v/>
      </c>
      <c r="AG99" s="1222" t="str">
        <f>IFERROR(IF(COUNTIF(AB99:AB104,"")=6,"",IF(COUNTIF(E99:E104,"N/A")&gt;0,IF(SUMIF(E99:E104,"N/A",AB99:AB104)&gt;=CM004LM3,"CUMPLE","NO CUMPLE"),IF(SUMIF(E99:E104,"SI",AB99:AB104)&gt;=CM004LM3,"CUMPLE","NO CUMPLE"))),"")</f>
        <v/>
      </c>
      <c r="AH99" s="355" t="str">
        <f t="shared" si="11"/>
        <v/>
      </c>
      <c r="AI99" s="9">
        <v>34</v>
      </c>
      <c r="AJ99" s="1217" t="s">
        <v>160</v>
      </c>
      <c r="AK99" s="1217"/>
      <c r="AL99" s="1217"/>
      <c r="AM99" s="1217" t="s">
        <v>160</v>
      </c>
      <c r="AN99" s="1217"/>
      <c r="AO99" s="1217"/>
      <c r="AP99" s="1217" t="s">
        <v>160</v>
      </c>
      <c r="AQ99" s="1217"/>
      <c r="AR99" s="1217"/>
      <c r="AS99" s="660" t="str">
        <f t="shared" si="21"/>
        <v>SI</v>
      </c>
      <c r="AT99" s="1214" t="s">
        <v>168</v>
      </c>
      <c r="AU99" s="1214"/>
      <c r="AV99" s="258"/>
      <c r="AW99" s="260"/>
      <c r="AX99" s="1126"/>
      <c r="AY99" s="1127"/>
      <c r="BC99" s="248"/>
    </row>
    <row r="100" spans="1:55" s="246" customFormat="1" ht="78.75" x14ac:dyDescent="0.25">
      <c r="A100" s="1220"/>
      <c r="B100" s="10" t="s">
        <v>202</v>
      </c>
      <c r="C100" s="136">
        <v>165</v>
      </c>
      <c r="D100" s="11" t="str">
        <f>IFERROR(INDEX(DESEMPATE!$D$3:$D$73,MATCH('EXP GEN.'!B100,DESEMPATE!$C$3:$C$73,0)),"")</f>
        <v>SERVICIOS DE INGENIERA Y CONSTRUCCION LIMITADA "SERVINC LTDA"</v>
      </c>
      <c r="E100" s="259" t="str">
        <f>IFERROR(IF(D100="","",IF(VLOOKUP(D100,DESEMPATE!D$3:$E$73,2,FALSE)=1,"N/A",IF(VLOOKUP(D100,DESEMPATE!D$3:$E$73,2,FALSE)&gt;=0.51,"SI","NO"))),"")</f>
        <v>NO</v>
      </c>
      <c r="F100" s="796" t="s">
        <v>160</v>
      </c>
      <c r="G100" s="328"/>
      <c r="H100" s="20" t="s">
        <v>852</v>
      </c>
      <c r="I100" s="807" t="s">
        <v>438</v>
      </c>
      <c r="J100" s="20" t="s">
        <v>880</v>
      </c>
      <c r="K100" s="251" t="s">
        <v>881</v>
      </c>
      <c r="L100" s="20" t="s">
        <v>160</v>
      </c>
      <c r="M100" s="909" t="s">
        <v>160</v>
      </c>
      <c r="N100" s="909" t="str">
        <f t="shared" si="20"/>
        <v>SI</v>
      </c>
      <c r="O100" s="14">
        <v>0.5</v>
      </c>
      <c r="P100" s="15">
        <v>40331</v>
      </c>
      <c r="Q100" s="15">
        <v>41215</v>
      </c>
      <c r="R100" s="16">
        <f t="shared" si="19"/>
        <v>2012</v>
      </c>
      <c r="S100" s="17">
        <f>IFERROR(INDEX(PARAMETROS!$B$53:$B$79,MATCH(R100,PARAMETROS!$A$53:$A$79,0)),"")</f>
        <v>566700</v>
      </c>
      <c r="T100" s="826">
        <v>4198657015</v>
      </c>
      <c r="U100" s="18" t="s">
        <v>171</v>
      </c>
      <c r="V100" s="9" t="str">
        <f>IFERROR(IF(U100="","",IF(U100="COP","N/A",IF(OR(U100="USD",U100="US"),1,IF(U100="EUR",VLOOKUP(Q100,'SH EURO'!$A$6:$B$6338,2,FALSE),"INGRESAR TASA")))),"")</f>
        <v>N/A</v>
      </c>
      <c r="W100" s="859" t="str">
        <f t="shared" si="14"/>
        <v>N/A</v>
      </c>
      <c r="X100" s="19">
        <f>IFERROR(IF(U100="","",IF(U100="COP",1,IF(V100&lt;&gt;"N/A",VLOOKUP(Q100,'SH TRM'!$A$9:$B$8912,2,FALSE),"REVISAR"))),"")</f>
        <v>1</v>
      </c>
      <c r="Y100" s="503">
        <f t="shared" si="15"/>
        <v>4198657015</v>
      </c>
      <c r="Z100" s="9">
        <f t="shared" si="16"/>
        <v>7408.9589112405156</v>
      </c>
      <c r="AA100" s="9">
        <f t="shared" si="17"/>
        <v>3704.4794556202578</v>
      </c>
      <c r="AB100" s="9" t="str">
        <f t="shared" si="18"/>
        <v/>
      </c>
      <c r="AC100" s="1217"/>
      <c r="AD100" s="1217"/>
      <c r="AE100" s="356" t="str">
        <f t="shared" si="10"/>
        <v>CUMPLE</v>
      </c>
      <c r="AF100" s="1217"/>
      <c r="AG100" s="1217"/>
      <c r="AH100" s="356" t="str">
        <f t="shared" si="11"/>
        <v/>
      </c>
      <c r="AI100" s="9">
        <v>2</v>
      </c>
      <c r="AJ100" s="1217" t="s">
        <v>160</v>
      </c>
      <c r="AK100" s="1217"/>
      <c r="AL100" s="1217"/>
      <c r="AM100" s="1217" t="s">
        <v>160</v>
      </c>
      <c r="AN100" s="1217"/>
      <c r="AO100" s="1217"/>
      <c r="AP100" s="1217" t="s">
        <v>160</v>
      </c>
      <c r="AQ100" s="1217"/>
      <c r="AR100" s="1217"/>
      <c r="AS100" s="656" t="str">
        <f t="shared" si="21"/>
        <v>SI</v>
      </c>
      <c r="AT100" s="1215"/>
      <c r="AU100" s="1215"/>
      <c r="AV100" s="257"/>
      <c r="AW100" s="260"/>
      <c r="AY100" s="727"/>
      <c r="BC100" s="248"/>
    </row>
    <row r="101" spans="1:55" s="246" customFormat="1" ht="270.75" x14ac:dyDescent="0.25">
      <c r="A101" s="1220"/>
      <c r="B101" s="10" t="s">
        <v>202</v>
      </c>
      <c r="C101" s="136">
        <v>209</v>
      </c>
      <c r="D101" s="11" t="str">
        <f>IFERROR(INDEX(DESEMPATE!$D$3:$D$73,MATCH('EXP GEN.'!B101,DESEMPATE!$C$3:$C$73,0)),"")</f>
        <v>SERVICIOS DE INGENIERA Y CONSTRUCCION LIMITADA "SERVINC LTDA"</v>
      </c>
      <c r="E101" s="259" t="str">
        <f>IFERROR(IF(D101="","",IF(VLOOKUP(D101,DESEMPATE!D$3:$E$73,2,FALSE)=1,"N/A",IF(VLOOKUP(D101,DESEMPATE!D$3:$E$73,2,FALSE)&gt;=0.51,"SI","NO"))),"")</f>
        <v>NO</v>
      </c>
      <c r="F101" s="796" t="s">
        <v>160</v>
      </c>
      <c r="G101" s="328"/>
      <c r="H101" s="20" t="s">
        <v>852</v>
      </c>
      <c r="I101" s="807" t="s">
        <v>438</v>
      </c>
      <c r="J101" s="20" t="s">
        <v>853</v>
      </c>
      <c r="K101" s="251" t="s">
        <v>854</v>
      </c>
      <c r="L101" s="20" t="s">
        <v>160</v>
      </c>
      <c r="M101" s="909" t="s">
        <v>160</v>
      </c>
      <c r="N101" s="909" t="str">
        <f t="shared" si="20"/>
        <v>SI</v>
      </c>
      <c r="O101" s="14">
        <v>1</v>
      </c>
      <c r="P101" s="15">
        <v>39021</v>
      </c>
      <c r="Q101" s="15">
        <v>40480</v>
      </c>
      <c r="R101" s="16">
        <f t="shared" si="19"/>
        <v>2010</v>
      </c>
      <c r="S101" s="17">
        <f>IFERROR(INDEX(PARAMETROS!$B$53:$B$79,MATCH(R101,PARAMETROS!$A$53:$A$79,0)),"")</f>
        <v>515000</v>
      </c>
      <c r="T101" s="691">
        <v>5403026800</v>
      </c>
      <c r="U101" s="18" t="s">
        <v>171</v>
      </c>
      <c r="V101" s="9" t="str">
        <f>IFERROR(IF(U101="","",IF(U101="COP","N/A",IF(OR(U101="USD",U101="US"),1,IF(U101="EUR",VLOOKUP(Q101,'SH EURO'!$A$6:$B$6338,2,FALSE),"INGRESAR TASA")))),"")</f>
        <v>N/A</v>
      </c>
      <c r="W101" s="859" t="str">
        <f t="shared" si="14"/>
        <v>N/A</v>
      </c>
      <c r="X101" s="19">
        <f>IFERROR(IF(U101="","",IF(U101="COP",1,IF(V101&lt;&gt;"N/A",VLOOKUP(Q101,'SH TRM'!$A$9:$B$8912,2,FALSE),"REVISAR"))),"")</f>
        <v>1</v>
      </c>
      <c r="Y101" s="503">
        <f t="shared" si="15"/>
        <v>5403026800</v>
      </c>
      <c r="Z101" s="9">
        <f t="shared" si="16"/>
        <v>10491.314174757281</v>
      </c>
      <c r="AA101" s="9">
        <f t="shared" si="17"/>
        <v>10491.314174757281</v>
      </c>
      <c r="AB101" s="9" t="str">
        <f t="shared" si="18"/>
        <v/>
      </c>
      <c r="AC101" s="1217"/>
      <c r="AD101" s="1217"/>
      <c r="AE101" s="356" t="str">
        <f t="shared" si="10"/>
        <v>CUMPLE</v>
      </c>
      <c r="AF101" s="1217"/>
      <c r="AG101" s="1217"/>
      <c r="AH101" s="356" t="str">
        <f t="shared" si="11"/>
        <v/>
      </c>
      <c r="AI101" s="362">
        <v>19</v>
      </c>
      <c r="AJ101" s="1217" t="s">
        <v>160</v>
      </c>
      <c r="AK101" s="1217"/>
      <c r="AL101" s="1217"/>
      <c r="AM101" s="1217" t="s">
        <v>160</v>
      </c>
      <c r="AN101" s="1217"/>
      <c r="AO101" s="1217"/>
      <c r="AP101" s="1217" t="s">
        <v>160</v>
      </c>
      <c r="AQ101" s="1217"/>
      <c r="AR101" s="1217"/>
      <c r="AS101" s="656" t="str">
        <f t="shared" si="21"/>
        <v>SI</v>
      </c>
      <c r="AT101" s="1215"/>
      <c r="AU101" s="1215"/>
      <c r="AV101" s="257"/>
      <c r="AW101" s="260"/>
      <c r="AY101" s="727"/>
      <c r="BC101" s="248"/>
    </row>
    <row r="102" spans="1:55" s="246" customFormat="1" ht="78.75" x14ac:dyDescent="0.25">
      <c r="A102" s="1220"/>
      <c r="B102" s="10" t="s">
        <v>202</v>
      </c>
      <c r="C102" s="136">
        <v>243</v>
      </c>
      <c r="D102" s="11" t="str">
        <f>IFERROR(INDEX(DESEMPATE!$D$3:$D$73,MATCH('EXP GEN.'!B102,DESEMPATE!$C$3:$C$73,0)),"")</f>
        <v>SERVICIOS DE INGENIERA Y CONSTRUCCION LIMITADA "SERVINC LTDA"</v>
      </c>
      <c r="E102" s="259" t="str">
        <f>IFERROR(IF(D102="","",IF(VLOOKUP(D102,DESEMPATE!D$3:$E$73,2,FALSE)=1,"N/A",IF(VLOOKUP(D102,DESEMPATE!D$3:$E$73,2,FALSE)&gt;=0.51,"SI","NO"))),"")</f>
        <v>NO</v>
      </c>
      <c r="F102" s="796" t="s">
        <v>160</v>
      </c>
      <c r="G102" s="328"/>
      <c r="H102" s="20" t="s">
        <v>437</v>
      </c>
      <c r="I102" s="807" t="s">
        <v>438</v>
      </c>
      <c r="J102" s="20" t="s">
        <v>850</v>
      </c>
      <c r="K102" s="251" t="s">
        <v>851</v>
      </c>
      <c r="L102" s="20" t="s">
        <v>160</v>
      </c>
      <c r="M102" s="909" t="s">
        <v>160</v>
      </c>
      <c r="N102" s="909" t="str">
        <f t="shared" si="20"/>
        <v>SI</v>
      </c>
      <c r="O102" s="23">
        <v>0.51</v>
      </c>
      <c r="P102" s="405">
        <v>41951</v>
      </c>
      <c r="Q102" s="405">
        <v>42492</v>
      </c>
      <c r="R102" s="16">
        <f t="shared" si="19"/>
        <v>2016</v>
      </c>
      <c r="S102" s="17">
        <f>IFERROR(INDEX(PARAMETROS!$B$53:$B$79,MATCH(R102,PARAMETROS!$A$53:$A$79,0)),"")</f>
        <v>689455</v>
      </c>
      <c r="T102" s="825">
        <v>4579022844</v>
      </c>
      <c r="U102" s="25" t="s">
        <v>171</v>
      </c>
      <c r="V102" s="9" t="str">
        <f>IFERROR(IF(U102="","",IF(U102="COP","N/A",IF(OR(U102="USD",U102="US"),1,IF(U102="EUR",VLOOKUP(Q102,'SH EURO'!$A$6:$B$6338,2,FALSE),"INGRESAR TASA")))),"")</f>
        <v>N/A</v>
      </c>
      <c r="W102" s="859" t="str">
        <f t="shared" si="14"/>
        <v>N/A</v>
      </c>
      <c r="X102" s="19">
        <f>IFERROR(IF(U102="","",IF(U102="COP",1,IF(V102&lt;&gt;"N/A",VLOOKUP(Q102,'SH TRM'!$A$9:$B$8912,2,FALSE),"REVISAR"))),"")</f>
        <v>1</v>
      </c>
      <c r="Y102" s="503">
        <f t="shared" si="15"/>
        <v>4579022844</v>
      </c>
      <c r="Z102" s="9">
        <f t="shared" si="16"/>
        <v>6641.5108223161769</v>
      </c>
      <c r="AA102" s="9">
        <f t="shared" si="17"/>
        <v>3387.1705193812504</v>
      </c>
      <c r="AB102" s="9" t="str">
        <f t="shared" si="18"/>
        <v/>
      </c>
      <c r="AC102" s="1217"/>
      <c r="AD102" s="1217"/>
      <c r="AE102" s="356" t="str">
        <f t="shared" si="10"/>
        <v>CUMPLE</v>
      </c>
      <c r="AF102" s="1217"/>
      <c r="AG102" s="1217"/>
      <c r="AH102" s="356" t="str">
        <f t="shared" si="11"/>
        <v/>
      </c>
      <c r="AI102" s="362" t="s">
        <v>439</v>
      </c>
      <c r="AJ102" s="1217"/>
      <c r="AK102" s="1217"/>
      <c r="AL102" s="1217"/>
      <c r="AM102" s="1217"/>
      <c r="AN102" s="1217"/>
      <c r="AO102" s="1217"/>
      <c r="AP102" s="1217"/>
      <c r="AQ102" s="1217"/>
      <c r="AR102" s="1217"/>
      <c r="AS102" s="656" t="str">
        <f t="shared" si="21"/>
        <v>EN EJECUCIÓN</v>
      </c>
      <c r="AT102" s="1215"/>
      <c r="AU102" s="1215"/>
      <c r="AV102" s="257"/>
      <c r="AW102" s="260"/>
      <c r="AY102" s="727"/>
      <c r="BC102" s="248"/>
    </row>
    <row r="103" spans="1:55" s="246" customFormat="1" ht="15.95" customHeight="1" x14ac:dyDescent="0.25">
      <c r="A103" s="1220"/>
      <c r="B103" s="10"/>
      <c r="C103" s="136"/>
      <c r="D103" s="11" t="str">
        <f>IFERROR(INDEX(DESEMPATE!$D$3:$D$73,MATCH('EXP GEN.'!B103,DESEMPATE!$C$3:$C$73,0)),"")</f>
        <v/>
      </c>
      <c r="E103" s="259" t="str">
        <f>IFERROR(IF(D103="","",IF(VLOOKUP(D103,DESEMPATE!D$3:$E$73,2,FALSE)=1,"N/A",IF(VLOOKUP(D103,DESEMPATE!D$3:$E$73,2,FALSE)&gt;=0.51,"SI","NO"))),"")</f>
        <v/>
      </c>
      <c r="F103" s="796"/>
      <c r="G103" s="328"/>
      <c r="H103" s="1058" t="s">
        <v>878</v>
      </c>
      <c r="I103" s="807"/>
      <c r="J103" s="20"/>
      <c r="K103" s="251"/>
      <c r="L103" s="20"/>
      <c r="M103" s="909"/>
      <c r="N103" s="909" t="str">
        <f t="shared" si="20"/>
        <v/>
      </c>
      <c r="O103" s="14"/>
      <c r="P103" s="15"/>
      <c r="Q103" s="15"/>
      <c r="R103" s="16" t="str">
        <f t="shared" si="19"/>
        <v/>
      </c>
      <c r="S103" s="17" t="str">
        <f>IFERROR(INDEX(PARAMETROS!$B$53:$B$79,MATCH(R103,PARAMETROS!$A$53:$A$79,0)),"")</f>
        <v/>
      </c>
      <c r="T103" s="691"/>
      <c r="U103" s="18"/>
      <c r="V103" s="9" t="str">
        <f>IFERROR(IF(U103="","",IF(U103="COP","N/A",IF(OR(U103="USD",U103="US"),1,IF(U103="EUR",VLOOKUP(Q103,'SH EURO'!$A$6:$B$6338,2,FALSE),"INGRESAR TASA")))),"")</f>
        <v/>
      </c>
      <c r="W103" s="859" t="str">
        <f t="shared" si="14"/>
        <v/>
      </c>
      <c r="X103" s="19" t="str">
        <f>IFERROR(IF(U103="","",IF(U103="COP",1,IF(V103&lt;&gt;"N/A",VLOOKUP(Q103,'SH TRM'!$A$9:$B$8912,2,FALSE),"REVISAR"))),"")</f>
        <v/>
      </c>
      <c r="Y103" s="503" t="str">
        <f t="shared" si="15"/>
        <v/>
      </c>
      <c r="Z103" s="9" t="str">
        <f t="shared" si="16"/>
        <v/>
      </c>
      <c r="AA103" s="9" t="str">
        <f t="shared" si="17"/>
        <v/>
      </c>
      <c r="AB103" s="9" t="str">
        <f t="shared" si="18"/>
        <v/>
      </c>
      <c r="AC103" s="1217"/>
      <c r="AD103" s="1217"/>
      <c r="AE103" s="356" t="str">
        <f t="shared" si="10"/>
        <v/>
      </c>
      <c r="AF103" s="1217"/>
      <c r="AG103" s="1217"/>
      <c r="AH103" s="356" t="str">
        <f t="shared" si="11"/>
        <v/>
      </c>
      <c r="AI103" s="362"/>
      <c r="AJ103" s="1217"/>
      <c r="AK103" s="1217"/>
      <c r="AL103" s="1217"/>
      <c r="AM103" s="1217"/>
      <c r="AN103" s="1217"/>
      <c r="AO103" s="1217"/>
      <c r="AP103" s="1217"/>
      <c r="AQ103" s="1217"/>
      <c r="AR103" s="1217"/>
      <c r="AS103" s="656" t="str">
        <f t="shared" si="21"/>
        <v/>
      </c>
      <c r="AT103" s="1215"/>
      <c r="AU103" s="1215"/>
      <c r="AV103" s="257"/>
      <c r="AW103" s="260"/>
      <c r="AY103" s="727"/>
      <c r="BC103" s="248"/>
    </row>
    <row r="104" spans="1:55" s="246" customFormat="1" ht="17.100000000000001" customHeight="1" thickBot="1" x14ac:dyDescent="0.3">
      <c r="A104" s="1221"/>
      <c r="B104" s="36"/>
      <c r="C104" s="137"/>
      <c r="D104" s="49" t="str">
        <f>IFERROR(INDEX(DESEMPATE!$D$3:$D$73,MATCH('EXP GEN.'!B104,DESEMPATE!$C$3:$C$73,0)),"")</f>
        <v/>
      </c>
      <c r="E104" s="335" t="str">
        <f>IFERROR(IF(D104="","",IF(VLOOKUP(D104,DESEMPATE!D$3:$E$73,2,FALSE)=1,"N/A",IF(VLOOKUP(D104,DESEMPATE!D$3:$E$73,2,FALSE)&gt;=0.51,"SI","NO"))),"")</f>
        <v/>
      </c>
      <c r="F104" s="797"/>
      <c r="G104" s="329"/>
      <c r="H104" s="1059" t="s">
        <v>879</v>
      </c>
      <c r="I104" s="808"/>
      <c r="J104" s="139"/>
      <c r="K104" s="253"/>
      <c r="L104" s="139"/>
      <c r="M104" s="910"/>
      <c r="N104" s="910" t="str">
        <f t="shared" si="20"/>
        <v/>
      </c>
      <c r="O104" s="39"/>
      <c r="P104" s="407"/>
      <c r="Q104" s="407"/>
      <c r="R104" s="40" t="str">
        <f t="shared" si="19"/>
        <v/>
      </c>
      <c r="S104" s="41" t="str">
        <f>IFERROR(INDEX(PARAMETROS!$B$53:$B$79,MATCH(R104,PARAMETROS!$A$53:$A$79,0)),"")</f>
        <v/>
      </c>
      <c r="T104" s="616"/>
      <c r="U104" s="42"/>
      <c r="V104" s="44" t="str">
        <f>IFERROR(IF(U104="","",IF(U104="COP","N/A",IF(OR(U104="USD",U104="US"),1,IF(U104="EUR",VLOOKUP(Q104,'SH EURO'!$A$6:$B$6338,2,FALSE),"INGRESAR TASA")))),"")</f>
        <v/>
      </c>
      <c r="W104" s="860" t="str">
        <f t="shared" si="14"/>
        <v/>
      </c>
      <c r="X104" s="43" t="str">
        <f>IFERROR(IF(U104="","",IF(U104="COP",1,IF(V104&lt;&gt;"N/A",VLOOKUP(Q104,'SH TRM'!$A$9:$B$8912,2,FALSE),"REVISAR"))),"")</f>
        <v/>
      </c>
      <c r="Y104" s="504" t="str">
        <f t="shared" si="15"/>
        <v/>
      </c>
      <c r="Z104" s="44" t="str">
        <f t="shared" si="16"/>
        <v/>
      </c>
      <c r="AA104" s="44" t="str">
        <f t="shared" si="17"/>
        <v/>
      </c>
      <c r="AB104" s="44" t="str">
        <f t="shared" si="18"/>
        <v/>
      </c>
      <c r="AC104" s="1218"/>
      <c r="AD104" s="1218"/>
      <c r="AE104" s="367" t="str">
        <f t="shared" si="10"/>
        <v/>
      </c>
      <c r="AF104" s="1218"/>
      <c r="AG104" s="1218"/>
      <c r="AH104" s="358" t="str">
        <f t="shared" si="11"/>
        <v/>
      </c>
      <c r="AI104" s="361"/>
      <c r="AJ104" s="1218"/>
      <c r="AK104" s="1218"/>
      <c r="AL104" s="1218"/>
      <c r="AM104" s="1218"/>
      <c r="AN104" s="1218"/>
      <c r="AO104" s="1218"/>
      <c r="AP104" s="1218"/>
      <c r="AQ104" s="1218"/>
      <c r="AR104" s="1218"/>
      <c r="AS104" s="658" t="str">
        <f t="shared" si="21"/>
        <v/>
      </c>
      <c r="AT104" s="1215"/>
      <c r="AU104" s="1215"/>
      <c r="AV104" s="256"/>
      <c r="AW104" s="260"/>
      <c r="AY104" s="727"/>
      <c r="BC104" s="248"/>
    </row>
    <row r="105" spans="1:55" s="246" customFormat="1" ht="156.75" x14ac:dyDescent="0.25">
      <c r="A105" s="1219" t="s">
        <v>33</v>
      </c>
      <c r="B105" s="27" t="s">
        <v>203</v>
      </c>
      <c r="C105" s="28">
        <v>236</v>
      </c>
      <c r="D105" s="28" t="str">
        <f>IFERROR(INDEX(DESEMPATE!$D$3:$D$73,MATCH('EXP GEN.'!B105,DESEMPATE!$C$3:$C$73,0)),"")</f>
        <v>INTERPRO SAS</v>
      </c>
      <c r="E105" s="337" t="str">
        <f>IFERROR(IF(D105="","",IF(VLOOKUP(D105,DESEMPATE!D$3:$E$73,2,FALSE)=1,"N/A",IF(VLOOKUP(D105,DESEMPATE!D$3:$E$73,2,FALSE)&gt;=0.51,"SI","NO"))),"")</f>
        <v>SI</v>
      </c>
      <c r="F105" s="750" t="s">
        <v>160</v>
      </c>
      <c r="G105" s="327"/>
      <c r="H105" s="35" t="s">
        <v>859</v>
      </c>
      <c r="I105" s="809" t="s">
        <v>438</v>
      </c>
      <c r="J105" s="35" t="s">
        <v>860</v>
      </c>
      <c r="K105" s="252" t="s">
        <v>861</v>
      </c>
      <c r="L105" s="35" t="s">
        <v>160</v>
      </c>
      <c r="M105" s="909" t="s">
        <v>160</v>
      </c>
      <c r="N105" s="911" t="str">
        <f t="shared" si="20"/>
        <v>SI</v>
      </c>
      <c r="O105" s="488">
        <v>0.5</v>
      </c>
      <c r="P105" s="489">
        <v>39004</v>
      </c>
      <c r="Q105" s="489">
        <v>39667</v>
      </c>
      <c r="R105" s="47">
        <f t="shared" si="19"/>
        <v>2008</v>
      </c>
      <c r="S105" s="24">
        <f>IFERROR(INDEX(PARAMETROS!$B$53:$B$79,MATCH(R105,PARAMETROS!$A$53:$A$79,0)),"")</f>
        <v>461500</v>
      </c>
      <c r="T105" s="602">
        <v>3848051306</v>
      </c>
      <c r="U105" s="32" t="s">
        <v>171</v>
      </c>
      <c r="V105" s="406" t="str">
        <f>IFERROR(IF(U105="","",IF(U105="COP","N/A",IF(OR(U105="USD",U105="US"),1,IF(U105="EUR",VLOOKUP(Q105,'SH EURO'!$A$6:$B$6338,2,FALSE),"INGRESAR TASA")))),"")</f>
        <v>N/A</v>
      </c>
      <c r="W105" s="861" t="str">
        <f t="shared" si="14"/>
        <v>N/A</v>
      </c>
      <c r="X105" s="26">
        <f>IFERROR(IF(U105="","",IF(U105="COP",1,IF(V105&lt;&gt;"N/A",VLOOKUP(Q105,'SH TRM'!$A$9:$B$8912,2,FALSE),"REVISAR"))),"")</f>
        <v>1</v>
      </c>
      <c r="Y105" s="505">
        <f t="shared" si="15"/>
        <v>3848051306</v>
      </c>
      <c r="Z105" s="406">
        <f t="shared" si="16"/>
        <v>8338.13934127844</v>
      </c>
      <c r="AA105" s="406">
        <f t="shared" si="17"/>
        <v>4169.06967063922</v>
      </c>
      <c r="AB105" s="406" t="str">
        <f t="shared" si="18"/>
        <v/>
      </c>
      <c r="AC105" s="1222" t="str">
        <f>IFERROR(IF(COUNTIF(AA105:AA110,"")=6,"",IF(SUM(AA105:AA110)&gt;=CM004M1,"CUMPLE","NO CUMPLE")),"")</f>
        <v>CUMPLE</v>
      </c>
      <c r="AD105" s="1222" t="str">
        <f>IFERROR(IF(COUNTIF(AA105:AA110,"")=6,"",IF(COUNTIF(E105:E110,"N/A")&gt;0,IF(SUMIF(E105:E110,"N/A",AA105:AA110)&gt;=CM004LM1,"CUMPLE","NO CUMPLE"),IF(SUMIF(E105:E110,"SI",AA105:AA110)&gt;=CM004LM1,"CUMPLE","NO CUMPLE"))),"")</f>
        <v>CUMPLE</v>
      </c>
      <c r="AE105" s="404" t="str">
        <f t="shared" si="10"/>
        <v>CUMPLE</v>
      </c>
      <c r="AF105" s="1222" t="str">
        <f>IFERROR(IF(COUNTIF(AB105:AB110,"")=6,"",IF(SUM(AB105:AB110)&gt;=CM004M3,"CUMPLE","NO CUMPLE")),"")</f>
        <v/>
      </c>
      <c r="AG105" s="1222" t="str">
        <f>IFERROR(IF(COUNTIF(AB105:AB110,"")=6,"",IF(COUNTIF(E105:E110,"N/A")&gt;0,IF(SUMIF(E105:E110,"N/A",AB105:AB110)&gt;=CM004LM3,"CUMPLE","NO CUMPLE"),IF(SUMIF(E105:E110,"SI",AB105:AB110)&gt;=CM004LM3,"CUMPLE","NO CUMPLE"))),"")</f>
        <v/>
      </c>
      <c r="AH105" s="355" t="str">
        <f t="shared" si="11"/>
        <v/>
      </c>
      <c r="AI105" s="494">
        <v>21</v>
      </c>
      <c r="AJ105" s="1229" t="s">
        <v>161</v>
      </c>
      <c r="AK105" s="1230"/>
      <c r="AL105" s="1231"/>
      <c r="AM105" s="1229" t="s">
        <v>160</v>
      </c>
      <c r="AN105" s="1230"/>
      <c r="AO105" s="1231"/>
      <c r="AP105" s="1229" t="s">
        <v>161</v>
      </c>
      <c r="AQ105" s="1230"/>
      <c r="AR105" s="1231"/>
      <c r="AS105" s="664" t="str">
        <f t="shared" si="21"/>
        <v>SI</v>
      </c>
      <c r="AT105" s="1214" t="s">
        <v>168</v>
      </c>
      <c r="AU105" s="1214"/>
      <c r="AV105" s="798"/>
      <c r="AW105" s="260"/>
      <c r="AY105" s="727"/>
      <c r="BC105" s="248"/>
    </row>
    <row r="106" spans="1:55" s="246" customFormat="1" ht="57" x14ac:dyDescent="0.25">
      <c r="A106" s="1220"/>
      <c r="B106" s="10" t="s">
        <v>203</v>
      </c>
      <c r="C106" s="11">
        <v>247</v>
      </c>
      <c r="D106" s="11" t="str">
        <f>IFERROR(INDEX(DESEMPATE!$D$3:$D$73,MATCH('EXP GEN.'!B106,DESEMPATE!$C$3:$C$73,0)),"")</f>
        <v>INTERPRO SAS</v>
      </c>
      <c r="E106" s="259" t="str">
        <f>IFERROR(IF(D106="","",IF(VLOOKUP(D106,DESEMPATE!D$3:$E$73,2,FALSE)=1,"N/A",IF(VLOOKUP(D106,DESEMPATE!D$3:$E$73,2,FALSE)&gt;=0.51,"SI","NO"))),"")</f>
        <v>SI</v>
      </c>
      <c r="F106" s="796" t="s">
        <v>160</v>
      </c>
      <c r="G106" s="328"/>
      <c r="H106" s="20" t="s">
        <v>882</v>
      </c>
      <c r="I106" s="807" t="s">
        <v>438</v>
      </c>
      <c r="J106" s="20" t="s">
        <v>883</v>
      </c>
      <c r="K106" s="251" t="s">
        <v>884</v>
      </c>
      <c r="L106" s="20" t="s">
        <v>160</v>
      </c>
      <c r="M106" s="909" t="s">
        <v>160</v>
      </c>
      <c r="N106" s="909" t="str">
        <f t="shared" si="20"/>
        <v>SI</v>
      </c>
      <c r="O106" s="490">
        <v>0.33</v>
      </c>
      <c r="P106" s="491">
        <v>40368</v>
      </c>
      <c r="Q106" s="491">
        <v>42094</v>
      </c>
      <c r="R106" s="16">
        <f t="shared" si="19"/>
        <v>2015</v>
      </c>
      <c r="S106" s="17">
        <f>IFERROR(INDEX(PARAMETROS!$B$53:$B$79,MATCH(R106,PARAMETROS!$A$53:$A$79,0)),"")</f>
        <v>644350</v>
      </c>
      <c r="T106" s="603">
        <v>10689723675</v>
      </c>
      <c r="U106" s="17" t="s">
        <v>171</v>
      </c>
      <c r="V106" s="9" t="str">
        <f>IFERROR(IF(U106="","",IF(U106="COP","N/A",IF(OR(U106="USD",U106="US"),1,IF(U106="EUR",VLOOKUP(Q106,'SH EURO'!$A$6:$B$6338,2,FALSE),"INGRESAR TASA")))),"")</f>
        <v>N/A</v>
      </c>
      <c r="W106" s="859" t="str">
        <f t="shared" si="14"/>
        <v>N/A</v>
      </c>
      <c r="X106" s="19">
        <f>IFERROR(IF(U106="","",IF(U106="COP",1,IF(V106&lt;&gt;"N/A",VLOOKUP(Q106,'SH TRM'!$A$9:$B$8912,2,FALSE),"REVISAR"))),"")</f>
        <v>1</v>
      </c>
      <c r="Y106" s="503">
        <f t="shared" si="15"/>
        <v>10689723675</v>
      </c>
      <c r="Z106" s="9">
        <f t="shared" si="16"/>
        <v>16589.933537673624</v>
      </c>
      <c r="AA106" s="9">
        <f t="shared" si="17"/>
        <v>5474.6780674322963</v>
      </c>
      <c r="AB106" s="9" t="str">
        <f t="shared" si="18"/>
        <v/>
      </c>
      <c r="AC106" s="1217"/>
      <c r="AD106" s="1217"/>
      <c r="AE106" s="356" t="str">
        <f t="shared" si="10"/>
        <v>CUMPLE</v>
      </c>
      <c r="AF106" s="1217"/>
      <c r="AG106" s="1217"/>
      <c r="AH106" s="356" t="str">
        <f t="shared" si="11"/>
        <v/>
      </c>
      <c r="AI106" s="495">
        <v>108</v>
      </c>
      <c r="AJ106" s="1229" t="s">
        <v>161</v>
      </c>
      <c r="AK106" s="1230"/>
      <c r="AL106" s="1231"/>
      <c r="AM106" s="1229" t="s">
        <v>160</v>
      </c>
      <c r="AN106" s="1230"/>
      <c r="AO106" s="1231"/>
      <c r="AP106" s="1229" t="s">
        <v>161</v>
      </c>
      <c r="AQ106" s="1230"/>
      <c r="AR106" s="1231"/>
      <c r="AS106" s="659" t="str">
        <f t="shared" si="21"/>
        <v>SI</v>
      </c>
      <c r="AT106" s="1215"/>
      <c r="AU106" s="1215"/>
      <c r="AV106" s="799"/>
      <c r="AW106" s="260"/>
      <c r="AY106" s="727"/>
      <c r="BC106" s="248"/>
    </row>
    <row r="107" spans="1:55" s="246" customFormat="1" ht="42.75" x14ac:dyDescent="0.25">
      <c r="A107" s="1220"/>
      <c r="B107" s="10" t="s">
        <v>204</v>
      </c>
      <c r="C107" s="11">
        <v>254</v>
      </c>
      <c r="D107" s="11" t="str">
        <f>IFERROR(INDEX(DESEMPATE!$D$3:$D$73,MATCH('EXP GEN.'!B107,DESEMPATE!$C$3:$C$73,0)),"")</f>
        <v>INTECSA - INARSA COLOMBIA SAS</v>
      </c>
      <c r="E107" s="259" t="str">
        <f>IFERROR(IF(D107="","",IF(VLOOKUP(D107,DESEMPATE!D$3:$E$73,2,FALSE)=1,"N/A",IF(VLOOKUP(D107,DESEMPATE!D$3:$E$73,2,FALSE)&gt;=0.51,"SI","NO"))),"")</f>
        <v>NO</v>
      </c>
      <c r="F107" s="796" t="s">
        <v>160</v>
      </c>
      <c r="G107" s="328"/>
      <c r="H107" s="20" t="s">
        <v>436</v>
      </c>
      <c r="I107" s="807" t="s">
        <v>435</v>
      </c>
      <c r="J107" s="20" t="s">
        <v>885</v>
      </c>
      <c r="K107" s="251" t="s">
        <v>886</v>
      </c>
      <c r="L107" s="20" t="s">
        <v>160</v>
      </c>
      <c r="M107" s="909" t="s">
        <v>160</v>
      </c>
      <c r="N107" s="909" t="str">
        <f t="shared" si="20"/>
        <v>SI</v>
      </c>
      <c r="O107" s="490">
        <v>1</v>
      </c>
      <c r="P107" s="491">
        <v>39381</v>
      </c>
      <c r="Q107" s="492">
        <v>40538</v>
      </c>
      <c r="R107" s="16">
        <f t="shared" si="19"/>
        <v>2010</v>
      </c>
      <c r="S107" s="17">
        <f>IFERROR(INDEX(PARAMETROS!$B$53:$B$79,MATCH(R107,PARAMETROS!$A$53:$A$79,0)),"")</f>
        <v>515000</v>
      </c>
      <c r="T107" s="603">
        <v>1850149.47</v>
      </c>
      <c r="U107" s="18" t="s">
        <v>173</v>
      </c>
      <c r="V107" s="9">
        <f>IFERROR(IF(U107="","",IF(U107="COP","N/A",IF(OR(U107="USD",U107="US"),1,IF(U107="EUR",VLOOKUP(Q107,'SH EURO'!$A$6:$B$6338,2,FALSE),"INGRESAR TASA")))),"")</f>
        <v>1.3117000000000001</v>
      </c>
      <c r="W107" s="859">
        <f t="shared" si="14"/>
        <v>2426841.0597990002</v>
      </c>
      <c r="X107" s="19">
        <f>IFERROR(IF(U107="","",IF(U107="COP",1,IF(V107&lt;&gt;"N/A",VLOOKUP(Q107,'SH TRM'!$A$9:$B$8912,2,FALSE),"REVISAR"))),"")</f>
        <v>1939.54</v>
      </c>
      <c r="Y107" s="503">
        <f t="shared" si="15"/>
        <v>4706955309.1225529</v>
      </c>
      <c r="Z107" s="9">
        <f t="shared" si="16"/>
        <v>9139.7190468399076</v>
      </c>
      <c r="AA107" s="9">
        <f t="shared" si="17"/>
        <v>9139.7190468399076</v>
      </c>
      <c r="AB107" s="9" t="str">
        <f t="shared" si="18"/>
        <v/>
      </c>
      <c r="AC107" s="1217"/>
      <c r="AD107" s="1217"/>
      <c r="AE107" s="356" t="str">
        <f t="shared" si="10"/>
        <v>CUMPLE</v>
      </c>
      <c r="AF107" s="1217"/>
      <c r="AG107" s="1217"/>
      <c r="AH107" s="356" t="str">
        <f t="shared" si="11"/>
        <v/>
      </c>
      <c r="AI107" s="495">
        <v>69</v>
      </c>
      <c r="AJ107" s="1229" t="s">
        <v>160</v>
      </c>
      <c r="AK107" s="1230"/>
      <c r="AL107" s="1231"/>
      <c r="AM107" s="1229" t="s">
        <v>160</v>
      </c>
      <c r="AN107" s="1230"/>
      <c r="AO107" s="1231"/>
      <c r="AP107" s="1229" t="s">
        <v>160</v>
      </c>
      <c r="AQ107" s="1230"/>
      <c r="AR107" s="1231"/>
      <c r="AS107" s="659" t="str">
        <f t="shared" si="21"/>
        <v>SI</v>
      </c>
      <c r="AT107" s="1215"/>
      <c r="AU107" s="1215"/>
      <c r="AV107" s="799"/>
      <c r="AW107" s="260"/>
      <c r="AX107" s="1126"/>
      <c r="AY107" s="1126"/>
      <c r="BC107" s="248"/>
    </row>
    <row r="108" spans="1:55" s="246" customFormat="1" ht="99.75" x14ac:dyDescent="0.25">
      <c r="A108" s="1220"/>
      <c r="B108" s="10" t="s">
        <v>386</v>
      </c>
      <c r="C108" s="11">
        <v>258</v>
      </c>
      <c r="D108" s="11" t="str">
        <f>IFERROR(INDEX(DESEMPATE!$D$3:$D$73,MATCH('EXP GEN.'!B108,DESEMPATE!$C$3:$C$73,0)),"")</f>
        <v>BATEMAN INGENIERIA SA</v>
      </c>
      <c r="E108" s="259" t="str">
        <f>IFERROR(IF(D108="","",IF(VLOOKUP(D108,DESEMPATE!D$3:$E$73,2,FALSE)=1,"N/A",IF(VLOOKUP(D108,DESEMPATE!D$3:$E$73,2,FALSE)&gt;=0.51,"SI","NO"))),"")</f>
        <v>NO</v>
      </c>
      <c r="F108" s="796" t="s">
        <v>160</v>
      </c>
      <c r="G108" s="328"/>
      <c r="H108" s="20" t="s">
        <v>640</v>
      </c>
      <c r="I108" s="807" t="s">
        <v>438</v>
      </c>
      <c r="J108" s="20" t="s">
        <v>887</v>
      </c>
      <c r="K108" s="251" t="s">
        <v>888</v>
      </c>
      <c r="L108" s="20" t="s">
        <v>160</v>
      </c>
      <c r="M108" s="909" t="s">
        <v>160</v>
      </c>
      <c r="N108" s="909" t="str">
        <f t="shared" si="20"/>
        <v>SI</v>
      </c>
      <c r="O108" s="490">
        <v>0.5</v>
      </c>
      <c r="P108" s="491">
        <v>40099</v>
      </c>
      <c r="Q108" s="491">
        <v>40558</v>
      </c>
      <c r="R108" s="16">
        <f t="shared" si="19"/>
        <v>2011</v>
      </c>
      <c r="S108" s="17">
        <f>IFERROR(INDEX(PARAMETROS!$B$53:$B$79,MATCH(R108,PARAMETROS!$A$53:$A$79,0)),"")</f>
        <v>535600</v>
      </c>
      <c r="T108" s="603">
        <v>4561047955</v>
      </c>
      <c r="U108" s="18" t="s">
        <v>171</v>
      </c>
      <c r="V108" s="9" t="str">
        <f>IFERROR(IF(U108="","",IF(U108="COP","N/A",IF(OR(U108="USD",U108="US"),1,IF(U108="EUR",VLOOKUP(Q108,'SH EURO'!$A$6:$B$6338,2,FALSE),"INGRESAR TASA")))),"")</f>
        <v>N/A</v>
      </c>
      <c r="W108" s="859" t="str">
        <f t="shared" si="14"/>
        <v>N/A</v>
      </c>
      <c r="X108" s="19">
        <f>IFERROR(IF(U108="","",IF(U108="COP",1,IF(V108&lt;&gt;"N/A",VLOOKUP(Q108,'SH TRM'!$A$9:$B$8912,2,FALSE),"REVISAR"))),"")</f>
        <v>1</v>
      </c>
      <c r="Y108" s="503">
        <f t="shared" si="15"/>
        <v>4561047955</v>
      </c>
      <c r="Z108" s="9">
        <f t="shared" si="16"/>
        <v>8515.7728808812553</v>
      </c>
      <c r="AA108" s="9">
        <f t="shared" si="17"/>
        <v>4257.8864404406277</v>
      </c>
      <c r="AB108" s="9" t="str">
        <f t="shared" si="18"/>
        <v/>
      </c>
      <c r="AC108" s="1217"/>
      <c r="AD108" s="1217"/>
      <c r="AE108" s="356" t="str">
        <f t="shared" si="10"/>
        <v>CUMPLE</v>
      </c>
      <c r="AF108" s="1217"/>
      <c r="AG108" s="1217"/>
      <c r="AH108" s="356" t="str">
        <f t="shared" si="11"/>
        <v/>
      </c>
      <c r="AI108" s="495">
        <v>20</v>
      </c>
      <c r="AJ108" s="1229" t="s">
        <v>160</v>
      </c>
      <c r="AK108" s="1230"/>
      <c r="AL108" s="1231"/>
      <c r="AM108" s="1229" t="s">
        <v>160</v>
      </c>
      <c r="AN108" s="1230"/>
      <c r="AO108" s="1231"/>
      <c r="AP108" s="1229" t="s">
        <v>160</v>
      </c>
      <c r="AQ108" s="1230"/>
      <c r="AR108" s="1231"/>
      <c r="AS108" s="659" t="str">
        <f t="shared" si="21"/>
        <v>SI</v>
      </c>
      <c r="AT108" s="1215"/>
      <c r="AU108" s="1215"/>
      <c r="AV108" s="799"/>
      <c r="AW108" s="260"/>
      <c r="AY108" s="727"/>
      <c r="BC108" s="248"/>
    </row>
    <row r="109" spans="1:55" s="246" customFormat="1" ht="15.95" customHeight="1" x14ac:dyDescent="0.25">
      <c r="A109" s="1220"/>
      <c r="B109" s="10"/>
      <c r="C109" s="11"/>
      <c r="D109" s="11" t="str">
        <f>IFERROR(INDEX(DESEMPATE!$D$3:$D$73,MATCH('EXP GEN.'!B109,DESEMPATE!$C$3:$C$73,0)),"")</f>
        <v/>
      </c>
      <c r="E109" s="259" t="str">
        <f>IFERROR(IF(D109="","",IF(VLOOKUP(D109,DESEMPATE!D$3:$E$73,2,FALSE)=1,"N/A",IF(VLOOKUP(D109,DESEMPATE!D$3:$E$73,2,FALSE)&gt;=0.51,"SI","NO"))),"")</f>
        <v/>
      </c>
      <c r="F109" s="796"/>
      <c r="G109" s="328"/>
      <c r="H109" s="1058" t="s">
        <v>878</v>
      </c>
      <c r="I109" s="807"/>
      <c r="J109" s="20"/>
      <c r="K109" s="251"/>
      <c r="L109" s="20"/>
      <c r="M109" s="909"/>
      <c r="N109" s="909" t="str">
        <f t="shared" si="20"/>
        <v/>
      </c>
      <c r="O109" s="14"/>
      <c r="P109" s="15"/>
      <c r="Q109" s="15"/>
      <c r="R109" s="16" t="str">
        <f t="shared" si="19"/>
        <v/>
      </c>
      <c r="S109" s="17" t="str">
        <f>IFERROR(INDEX(PARAMETROS!$B$53:$B$79,MATCH(R109,PARAMETROS!$A$53:$A$79,0)),"")</f>
        <v/>
      </c>
      <c r="T109" s="691"/>
      <c r="U109" s="18"/>
      <c r="V109" s="9" t="str">
        <f>IFERROR(IF(U109="","",IF(U109="COP","N/A",IF(OR(U109="USD",U109="US"),1,IF(U109="EUR",VLOOKUP(Q109,'SH EURO'!$A$6:$B$6338,2,FALSE),"INGRESAR TASA")))),"")</f>
        <v/>
      </c>
      <c r="W109" s="859" t="str">
        <f t="shared" si="14"/>
        <v/>
      </c>
      <c r="X109" s="19" t="str">
        <f>IFERROR(IF(U109="","",IF(U109="COP",1,IF(V109&lt;&gt;"N/A",VLOOKUP(Q109,'SH TRM'!$A$9:$B$8912,2,FALSE),"REVISAR"))),"")</f>
        <v/>
      </c>
      <c r="Y109" s="503" t="str">
        <f t="shared" si="15"/>
        <v/>
      </c>
      <c r="Z109" s="9" t="str">
        <f t="shared" si="16"/>
        <v/>
      </c>
      <c r="AA109" s="9" t="str">
        <f t="shared" si="17"/>
        <v/>
      </c>
      <c r="AB109" s="9" t="str">
        <f t="shared" si="18"/>
        <v/>
      </c>
      <c r="AC109" s="1217"/>
      <c r="AD109" s="1217"/>
      <c r="AE109" s="356" t="str">
        <f t="shared" si="10"/>
        <v/>
      </c>
      <c r="AF109" s="1217"/>
      <c r="AG109" s="1217"/>
      <c r="AH109" s="356" t="str">
        <f t="shared" si="11"/>
        <v/>
      </c>
      <c r="AI109" s="495"/>
      <c r="AJ109" s="1229"/>
      <c r="AK109" s="1230"/>
      <c r="AL109" s="1231"/>
      <c r="AM109" s="1229"/>
      <c r="AN109" s="1230"/>
      <c r="AO109" s="1231"/>
      <c r="AP109" s="1229"/>
      <c r="AQ109" s="1230"/>
      <c r="AR109" s="1231"/>
      <c r="AS109" s="659" t="str">
        <f t="shared" si="21"/>
        <v/>
      </c>
      <c r="AT109" s="1215"/>
      <c r="AU109" s="1215"/>
      <c r="AV109" s="799"/>
      <c r="AW109" s="260"/>
      <c r="AY109" s="727"/>
      <c r="BC109" s="248"/>
    </row>
    <row r="110" spans="1:55" s="246" customFormat="1" ht="17.100000000000001" customHeight="1" thickBot="1" x14ac:dyDescent="0.3">
      <c r="A110" s="1221"/>
      <c r="B110" s="36"/>
      <c r="C110" s="137"/>
      <c r="D110" s="49" t="str">
        <f>IFERROR(INDEX(DESEMPATE!$D$3:$D$73,MATCH('EXP GEN.'!B110,DESEMPATE!$C$3:$C$73,0)),"")</f>
        <v/>
      </c>
      <c r="E110" s="335" t="str">
        <f>IFERROR(IF(D110="","",IF(VLOOKUP(D110,DESEMPATE!D$3:$E$73,2,FALSE)=1,"N/A",IF(VLOOKUP(D110,DESEMPATE!D$3:$E$73,2,FALSE)&gt;=0.51,"SI","NO"))),"")</f>
        <v/>
      </c>
      <c r="F110" s="797"/>
      <c r="G110" s="414"/>
      <c r="H110" s="1059" t="s">
        <v>879</v>
      </c>
      <c r="I110" s="808"/>
      <c r="J110" s="139"/>
      <c r="K110" s="487"/>
      <c r="L110" s="139"/>
      <c r="M110" s="910"/>
      <c r="N110" s="910" t="str">
        <f t="shared" si="20"/>
        <v/>
      </c>
      <c r="O110" s="39"/>
      <c r="P110" s="407"/>
      <c r="Q110" s="407"/>
      <c r="R110" s="40" t="str">
        <f t="shared" si="19"/>
        <v/>
      </c>
      <c r="S110" s="41" t="str">
        <f>IFERROR(INDEX(PARAMETROS!$B$53:$B$79,MATCH(R110,PARAMETROS!$A$53:$A$79,0)),"")</f>
        <v/>
      </c>
      <c r="T110" s="616"/>
      <c r="U110" s="42"/>
      <c r="V110" s="44" t="str">
        <f>IFERROR(IF(U110="","",IF(U110="COP","N/A",IF(OR(U110="USD",U110="US"),1,IF(U110="EUR",VLOOKUP(Q110,'SH EURO'!$A$6:$B$6338,2,FALSE),"INGRESAR TASA")))),"")</f>
        <v/>
      </c>
      <c r="W110" s="860" t="str">
        <f t="shared" si="14"/>
        <v/>
      </c>
      <c r="X110" s="43" t="str">
        <f>IFERROR(IF(U110="","",IF(U110="COP",1,IF(V110&lt;&gt;"N/A",VLOOKUP(Q110,'SH TRM'!$A$9:$B$8912,2,FALSE),"REVISAR"))),"")</f>
        <v/>
      </c>
      <c r="Y110" s="504" t="str">
        <f t="shared" si="15"/>
        <v/>
      </c>
      <c r="Z110" s="44" t="str">
        <f t="shared" si="16"/>
        <v/>
      </c>
      <c r="AA110" s="44" t="str">
        <f t="shared" si="17"/>
        <v/>
      </c>
      <c r="AB110" s="44" t="str">
        <f t="shared" si="18"/>
        <v/>
      </c>
      <c r="AC110" s="1218"/>
      <c r="AD110" s="1218"/>
      <c r="AE110" s="367" t="str">
        <f t="shared" si="10"/>
        <v/>
      </c>
      <c r="AF110" s="1218"/>
      <c r="AG110" s="1218"/>
      <c r="AH110" s="358" t="str">
        <f t="shared" si="11"/>
        <v/>
      </c>
      <c r="AI110" s="361"/>
      <c r="AJ110" s="1243"/>
      <c r="AK110" s="1244"/>
      <c r="AL110" s="1245"/>
      <c r="AM110" s="1243"/>
      <c r="AN110" s="1244"/>
      <c r="AO110" s="1245"/>
      <c r="AP110" s="1243"/>
      <c r="AQ110" s="1244"/>
      <c r="AR110" s="1245"/>
      <c r="AS110" s="658" t="str">
        <f t="shared" si="21"/>
        <v/>
      </c>
      <c r="AT110" s="1215"/>
      <c r="AU110" s="1215"/>
      <c r="AV110" s="800"/>
      <c r="AW110" s="260"/>
      <c r="AY110" s="727"/>
      <c r="BC110" s="248"/>
    </row>
    <row r="111" spans="1:55" s="246" customFormat="1" ht="57" x14ac:dyDescent="0.25">
      <c r="A111" s="1219" t="s">
        <v>34</v>
      </c>
      <c r="B111" s="22" t="s">
        <v>205</v>
      </c>
      <c r="C111" s="138">
        <v>101</v>
      </c>
      <c r="D111" s="28" t="str">
        <f>IFERROR(INDEX(DESEMPATE!$D$3:$D$73,MATCH('EXP GEN.'!B111,DESEMPATE!$C$3:$C$73,0)),"")</f>
        <v>TECNICA Y  PROYECTOS SAS - TYPSA</v>
      </c>
      <c r="E111" s="337" t="str">
        <f>IFERROR(IF(D111="","",IF(VLOOKUP(D111,DESEMPATE!D$3:$E$73,2,FALSE)=1,"N/A",IF(VLOOKUP(D111,DESEMPATE!D$3:$E$73,2,FALSE)&gt;=0.51,"SI","NO"))),"")</f>
        <v>SI</v>
      </c>
      <c r="F111" s="750" t="s">
        <v>160</v>
      </c>
      <c r="G111" s="328"/>
      <c r="H111" s="483" t="s">
        <v>862</v>
      </c>
      <c r="I111" s="807" t="s">
        <v>435</v>
      </c>
      <c r="J111" s="483" t="s">
        <v>848</v>
      </c>
      <c r="K111" s="251" t="s">
        <v>889</v>
      </c>
      <c r="L111" s="909" t="s">
        <v>160</v>
      </c>
      <c r="M111" s="909" t="s">
        <v>160</v>
      </c>
      <c r="N111" s="912" t="str">
        <f t="shared" si="20"/>
        <v>SI</v>
      </c>
      <c r="O111" s="14">
        <v>1</v>
      </c>
      <c r="P111" s="15">
        <v>37506</v>
      </c>
      <c r="Q111" s="15">
        <v>39940</v>
      </c>
      <c r="R111" s="47">
        <f t="shared" si="19"/>
        <v>2009</v>
      </c>
      <c r="S111" s="24">
        <f>IFERROR(INDEX(PARAMETROS!$B$53:$B$79,MATCH(R111,PARAMETROS!$A$53:$A$79,0)),"")</f>
        <v>496900</v>
      </c>
      <c r="T111" s="822">
        <v>5442870.4400000004</v>
      </c>
      <c r="U111" s="493" t="s">
        <v>173</v>
      </c>
      <c r="V111" s="406">
        <f>IFERROR(IF(U111="","",IF(U111="COP","N/A",IF(OR(U111="USD",U111="US"),1,IF(U111="EUR",VLOOKUP(Q111,'SH EURO'!$A$6:$B$6338,2,FALSE),"INGRESAR TASA")))),"")</f>
        <v>1.3303</v>
      </c>
      <c r="W111" s="861">
        <f t="shared" si="14"/>
        <v>7240650.5463320008</v>
      </c>
      <c r="X111" s="26">
        <f>IFERROR(IF(U111="","",IF(U111="COP",1,IF(V111&lt;&gt;"N/A",VLOOKUP(Q111,'SH TRM'!$A$9:$B$8912,2,FALSE),"REVISAR"))),"")</f>
        <v>2233.5</v>
      </c>
      <c r="Y111" s="505">
        <f t="shared" si="15"/>
        <v>16171992995.232523</v>
      </c>
      <c r="Z111" s="406">
        <f t="shared" si="16"/>
        <v>32545.76976299562</v>
      </c>
      <c r="AA111" s="406">
        <f t="shared" si="17"/>
        <v>32545.76976299562</v>
      </c>
      <c r="AB111" s="406" t="str">
        <f t="shared" si="18"/>
        <v/>
      </c>
      <c r="AC111" s="1222" t="str">
        <f>IFERROR(IF(COUNTIF(AA111:AA116,"")=6,"",IF(SUM(AA111:AA116)&gt;=CM004M1,"CUMPLE","NO CUMPLE")),"")</f>
        <v>CUMPLE</v>
      </c>
      <c r="AD111" s="1222" t="str">
        <f>IFERROR(IF(COUNTIF(AA111:AA116,"")=6,"",IF(COUNTIF(E111:E116,"N/A")&gt;0,IF(SUMIF(E111:E116,"N/A",AA111:AA116)&gt;=CM004LM1,"CUMPLE","NO CUMPLE"),IF(SUMIF(E111:E116,"SI",AA111:AA116)&gt;=CM004LM1,"CUMPLE","NO CUMPLE"))),"")</f>
        <v>CUMPLE</v>
      </c>
      <c r="AE111" s="404" t="str">
        <f t="shared" si="10"/>
        <v>CUMPLE</v>
      </c>
      <c r="AF111" s="1222" t="str">
        <f>IFERROR(IF(COUNTIF(AB111:AB116,"")=6,"",IF(SUM(AB111:AB116)&gt;=CM004M3,"CUMPLE","NO CUMPLE")),"")</f>
        <v/>
      </c>
      <c r="AG111" s="1222" t="str">
        <f>IFERROR(IF(COUNTIF(AB111:AB116,"")=6,"",IF(COUNTIF(E111:E116,"N/A")&gt;0,IF(SUMIF(E111:E116,"N/A",AB111:AB116)&gt;=CM004LM3,"CUMPLE","NO CUMPLE"),IF(SUMIF(E111:E116,"SI",AB111:AB116)&gt;=CM004LM3,"CUMPLE","NO CUMPLE"))),"")</f>
        <v/>
      </c>
      <c r="AH111" s="355" t="str">
        <f t="shared" si="11"/>
        <v/>
      </c>
      <c r="AI111" s="360">
        <v>59</v>
      </c>
      <c r="AJ111" s="1217" t="s">
        <v>160</v>
      </c>
      <c r="AK111" s="1217"/>
      <c r="AL111" s="1217"/>
      <c r="AM111" s="1217" t="s">
        <v>160</v>
      </c>
      <c r="AN111" s="1217"/>
      <c r="AO111" s="1217"/>
      <c r="AP111" s="1229" t="s">
        <v>161</v>
      </c>
      <c r="AQ111" s="1230"/>
      <c r="AR111" s="1231"/>
      <c r="AS111" s="656" t="str">
        <f t="shared" si="21"/>
        <v>SI</v>
      </c>
      <c r="AT111" s="1214" t="s">
        <v>168</v>
      </c>
      <c r="AU111" s="1214"/>
      <c r="AV111" s="258"/>
      <c r="AW111" s="260"/>
      <c r="AX111" s="1126"/>
      <c r="AY111" s="727"/>
      <c r="BC111" s="248"/>
    </row>
    <row r="112" spans="1:55" s="246" customFormat="1" ht="47.25" x14ac:dyDescent="0.25">
      <c r="A112" s="1220"/>
      <c r="B112" s="22" t="s">
        <v>206</v>
      </c>
      <c r="C112" s="136">
        <v>106</v>
      </c>
      <c r="D112" s="11" t="str">
        <f>IFERROR(INDEX(DESEMPATE!$D$3:$D$73,MATCH('EXP GEN.'!B112,DESEMPATE!$C$3:$C$73,0)),"")</f>
        <v>CONSULTORES TÉCNICOS Y ECONOMICOS SA</v>
      </c>
      <c r="E112" s="259" t="str">
        <f>IFERROR(IF(D112="","",IF(VLOOKUP(D112,DESEMPATE!D$3:$E$73,2,FALSE)=1,"N/A",IF(VLOOKUP(D112,DESEMPATE!D$3:$E$73,2,FALSE)&gt;=0.51,"SI","NO"))),"")</f>
        <v>NO</v>
      </c>
      <c r="F112" s="796" t="s">
        <v>160</v>
      </c>
      <c r="G112" s="328"/>
      <c r="H112" s="20" t="s">
        <v>437</v>
      </c>
      <c r="I112" s="807" t="s">
        <v>438</v>
      </c>
      <c r="J112" s="20" t="s">
        <v>890</v>
      </c>
      <c r="K112" s="251" t="s">
        <v>891</v>
      </c>
      <c r="L112" s="20" t="s">
        <v>160</v>
      </c>
      <c r="M112" s="909" t="s">
        <v>160</v>
      </c>
      <c r="N112" s="909" t="str">
        <f t="shared" si="20"/>
        <v>SI</v>
      </c>
      <c r="O112" s="14">
        <v>0.75</v>
      </c>
      <c r="P112" s="15">
        <v>38177</v>
      </c>
      <c r="Q112" s="15">
        <v>39760</v>
      </c>
      <c r="R112" s="16">
        <f t="shared" si="19"/>
        <v>2008</v>
      </c>
      <c r="S112" s="17">
        <f>IFERROR(INDEX(PARAMETROS!$B$53:$B$79,MATCH(R112,PARAMETROS!$A$53:$A$79,0)),"")</f>
        <v>461500</v>
      </c>
      <c r="T112" s="691">
        <v>2364531867</v>
      </c>
      <c r="U112" s="18" t="s">
        <v>171</v>
      </c>
      <c r="V112" s="9" t="str">
        <f>IFERROR(IF(U112="","",IF(U112="COP","N/A",IF(OR(U112="USD",U112="US"),1,IF(U112="EUR",VLOOKUP(Q112,'SH EURO'!$A$6:$B$6338,2,FALSE),"INGRESAR TASA")))),"")</f>
        <v>N/A</v>
      </c>
      <c r="W112" s="859" t="str">
        <f t="shared" si="14"/>
        <v>N/A</v>
      </c>
      <c r="X112" s="19">
        <f>IFERROR(IF(U112="","",IF(U112="COP",1,IF(V112&lt;&gt;"N/A",VLOOKUP(Q112,'SH TRM'!$A$9:$B$8912,2,FALSE),"REVISAR"))),"")</f>
        <v>1</v>
      </c>
      <c r="Y112" s="503">
        <f t="shared" si="15"/>
        <v>2364531867</v>
      </c>
      <c r="Z112" s="9">
        <f t="shared" si="16"/>
        <v>5123.5793434452871</v>
      </c>
      <c r="AA112" s="9">
        <f t="shared" si="17"/>
        <v>3842.6845075839656</v>
      </c>
      <c r="AB112" s="9" t="str">
        <f t="shared" si="18"/>
        <v/>
      </c>
      <c r="AC112" s="1217"/>
      <c r="AD112" s="1217"/>
      <c r="AE112" s="356" t="str">
        <f t="shared" si="10"/>
        <v>CUMPLE</v>
      </c>
      <c r="AF112" s="1217"/>
      <c r="AG112" s="1217"/>
      <c r="AH112" s="356" t="str">
        <f t="shared" si="11"/>
        <v/>
      </c>
      <c r="AI112" s="360">
        <v>25</v>
      </c>
      <c r="AJ112" s="1217" t="s">
        <v>160</v>
      </c>
      <c r="AK112" s="1217"/>
      <c r="AL112" s="1217"/>
      <c r="AM112" s="1217" t="s">
        <v>160</v>
      </c>
      <c r="AN112" s="1217"/>
      <c r="AO112" s="1217"/>
      <c r="AP112" s="1217" t="s">
        <v>160</v>
      </c>
      <c r="AQ112" s="1217"/>
      <c r="AR112" s="1217"/>
      <c r="AS112" s="656" t="str">
        <f t="shared" si="21"/>
        <v>SI</v>
      </c>
      <c r="AT112" s="1215"/>
      <c r="AU112" s="1215"/>
      <c r="AV112" s="257"/>
      <c r="AW112" s="260"/>
      <c r="AY112" s="727"/>
      <c r="BC112" s="248"/>
    </row>
    <row r="113" spans="1:55" s="246" customFormat="1" ht="85.5" x14ac:dyDescent="0.25">
      <c r="A113" s="1220"/>
      <c r="B113" s="22" t="s">
        <v>206</v>
      </c>
      <c r="C113" s="136">
        <v>110</v>
      </c>
      <c r="D113" s="11" t="str">
        <f>IFERROR(INDEX(DESEMPATE!$D$3:$D$73,MATCH('EXP GEN.'!B113,DESEMPATE!$C$3:$C$73,0)),"")</f>
        <v>CONSULTORES TÉCNICOS Y ECONOMICOS SA</v>
      </c>
      <c r="E113" s="259" t="str">
        <f>IFERROR(IF(D113="","",IF(VLOOKUP(D113,DESEMPATE!D$3:$E$73,2,FALSE)=1,"N/A",IF(VLOOKUP(D113,DESEMPATE!D$3:$E$73,2,FALSE)&gt;=0.51,"SI","NO"))),"")</f>
        <v>NO</v>
      </c>
      <c r="F113" s="796" t="s">
        <v>160</v>
      </c>
      <c r="G113" s="328"/>
      <c r="H113" s="20" t="s">
        <v>437</v>
      </c>
      <c r="I113" s="807" t="s">
        <v>438</v>
      </c>
      <c r="J113" s="20" t="s">
        <v>869</v>
      </c>
      <c r="K113" s="251" t="s">
        <v>870</v>
      </c>
      <c r="L113" s="20" t="s">
        <v>160</v>
      </c>
      <c r="M113" s="909" t="s">
        <v>160</v>
      </c>
      <c r="N113" s="909" t="str">
        <f t="shared" si="20"/>
        <v>SI</v>
      </c>
      <c r="O113" s="14">
        <v>0.75</v>
      </c>
      <c r="P113" s="15">
        <v>38374</v>
      </c>
      <c r="Q113" s="15">
        <v>39512</v>
      </c>
      <c r="R113" s="16">
        <f t="shared" si="19"/>
        <v>2008</v>
      </c>
      <c r="S113" s="17">
        <f>IFERROR(INDEX(PARAMETROS!$B$53:$B$79,MATCH(R113,PARAMETROS!$A$53:$A$79,0)),"")</f>
        <v>461500</v>
      </c>
      <c r="T113" s="691">
        <v>4505935152</v>
      </c>
      <c r="U113" s="18" t="s">
        <v>171</v>
      </c>
      <c r="V113" s="9" t="str">
        <f>IFERROR(IF(U113="","",IF(U113="COP","N/A",IF(OR(U113="USD",U113="US"),1,IF(U113="EUR",VLOOKUP(Q113,'SH EURO'!$A$6:$B$6338,2,FALSE),"INGRESAR TASA")))),"")</f>
        <v>N/A</v>
      </c>
      <c r="W113" s="859" t="str">
        <f t="shared" si="14"/>
        <v>N/A</v>
      </c>
      <c r="X113" s="19">
        <f>IFERROR(IF(U113="","",IF(U113="COP",1,IF(V113&lt;&gt;"N/A",VLOOKUP(Q113,'SH TRM'!$A$9:$B$8912,2,FALSE),"REVISAR"))),"")</f>
        <v>1</v>
      </c>
      <c r="Y113" s="503">
        <f t="shared" si="15"/>
        <v>4505935152</v>
      </c>
      <c r="Z113" s="9">
        <f t="shared" si="16"/>
        <v>9763.6731354279527</v>
      </c>
      <c r="AA113" s="9">
        <f t="shared" si="17"/>
        <v>7322.7548515709641</v>
      </c>
      <c r="AB113" s="9" t="str">
        <f t="shared" si="18"/>
        <v/>
      </c>
      <c r="AC113" s="1217"/>
      <c r="AD113" s="1217"/>
      <c r="AE113" s="356" t="str">
        <f t="shared" si="10"/>
        <v>CUMPLE</v>
      </c>
      <c r="AF113" s="1217"/>
      <c r="AG113" s="1217"/>
      <c r="AH113" s="356" t="str">
        <f t="shared" si="11"/>
        <v/>
      </c>
      <c r="AI113" s="360">
        <v>26</v>
      </c>
      <c r="AJ113" s="1217" t="s">
        <v>160</v>
      </c>
      <c r="AK113" s="1217"/>
      <c r="AL113" s="1217"/>
      <c r="AM113" s="1217" t="s">
        <v>160</v>
      </c>
      <c r="AN113" s="1217"/>
      <c r="AO113" s="1217"/>
      <c r="AP113" s="1217" t="s">
        <v>160</v>
      </c>
      <c r="AQ113" s="1217"/>
      <c r="AR113" s="1217"/>
      <c r="AS113" s="656" t="str">
        <f t="shared" si="21"/>
        <v>SI</v>
      </c>
      <c r="AT113" s="1215"/>
      <c r="AU113" s="1215"/>
      <c r="AV113" s="257"/>
      <c r="AW113" s="260"/>
      <c r="AY113" s="727"/>
      <c r="BC113" s="248"/>
    </row>
    <row r="114" spans="1:55" s="246" customFormat="1" ht="71.25" x14ac:dyDescent="0.25">
      <c r="A114" s="1220"/>
      <c r="B114" s="22" t="s">
        <v>206</v>
      </c>
      <c r="C114" s="136">
        <v>118</v>
      </c>
      <c r="D114" s="11" t="str">
        <f>IFERROR(INDEX(DESEMPATE!$D$3:$D$73,MATCH('EXP GEN.'!B114,DESEMPATE!$C$3:$C$73,0)),"")</f>
        <v>CONSULTORES TÉCNICOS Y ECONOMICOS SA</v>
      </c>
      <c r="E114" s="259" t="str">
        <f>IFERROR(IF(D114="","",IF(VLOOKUP(D114,DESEMPATE!D$3:$E$73,2,FALSE)=1,"N/A",IF(VLOOKUP(D114,DESEMPATE!D$3:$E$73,2,FALSE)&gt;=0.51,"SI","NO"))),"")</f>
        <v>NO</v>
      </c>
      <c r="F114" s="796" t="s">
        <v>160</v>
      </c>
      <c r="G114" s="604"/>
      <c r="H114" s="20" t="s">
        <v>670</v>
      </c>
      <c r="I114" s="807" t="s">
        <v>438</v>
      </c>
      <c r="J114" s="20" t="s">
        <v>871</v>
      </c>
      <c r="K114" s="251" t="s">
        <v>872</v>
      </c>
      <c r="L114" s="20" t="s">
        <v>160</v>
      </c>
      <c r="M114" s="909" t="s">
        <v>160</v>
      </c>
      <c r="N114" s="909" t="str">
        <f t="shared" si="20"/>
        <v>SI</v>
      </c>
      <c r="O114" s="14">
        <v>0.5</v>
      </c>
      <c r="P114" s="15">
        <v>38034</v>
      </c>
      <c r="Q114" s="15">
        <v>40770</v>
      </c>
      <c r="R114" s="16">
        <f t="shared" si="19"/>
        <v>2011</v>
      </c>
      <c r="S114" s="17">
        <f>IFERROR(INDEX(PARAMETROS!$B$53:$B$79,MATCH(R114,PARAMETROS!$A$53:$A$79,0)),"")</f>
        <v>535600</v>
      </c>
      <c r="T114" s="691">
        <v>9131630030</v>
      </c>
      <c r="U114" s="18" t="s">
        <v>171</v>
      </c>
      <c r="V114" s="9" t="str">
        <f>IFERROR(IF(U114="","",IF(U114="COP","N/A",IF(OR(U114="USD",U114="US"),1,IF(U114="EUR",VLOOKUP(Q114,'SH EURO'!$A$6:$B$6338,2,FALSE),"INGRESAR TASA")))),"")</f>
        <v>N/A</v>
      </c>
      <c r="W114" s="859" t="str">
        <f t="shared" si="14"/>
        <v>N/A</v>
      </c>
      <c r="X114" s="19">
        <f>IFERROR(IF(U114="","",IF(U114="COP",1,IF(V114&lt;&gt;"N/A",VLOOKUP(Q114,'SH TRM'!$A$9:$B$8912,2,FALSE),"REVISAR"))),"")</f>
        <v>1</v>
      </c>
      <c r="Y114" s="503">
        <f t="shared" si="15"/>
        <v>9131630030</v>
      </c>
      <c r="Z114" s="9">
        <f t="shared" si="16"/>
        <v>17049.346583271097</v>
      </c>
      <c r="AA114" s="9">
        <f t="shared" si="17"/>
        <v>8524.6732916355486</v>
      </c>
      <c r="AB114" s="9" t="str">
        <f t="shared" si="18"/>
        <v/>
      </c>
      <c r="AC114" s="1217"/>
      <c r="AD114" s="1217"/>
      <c r="AE114" s="356" t="str">
        <f t="shared" si="10"/>
        <v>CUMPLE</v>
      </c>
      <c r="AF114" s="1217"/>
      <c r="AG114" s="1217"/>
      <c r="AH114" s="356" t="str">
        <f t="shared" si="11"/>
        <v/>
      </c>
      <c r="AI114" s="360">
        <v>37</v>
      </c>
      <c r="AJ114" s="1217" t="s">
        <v>160</v>
      </c>
      <c r="AK114" s="1217"/>
      <c r="AL114" s="1217"/>
      <c r="AM114" s="1217" t="s">
        <v>160</v>
      </c>
      <c r="AN114" s="1217"/>
      <c r="AO114" s="1217"/>
      <c r="AP114" s="1217" t="s">
        <v>160</v>
      </c>
      <c r="AQ114" s="1217"/>
      <c r="AR114" s="1217"/>
      <c r="AS114" s="656" t="str">
        <f t="shared" si="21"/>
        <v>SI</v>
      </c>
      <c r="AT114" s="1215"/>
      <c r="AU114" s="1215"/>
      <c r="AV114" s="257"/>
      <c r="AW114" s="260"/>
      <c r="AY114" s="727"/>
      <c r="BC114" s="248"/>
    </row>
    <row r="115" spans="1:55" s="246" customFormat="1" ht="15.95" customHeight="1" x14ac:dyDescent="0.25">
      <c r="A115" s="1220"/>
      <c r="B115" s="22"/>
      <c r="C115" s="136"/>
      <c r="D115" s="11" t="str">
        <f>IFERROR(INDEX(DESEMPATE!$D$3:$D$73,MATCH('EXP GEN.'!B115,DESEMPATE!$C$3:$C$73,0)),"")</f>
        <v/>
      </c>
      <c r="E115" s="259" t="str">
        <f>IFERROR(IF(D115="","",IF(VLOOKUP(D115,DESEMPATE!D$3:$E$73,2,FALSE)=1,"N/A",IF(VLOOKUP(D115,DESEMPATE!D$3:$E$73,2,FALSE)&gt;=0.51,"SI","NO"))),"")</f>
        <v/>
      </c>
      <c r="F115" s="796"/>
      <c r="G115" s="328"/>
      <c r="H115" s="20"/>
      <c r="I115" s="807"/>
      <c r="J115" s="20"/>
      <c r="K115" s="251"/>
      <c r="L115" s="20"/>
      <c r="M115" s="909"/>
      <c r="N115" s="909" t="str">
        <f t="shared" si="20"/>
        <v/>
      </c>
      <c r="O115" s="14"/>
      <c r="P115" s="15"/>
      <c r="Q115" s="15"/>
      <c r="R115" s="16" t="str">
        <f t="shared" si="19"/>
        <v/>
      </c>
      <c r="S115" s="17" t="str">
        <f>IFERROR(INDEX(PARAMETROS!$B$53:$B$79,MATCH(R115,PARAMETROS!$A$53:$A$79,0)),"")</f>
        <v/>
      </c>
      <c r="T115" s="691"/>
      <c r="U115" s="18"/>
      <c r="V115" s="9" t="str">
        <f>IFERROR(IF(U115="","",IF(U115="COP","N/A",IF(OR(U115="USD",U115="US"),1,IF(U115="EUR",VLOOKUP(Q115,'SH EURO'!$A$6:$B$6338,2,FALSE),"INGRESAR TASA")))),"")</f>
        <v/>
      </c>
      <c r="W115" s="859" t="str">
        <f t="shared" si="14"/>
        <v/>
      </c>
      <c r="X115" s="19" t="str">
        <f>IFERROR(IF(U115="","",IF(U115="COP",1,IF(V115&lt;&gt;"N/A",VLOOKUP(Q115,'SH TRM'!$A$9:$B$8912,2,FALSE),"REVISAR"))),"")</f>
        <v/>
      </c>
      <c r="Y115" s="503" t="str">
        <f t="shared" si="15"/>
        <v/>
      </c>
      <c r="Z115" s="9" t="str">
        <f t="shared" si="16"/>
        <v/>
      </c>
      <c r="AA115" s="9" t="str">
        <f t="shared" si="17"/>
        <v/>
      </c>
      <c r="AB115" s="9" t="str">
        <f t="shared" si="18"/>
        <v/>
      </c>
      <c r="AC115" s="1217"/>
      <c r="AD115" s="1217"/>
      <c r="AE115" s="356" t="str">
        <f t="shared" si="10"/>
        <v/>
      </c>
      <c r="AF115" s="1217"/>
      <c r="AG115" s="1217"/>
      <c r="AH115" s="356" t="str">
        <f t="shared" si="11"/>
        <v/>
      </c>
      <c r="AI115" s="364"/>
      <c r="AJ115" s="1217"/>
      <c r="AK115" s="1217"/>
      <c r="AL115" s="1217"/>
      <c r="AM115" s="1217"/>
      <c r="AN115" s="1217"/>
      <c r="AO115" s="1217"/>
      <c r="AP115" s="1217"/>
      <c r="AQ115" s="1217"/>
      <c r="AR115" s="1217"/>
      <c r="AS115" s="656" t="str">
        <f t="shared" si="21"/>
        <v/>
      </c>
      <c r="AT115" s="1215"/>
      <c r="AU115" s="1215"/>
      <c r="AV115" s="257"/>
      <c r="AW115" s="260"/>
      <c r="AY115" s="727"/>
      <c r="BC115" s="248"/>
    </row>
    <row r="116" spans="1:55" s="246" customFormat="1" ht="17.100000000000001" customHeight="1" thickBot="1" x14ac:dyDescent="0.3">
      <c r="A116" s="1221"/>
      <c r="B116" s="10"/>
      <c r="C116" s="137"/>
      <c r="D116" s="49" t="str">
        <f>IFERROR(INDEX(DESEMPATE!$D$3:$D$73,MATCH('EXP GEN.'!B116,DESEMPATE!$C$3:$C$73,0)),"")</f>
        <v/>
      </c>
      <c r="E116" s="335" t="str">
        <f>IFERROR(IF(D116="","",IF(VLOOKUP(D116,DESEMPATE!D$3:$E$73,2,FALSE)=1,"N/A",IF(VLOOKUP(D116,DESEMPATE!D$3:$E$73,2,FALSE)&gt;=0.51,"SI","NO"))),"")</f>
        <v/>
      </c>
      <c r="F116" s="797"/>
      <c r="G116" s="509"/>
      <c r="H116" s="139"/>
      <c r="I116" s="807"/>
      <c r="J116" s="139"/>
      <c r="K116" s="253"/>
      <c r="L116" s="139"/>
      <c r="M116" s="910"/>
      <c r="N116" s="910" t="str">
        <f t="shared" si="20"/>
        <v/>
      </c>
      <c r="O116" s="39"/>
      <c r="P116" s="407"/>
      <c r="Q116" s="407"/>
      <c r="R116" s="40" t="str">
        <f t="shared" si="19"/>
        <v/>
      </c>
      <c r="S116" s="41" t="str">
        <f>IFERROR(INDEX(PARAMETROS!$B$53:$B$79,MATCH(R116,PARAMETROS!$A$53:$A$79,0)),"")</f>
        <v/>
      </c>
      <c r="T116" s="616"/>
      <c r="U116" s="42"/>
      <c r="V116" s="44" t="str">
        <f>IFERROR(IF(U116="","",IF(U116="COP","N/A",IF(OR(U116="USD",U116="US"),1,IF(U116="EUR",VLOOKUP(Q116,'SH EURO'!$A$6:$B$6338,2,FALSE),"INGRESAR TASA")))),"")</f>
        <v/>
      </c>
      <c r="W116" s="860" t="str">
        <f t="shared" si="14"/>
        <v/>
      </c>
      <c r="X116" s="43" t="str">
        <f>IFERROR(IF(U116="","",IF(U116="COP",1,IF(V116&lt;&gt;"N/A",VLOOKUP(Q116,'SH TRM'!$A$9:$B$8912,2,FALSE),"REVISAR"))),"")</f>
        <v/>
      </c>
      <c r="Y116" s="504" t="str">
        <f t="shared" si="15"/>
        <v/>
      </c>
      <c r="Z116" s="44" t="str">
        <f t="shared" si="16"/>
        <v/>
      </c>
      <c r="AA116" s="44" t="str">
        <f t="shared" si="17"/>
        <v/>
      </c>
      <c r="AB116" s="44" t="str">
        <f t="shared" si="18"/>
        <v/>
      </c>
      <c r="AC116" s="1218"/>
      <c r="AD116" s="1218"/>
      <c r="AE116" s="367" t="str">
        <f t="shared" si="10"/>
        <v/>
      </c>
      <c r="AF116" s="1218"/>
      <c r="AG116" s="1218"/>
      <c r="AH116" s="358" t="str">
        <f t="shared" si="11"/>
        <v/>
      </c>
      <c r="AI116" s="364"/>
      <c r="AJ116" s="1217"/>
      <c r="AK116" s="1217"/>
      <c r="AL116" s="1217"/>
      <c r="AM116" s="1217"/>
      <c r="AN116" s="1217"/>
      <c r="AO116" s="1217"/>
      <c r="AP116" s="1217"/>
      <c r="AQ116" s="1217"/>
      <c r="AR116" s="1217"/>
      <c r="AS116" s="658" t="str">
        <f t="shared" si="21"/>
        <v/>
      </c>
      <c r="AT116" s="1215"/>
      <c r="AU116" s="1215"/>
      <c r="AV116" s="256"/>
      <c r="AW116" s="260"/>
      <c r="AY116" s="727"/>
      <c r="BC116" s="248"/>
    </row>
    <row r="117" spans="1:55" s="246" customFormat="1" ht="31.5" hidden="1" x14ac:dyDescent="0.25">
      <c r="A117" s="1219" t="s">
        <v>35</v>
      </c>
      <c r="B117" s="408"/>
      <c r="C117" s="135"/>
      <c r="D117" s="28" t="str">
        <f>IFERROR(INDEX(DESEMPATE!$D$3:$D$73,MATCH('EXP GEN.'!B117,DESEMPATE!$C$3:$C$73,0)),"")</f>
        <v/>
      </c>
      <c r="E117" s="337" t="str">
        <f>IFERROR(IF(D117="","",IF(VLOOKUP(D117,DESEMPATE!D$3:$E$73,2,FALSE)=1,"N/A",IF(VLOOKUP(D117,DESEMPATE!D$3:$E$73,2,FALSE)&gt;=0.51,"SI","NO"))),"")</f>
        <v/>
      </c>
      <c r="F117" s="750" t="s">
        <v>160</v>
      </c>
      <c r="G117" s="409"/>
      <c r="H117" s="35"/>
      <c r="I117" s="809"/>
      <c r="J117" s="35"/>
      <c r="K117" s="252"/>
      <c r="L117" s="35" t="s">
        <v>160</v>
      </c>
      <c r="M117" s="726" t="s">
        <v>160</v>
      </c>
      <c r="N117" s="726" t="str">
        <f t="shared" ref="N117:N158" si="22">IFERROR(IF(P117="","",IF(P117&gt;=DATE(1990,1,1),"SI","NO")),"")</f>
        <v/>
      </c>
      <c r="O117" s="29"/>
      <c r="P117" s="15"/>
      <c r="Q117" s="15"/>
      <c r="R117" s="47" t="str">
        <f t="shared" si="19"/>
        <v/>
      </c>
      <c r="S117" s="24" t="str">
        <f>IFERROR(INDEX(PARAMETROS!$B$53:$B$79,MATCH(R117,PARAMETROS!$A$53:$A$79,0)),"")</f>
        <v/>
      </c>
      <c r="T117" s="691"/>
      <c r="U117" s="18" t="s">
        <v>171</v>
      </c>
      <c r="V117" s="406" t="str">
        <f>IFERROR(IF(U117="","",IF(U117="COP","N/A",IF(OR(U117="USD",U117="US"),1,IF(U117="EUR",VLOOKUP(Q117,'SH EURO'!$A$6:$B$6338,2,FALSE),"INGRESAR TASA")))),"")</f>
        <v>N/A</v>
      </c>
      <c r="W117" s="861" t="str">
        <f t="shared" si="14"/>
        <v/>
      </c>
      <c r="X117" s="26">
        <f>IFERROR(IF(U117="","",IF(U117="COP",1,IF(V117&lt;&gt;"N/A",VLOOKUP(Q117,'SH TRM'!$A$9:$B$8912,2,FALSE),"REVISAR"))),"")</f>
        <v>1</v>
      </c>
      <c r="Y117" s="505">
        <f t="shared" si="15"/>
        <v>0</v>
      </c>
      <c r="Z117" s="406" t="str">
        <f t="shared" si="16"/>
        <v/>
      </c>
      <c r="AA117" s="406" t="str">
        <f t="shared" si="17"/>
        <v/>
      </c>
      <c r="AB117" s="406" t="str">
        <f t="shared" si="18"/>
        <v/>
      </c>
      <c r="AC117" s="1222" t="str">
        <f>IFERROR(IF(COUNTIF(AA117:AA122,"")=6,"",IF(SUM(AA117:AA122)&gt;=CM004M1,"CUMPLE","NO CUMPLE")),"")</f>
        <v/>
      </c>
      <c r="AD117" s="1222" t="str">
        <f>IFERROR(IF(COUNTIF(AA117:AA122,"")=6,"",IF(COUNTIF(E117:E122,"N/A")&gt;0,IF(SUMIF(E117:E122,"N/A",AA117:AA122)&gt;=CM004LM1,"CUMPLE","NO CUMPLE"),IF(SUMIF(E117:E122,"SI",AA117:AA122)&gt;=CM004LM1,"CUMPLE","NO CUMPLE"))),"")</f>
        <v/>
      </c>
      <c r="AE117" s="404" t="str">
        <f t="shared" si="10"/>
        <v/>
      </c>
      <c r="AF117" s="1222" t="str">
        <f>IFERROR(IF(COUNTIF(AB117:AB122,"")=6,"",IF(SUM(AB117:AB122)&gt;=CM004M3,"CUMPLE","NO CUMPLE")),"")</f>
        <v/>
      </c>
      <c r="AG117" s="1222" t="str">
        <f>IFERROR(IF(COUNTIF(AB117:AB122,"")=6,"",IF(COUNTIF(E117:E122,"N/A")&gt;0,IF(SUMIF(E117:E122,"N/A",AB117:AB122)&gt;=CM004LM3,"CUMPLE","NO CUMPLE"),IF(SUMIF(E117:E122,"SI",AB117:AB122)&gt;=CM004LM3,"CUMPLE","NO CUMPLE"))),"")</f>
        <v/>
      </c>
      <c r="AH117" s="355" t="str">
        <f t="shared" si="11"/>
        <v/>
      </c>
      <c r="AI117" s="363"/>
      <c r="AJ117" s="1222"/>
      <c r="AK117" s="1222"/>
      <c r="AL117" s="1222"/>
      <c r="AM117" s="1222"/>
      <c r="AN117" s="1222"/>
      <c r="AO117" s="1222"/>
      <c r="AP117" s="1222"/>
      <c r="AQ117" s="1222"/>
      <c r="AR117" s="1222"/>
      <c r="AS117" s="660"/>
      <c r="AT117" s="1214" t="s">
        <v>168</v>
      </c>
      <c r="AU117" s="1214"/>
      <c r="AV117" s="258"/>
      <c r="AW117" s="260"/>
      <c r="BC117" s="248"/>
    </row>
    <row r="118" spans="1:55" s="246" customFormat="1" ht="31.5" hidden="1" x14ac:dyDescent="0.25">
      <c r="A118" s="1220"/>
      <c r="B118" s="10"/>
      <c r="C118" s="136"/>
      <c r="D118" s="11" t="str">
        <f>IFERROR(INDEX(DESEMPATE!$D$3:$D$73,MATCH('EXP GEN.'!B118,DESEMPATE!$C$3:$C$73,0)),"")</f>
        <v/>
      </c>
      <c r="E118" s="259" t="str">
        <f>IFERROR(IF(D118="","",IF(VLOOKUP(D118,DESEMPATE!D$3:$E$73,2,FALSE)=1,"N/A",IF(VLOOKUP(D118,DESEMPATE!D$3:$E$73,2,FALSE)&gt;=0.51,"SI","NO"))),"")</f>
        <v/>
      </c>
      <c r="F118" s="750" t="s">
        <v>160</v>
      </c>
      <c r="G118" s="328"/>
      <c r="H118" s="20"/>
      <c r="I118" s="807"/>
      <c r="J118" s="20"/>
      <c r="K118" s="251"/>
      <c r="L118" s="20" t="s">
        <v>160</v>
      </c>
      <c r="M118" s="724" t="s">
        <v>160</v>
      </c>
      <c r="N118" s="724" t="s">
        <v>160</v>
      </c>
      <c r="O118" s="14"/>
      <c r="P118" s="15"/>
      <c r="Q118" s="15"/>
      <c r="R118" s="16" t="str">
        <f t="shared" si="19"/>
        <v/>
      </c>
      <c r="S118" s="17" t="str">
        <f>IFERROR(INDEX(PARAMETROS!$B$53:$B$79,MATCH(R118,PARAMETROS!$A$53:$A$79,0)),"")</f>
        <v/>
      </c>
      <c r="T118" s="691"/>
      <c r="U118" s="18" t="s">
        <v>189</v>
      </c>
      <c r="V118" s="9">
        <f>IFERROR(IF(U118="","",IF(U118="COP","N/A",IF(OR(U118="USD",U118="US"),1,IF(U118="EUR",VLOOKUP(Q118,'SH EURO'!$A$6:$B$6338,2,FALSE),"INGRESAR TASA")))),"")</f>
        <v>1</v>
      </c>
      <c r="W118" s="859" t="str">
        <f t="shared" si="14"/>
        <v/>
      </c>
      <c r="X118" s="19" t="str">
        <f>IFERROR(IF(U118="","",IF(U118="COP",1,IF(V118&lt;&gt;"N/A",VLOOKUP(Q118,'SH TRM'!$A$9:$B$8912,2,FALSE),"REVISAR"))),"")</f>
        <v/>
      </c>
      <c r="Y118" s="503" t="str">
        <f t="shared" si="15"/>
        <v/>
      </c>
      <c r="Z118" s="9" t="str">
        <f t="shared" si="16"/>
        <v/>
      </c>
      <c r="AA118" s="9" t="str">
        <f t="shared" si="17"/>
        <v/>
      </c>
      <c r="AB118" s="9" t="str">
        <f t="shared" si="18"/>
        <v/>
      </c>
      <c r="AC118" s="1217"/>
      <c r="AD118" s="1217"/>
      <c r="AE118" s="356" t="str">
        <f t="shared" si="10"/>
        <v/>
      </c>
      <c r="AF118" s="1217"/>
      <c r="AG118" s="1217"/>
      <c r="AH118" s="356" t="str">
        <f t="shared" si="11"/>
        <v/>
      </c>
      <c r="AI118" s="364"/>
      <c r="AJ118" s="1217"/>
      <c r="AK118" s="1217"/>
      <c r="AL118" s="1217"/>
      <c r="AM118" s="1217"/>
      <c r="AN118" s="1217"/>
      <c r="AO118" s="1217"/>
      <c r="AP118" s="1217"/>
      <c r="AQ118" s="1217"/>
      <c r="AR118" s="1217"/>
      <c r="AS118" s="656"/>
      <c r="AT118" s="1215"/>
      <c r="AU118" s="1215"/>
      <c r="AV118" s="281"/>
      <c r="AW118" s="260"/>
      <c r="BC118" s="248"/>
    </row>
    <row r="119" spans="1:55" s="246" customFormat="1" ht="31.5" hidden="1" x14ac:dyDescent="0.25">
      <c r="A119" s="1220"/>
      <c r="B119" s="10"/>
      <c r="C119" s="136"/>
      <c r="D119" s="11" t="str">
        <f>IFERROR(INDEX(DESEMPATE!$D$3:$D$73,MATCH('EXP GEN.'!B119,DESEMPATE!$C$3:$C$73,0)),"")</f>
        <v/>
      </c>
      <c r="E119" s="259" t="str">
        <f>IFERROR(IF(D119="","",IF(VLOOKUP(D119,DESEMPATE!D$3:$E$73,2,FALSE)=1,"N/A",IF(VLOOKUP(D119,DESEMPATE!D$3:$E$73,2,FALSE)&gt;=0.51,"SI","NO"))),"")</f>
        <v/>
      </c>
      <c r="F119" s="750" t="s">
        <v>160</v>
      </c>
      <c r="G119" s="328"/>
      <c r="H119" s="20"/>
      <c r="I119" s="807"/>
      <c r="J119" s="20"/>
      <c r="K119" s="251"/>
      <c r="L119" s="20" t="s">
        <v>160</v>
      </c>
      <c r="M119" s="724" t="s">
        <v>160</v>
      </c>
      <c r="N119" s="724" t="s">
        <v>160</v>
      </c>
      <c r="O119" s="14"/>
      <c r="P119" s="15"/>
      <c r="Q119" s="15"/>
      <c r="R119" s="16" t="str">
        <f t="shared" si="19"/>
        <v/>
      </c>
      <c r="S119" s="17" t="str">
        <f>IFERROR(INDEX(PARAMETROS!$B$53:$B$79,MATCH(R119,PARAMETROS!$A$53:$A$79,0)),"")</f>
        <v/>
      </c>
      <c r="T119" s="691"/>
      <c r="U119" s="18" t="s">
        <v>189</v>
      </c>
      <c r="V119" s="9">
        <f>IFERROR(IF(U119="","",IF(U119="COP","N/A",IF(OR(U119="USD",U119="US"),1,IF(U119="EUR",VLOOKUP(Q119,'SH EURO'!$A$6:$B$6338,2,FALSE),"INGRESAR TASA")))),"")</f>
        <v>1</v>
      </c>
      <c r="W119" s="859" t="str">
        <f t="shared" si="14"/>
        <v/>
      </c>
      <c r="X119" s="19" t="str">
        <f>IFERROR(IF(U119="","",IF(U119="COP",1,IF(V119&lt;&gt;"N/A",VLOOKUP(Q119,'SH TRM'!$A$9:$B$8912,2,FALSE),"REVISAR"))),"")</f>
        <v/>
      </c>
      <c r="Y119" s="503" t="str">
        <f t="shared" si="15"/>
        <v/>
      </c>
      <c r="Z119" s="9" t="str">
        <f t="shared" si="16"/>
        <v/>
      </c>
      <c r="AA119" s="9" t="str">
        <f t="shared" si="17"/>
        <v/>
      </c>
      <c r="AB119" s="9" t="str">
        <f t="shared" si="18"/>
        <v/>
      </c>
      <c r="AC119" s="1217"/>
      <c r="AD119" s="1217"/>
      <c r="AE119" s="356" t="str">
        <f t="shared" si="10"/>
        <v/>
      </c>
      <c r="AF119" s="1217"/>
      <c r="AG119" s="1217"/>
      <c r="AH119" s="356" t="str">
        <f t="shared" si="11"/>
        <v/>
      </c>
      <c r="AI119" s="364"/>
      <c r="AJ119" s="1217"/>
      <c r="AK119" s="1217"/>
      <c r="AL119" s="1217"/>
      <c r="AM119" s="1217"/>
      <c r="AN119" s="1217"/>
      <c r="AO119" s="1217"/>
      <c r="AP119" s="1217"/>
      <c r="AQ119" s="1217"/>
      <c r="AR119" s="1217"/>
      <c r="AS119" s="656"/>
      <c r="AT119" s="1215"/>
      <c r="AU119" s="1215"/>
      <c r="AV119" s="281"/>
      <c r="AW119" s="260"/>
      <c r="BC119" s="248"/>
    </row>
    <row r="120" spans="1:55" s="246" customFormat="1" ht="31.5" hidden="1" x14ac:dyDescent="0.25">
      <c r="A120" s="1220"/>
      <c r="B120" s="10"/>
      <c r="C120" s="136"/>
      <c r="D120" s="11" t="str">
        <f>IFERROR(INDEX(DESEMPATE!$D$3:$D$73,MATCH('EXP GEN.'!B120,DESEMPATE!$C$3:$C$73,0)),"")</f>
        <v/>
      </c>
      <c r="E120" s="259" t="str">
        <f>IFERROR(IF(D120="","",IF(VLOOKUP(D120,DESEMPATE!D$3:$E$73,2,FALSE)=1,"N/A",IF(VLOOKUP(D120,DESEMPATE!D$3:$E$73,2,FALSE)&gt;=0.51,"SI","NO"))),"")</f>
        <v/>
      </c>
      <c r="F120" s="750" t="s">
        <v>160</v>
      </c>
      <c r="G120" s="328"/>
      <c r="H120" s="20"/>
      <c r="I120" s="807"/>
      <c r="J120" s="20"/>
      <c r="K120" s="251"/>
      <c r="L120" s="20" t="s">
        <v>160</v>
      </c>
      <c r="M120" s="724" t="s">
        <v>160</v>
      </c>
      <c r="N120" s="724" t="s">
        <v>160</v>
      </c>
      <c r="O120" s="14"/>
      <c r="P120" s="15"/>
      <c r="Q120" s="15"/>
      <c r="R120" s="16" t="str">
        <f t="shared" si="19"/>
        <v/>
      </c>
      <c r="S120" s="17" t="str">
        <f>IFERROR(INDEX(PARAMETROS!$B$53:$B$79,MATCH(R120,PARAMETROS!$A$53:$A$79,0)),"")</f>
        <v/>
      </c>
      <c r="T120" s="691"/>
      <c r="U120" s="18" t="s">
        <v>171</v>
      </c>
      <c r="V120" s="9" t="str">
        <f>IFERROR(IF(U120="","",IF(U120="COP","N/A",IF(OR(U120="USD",U120="US"),1,IF(U120="EUR",VLOOKUP(Q120,'SH EURO'!$A$6:$B$6338,2,FALSE),"INGRESAR TASA")))),"")</f>
        <v>N/A</v>
      </c>
      <c r="W120" s="859" t="str">
        <f t="shared" si="14"/>
        <v/>
      </c>
      <c r="X120" s="19">
        <f>IFERROR(IF(U120="","",IF(U120="COP",1,IF(V120&lt;&gt;"N/A",VLOOKUP(Q120,'SH TRM'!$A$9:$B$8912,2,FALSE),"REVISAR"))),"")</f>
        <v>1</v>
      </c>
      <c r="Y120" s="503">
        <f t="shared" si="15"/>
        <v>0</v>
      </c>
      <c r="Z120" s="9" t="str">
        <f t="shared" si="16"/>
        <v/>
      </c>
      <c r="AA120" s="9" t="str">
        <f t="shared" si="17"/>
        <v/>
      </c>
      <c r="AB120" s="9" t="str">
        <f t="shared" si="18"/>
        <v/>
      </c>
      <c r="AC120" s="1217"/>
      <c r="AD120" s="1217"/>
      <c r="AE120" s="356" t="str">
        <f t="shared" si="10"/>
        <v/>
      </c>
      <c r="AF120" s="1217"/>
      <c r="AG120" s="1217"/>
      <c r="AH120" s="356" t="str">
        <f t="shared" si="11"/>
        <v/>
      </c>
      <c r="AI120" s="364"/>
      <c r="AJ120" s="1217"/>
      <c r="AK120" s="1217"/>
      <c r="AL120" s="1217"/>
      <c r="AM120" s="1217"/>
      <c r="AN120" s="1217"/>
      <c r="AO120" s="1217"/>
      <c r="AP120" s="1217"/>
      <c r="AQ120" s="1217"/>
      <c r="AR120" s="1217"/>
      <c r="AS120" s="656"/>
      <c r="AT120" s="1215"/>
      <c r="AU120" s="1215"/>
      <c r="AV120" s="257"/>
      <c r="AW120" s="260"/>
      <c r="BC120" s="248"/>
    </row>
    <row r="121" spans="1:55" s="246" customFormat="1" ht="31.5" hidden="1" x14ac:dyDescent="0.25">
      <c r="A121" s="1220"/>
      <c r="B121" s="22"/>
      <c r="C121" s="136"/>
      <c r="D121" s="11" t="str">
        <f>IFERROR(INDEX(DESEMPATE!$D$3:$D$73,MATCH('EXP GEN.'!B121,DESEMPATE!$C$3:$C$73,0)),"")</f>
        <v/>
      </c>
      <c r="E121" s="259" t="str">
        <f>IFERROR(IF(D121="","",IF(VLOOKUP(D121,DESEMPATE!D$3:$E$73,2,FALSE)=1,"N/A",IF(VLOOKUP(D121,DESEMPATE!D$3:$E$73,2,FALSE)&gt;=0.51,"SI","NO"))),"")</f>
        <v/>
      </c>
      <c r="F121" s="750" t="s">
        <v>160</v>
      </c>
      <c r="G121" s="328"/>
      <c r="H121" s="20"/>
      <c r="I121" s="807"/>
      <c r="J121" s="20"/>
      <c r="K121" s="251"/>
      <c r="L121" s="20" t="s">
        <v>160</v>
      </c>
      <c r="M121" s="724" t="s">
        <v>160</v>
      </c>
      <c r="N121" s="724" t="s">
        <v>160</v>
      </c>
      <c r="O121" s="14"/>
      <c r="P121" s="15"/>
      <c r="Q121" s="15"/>
      <c r="R121" s="16" t="str">
        <f t="shared" si="19"/>
        <v/>
      </c>
      <c r="S121" s="17" t="str">
        <f>IFERROR(INDEX(PARAMETROS!$B$53:$B$79,MATCH(R121,PARAMETROS!$A$53:$A$79,0)),"")</f>
        <v/>
      </c>
      <c r="T121" s="691"/>
      <c r="U121" s="18" t="s">
        <v>171</v>
      </c>
      <c r="V121" s="9" t="str">
        <f>IFERROR(IF(U121="","",IF(U121="COP","N/A",IF(OR(U121="USD",U121="US"),1,IF(U121="EUR",VLOOKUP(Q121,'SH EURO'!$A$6:$B$6338,2,FALSE),"INGRESAR TASA")))),"")</f>
        <v>N/A</v>
      </c>
      <c r="W121" s="859" t="str">
        <f t="shared" si="14"/>
        <v/>
      </c>
      <c r="X121" s="19">
        <f>IFERROR(IF(U121="","",IF(U121="COP",1,IF(V121&lt;&gt;"N/A",VLOOKUP(Q121,'SH TRM'!$A$9:$B$8912,2,FALSE),"REVISAR"))),"")</f>
        <v>1</v>
      </c>
      <c r="Y121" s="503">
        <f t="shared" si="15"/>
        <v>0</v>
      </c>
      <c r="Z121" s="9" t="str">
        <f t="shared" si="16"/>
        <v/>
      </c>
      <c r="AA121" s="9" t="str">
        <f t="shared" si="17"/>
        <v/>
      </c>
      <c r="AB121" s="9" t="str">
        <f t="shared" si="18"/>
        <v/>
      </c>
      <c r="AC121" s="1217"/>
      <c r="AD121" s="1217"/>
      <c r="AE121" s="356" t="str">
        <f t="shared" si="10"/>
        <v/>
      </c>
      <c r="AF121" s="1217"/>
      <c r="AG121" s="1217"/>
      <c r="AH121" s="356" t="str">
        <f t="shared" si="11"/>
        <v/>
      </c>
      <c r="AI121" s="364"/>
      <c r="AJ121" s="1217"/>
      <c r="AK121" s="1217"/>
      <c r="AL121" s="1217"/>
      <c r="AM121" s="1217"/>
      <c r="AN121" s="1217"/>
      <c r="AO121" s="1217"/>
      <c r="AP121" s="1217"/>
      <c r="AQ121" s="1217"/>
      <c r="AR121" s="1217"/>
      <c r="AS121" s="656"/>
      <c r="AT121" s="1215"/>
      <c r="AU121" s="1215"/>
      <c r="AV121" s="257"/>
      <c r="AW121" s="260"/>
      <c r="BC121" s="248"/>
    </row>
    <row r="122" spans="1:55" s="246" customFormat="1" ht="9" hidden="1" customHeight="1" thickBot="1" x14ac:dyDescent="0.3">
      <c r="A122" s="1221"/>
      <c r="B122" s="36"/>
      <c r="C122" s="137"/>
      <c r="D122" s="49" t="str">
        <f>IFERROR(INDEX(DESEMPATE!$D$3:$D$73,MATCH('EXP GEN.'!B122,DESEMPATE!$C$3:$C$73,0)),"")</f>
        <v/>
      </c>
      <c r="E122" s="335" t="str">
        <f>IFERROR(IF(D122="","",IF(VLOOKUP(D122,DESEMPATE!D$3:$E$73,2,FALSE)=1,"N/A",IF(VLOOKUP(D122,DESEMPATE!D$3:$E$73,2,FALSE)&gt;=0.51,"SI","NO"))),"")</f>
        <v/>
      </c>
      <c r="F122" s="750" t="s">
        <v>160</v>
      </c>
      <c r="G122" s="329"/>
      <c r="H122" s="139"/>
      <c r="I122" s="808"/>
      <c r="J122" s="139"/>
      <c r="K122" s="253"/>
      <c r="L122" s="139"/>
      <c r="M122" s="725"/>
      <c r="N122" s="725" t="str">
        <f t="shared" si="22"/>
        <v/>
      </c>
      <c r="O122" s="39"/>
      <c r="P122" s="407"/>
      <c r="Q122" s="407"/>
      <c r="R122" s="40" t="str">
        <f t="shared" si="19"/>
        <v/>
      </c>
      <c r="S122" s="41" t="str">
        <f>IFERROR(INDEX(PARAMETROS!$B$53:$B$79,MATCH(R122,PARAMETROS!$A$53:$A$79,0)),"")</f>
        <v/>
      </c>
      <c r="T122" s="616"/>
      <c r="U122" s="42"/>
      <c r="V122" s="44" t="str">
        <f>IFERROR(IF(U122="","",IF(U122="COP","N/A",IF(OR(U122="USD",U122="US"),1,IF(U122="EUR",VLOOKUP(Q122,'SH EURO'!$A$6:$B$6338,2,FALSE),"INGRESAR TASA")))),"")</f>
        <v/>
      </c>
      <c r="W122" s="860" t="str">
        <f t="shared" si="14"/>
        <v/>
      </c>
      <c r="X122" s="43" t="str">
        <f>IFERROR(IF(U122="","",IF(U122="COP",1,IF(V122&lt;&gt;"N/A",VLOOKUP(Q122,'SH TRM'!$A$9:$B$8912,2,FALSE),"REVISAR"))),"")</f>
        <v/>
      </c>
      <c r="Y122" s="504" t="str">
        <f t="shared" si="15"/>
        <v/>
      </c>
      <c r="Z122" s="44" t="str">
        <f t="shared" si="16"/>
        <v/>
      </c>
      <c r="AA122" s="44" t="str">
        <f t="shared" si="17"/>
        <v/>
      </c>
      <c r="AB122" s="44" t="str">
        <f t="shared" si="18"/>
        <v/>
      </c>
      <c r="AC122" s="1218"/>
      <c r="AD122" s="1218"/>
      <c r="AE122" s="367" t="str">
        <f t="shared" si="10"/>
        <v/>
      </c>
      <c r="AF122" s="1218"/>
      <c r="AG122" s="1218"/>
      <c r="AH122" s="358" t="str">
        <f t="shared" si="11"/>
        <v/>
      </c>
      <c r="AI122" s="361"/>
      <c r="AJ122" s="1218"/>
      <c r="AK122" s="1218"/>
      <c r="AL122" s="1218"/>
      <c r="AM122" s="1218"/>
      <c r="AN122" s="1218"/>
      <c r="AO122" s="1218"/>
      <c r="AP122" s="1218"/>
      <c r="AQ122" s="1218"/>
      <c r="AR122" s="1218"/>
      <c r="AS122" s="658"/>
      <c r="AT122" s="1215"/>
      <c r="AU122" s="1215"/>
      <c r="AV122" s="256"/>
      <c r="AW122" s="260"/>
      <c r="BC122" s="248"/>
    </row>
    <row r="123" spans="1:55" s="246" customFormat="1" ht="30" hidden="1" customHeight="1" thickBot="1" x14ac:dyDescent="0.3">
      <c r="A123" s="1219" t="s">
        <v>36</v>
      </c>
      <c r="B123" s="408"/>
      <c r="C123" s="135"/>
      <c r="D123" s="28" t="str">
        <f>IFERROR(INDEX(DESEMPATE!$D$3:$D$73,MATCH('EXP GEN.'!B123,DESEMPATE!$C$3:$C$73,0)),"")</f>
        <v/>
      </c>
      <c r="E123" s="337" t="str">
        <f>IFERROR(IF(D123="","",IF(VLOOKUP(D123,DESEMPATE!D$3:$E$73,2,FALSE)=1,"N/A",IF(VLOOKUP(D123,DESEMPATE!D$3:$E$73,2,FALSE)&gt;=0.51,"SI","NO"))),"")</f>
        <v/>
      </c>
      <c r="F123" s="750" t="s">
        <v>160</v>
      </c>
      <c r="G123" s="327"/>
      <c r="H123" s="35"/>
      <c r="I123" s="809"/>
      <c r="J123" s="35"/>
      <c r="K123" s="252"/>
      <c r="L123" s="20" t="s">
        <v>160</v>
      </c>
      <c r="M123" s="724" t="s">
        <v>160</v>
      </c>
      <c r="N123" s="724" t="s">
        <v>160</v>
      </c>
      <c r="O123" s="29"/>
      <c r="P123" s="405"/>
      <c r="Q123" s="405"/>
      <c r="R123" s="47" t="str">
        <f t="shared" si="19"/>
        <v/>
      </c>
      <c r="S123" s="24" t="str">
        <f>IFERROR(INDEX(PARAMETROS!$B$53:$B$79,MATCH(R123,PARAMETROS!$A$53:$A$79,0)),"")</f>
        <v/>
      </c>
      <c r="T123" s="691"/>
      <c r="U123" s="25" t="s">
        <v>171</v>
      </c>
      <c r="V123" s="406" t="str">
        <f>IFERROR(IF(U123="","",IF(U123="COP","N/A",IF(OR(U123="USD",U123="US"),1,IF(U123="EUR",VLOOKUP(Q123,'SH EURO'!$A$6:$B$6338,2,FALSE),"INGRESAR TASA")))),"")</f>
        <v>N/A</v>
      </c>
      <c r="W123" s="861" t="str">
        <f t="shared" si="14"/>
        <v/>
      </c>
      <c r="X123" s="26">
        <f>IFERROR(IF(U123="","",IF(U123="COP",1,IF(V123&lt;&gt;"N/A",VLOOKUP(Q123,'SH TRM'!$A$9:$B$8912,2,FALSE),"REVISAR"))),"")</f>
        <v>1</v>
      </c>
      <c r="Y123" s="505">
        <f t="shared" si="15"/>
        <v>0</v>
      </c>
      <c r="Z123" s="406" t="str">
        <f t="shared" si="16"/>
        <v/>
      </c>
      <c r="AA123" s="406" t="str">
        <f t="shared" si="17"/>
        <v/>
      </c>
      <c r="AB123" s="406" t="str">
        <f t="shared" si="18"/>
        <v/>
      </c>
      <c r="AC123" s="1222" t="str">
        <f>IFERROR(IF(COUNTIF(AA123:AA128,"")=6,"",IF(SUM(AA123:AA128)&gt;=CM004M1,"CUMPLE","NO CUMPLE")),"")</f>
        <v/>
      </c>
      <c r="AD123" s="1222" t="str">
        <f>IFERROR(IF(COUNTIF(AA123:AA128,"")=6,"",IF(COUNTIF(E123:E128,"N/A")&gt;0,IF(SUMIF(E123:E128,"N/A",AA123:AA128)&gt;=CM004LM1,"CUMPLE","NO CUMPLE"),IF(SUMIF(E123:E128,"SI",AA123:AA128)&gt;=CM004LM1,"CUMPLE","NO CUMPLE"))),"")</f>
        <v/>
      </c>
      <c r="AE123" s="404" t="str">
        <f t="shared" si="10"/>
        <v/>
      </c>
      <c r="AF123" s="1222" t="str">
        <f>IFERROR(IF(COUNTIF(AB123:AB128,"")=6,"",IF(SUM(AB123:AB128)&gt;=CM004M3,"CUMPLE","NO CUMPLE")),"")</f>
        <v/>
      </c>
      <c r="AG123" s="1222" t="str">
        <f>IFERROR(IF(COUNTIF(AB123:AB128,"")=6,"",IF(COUNTIF(E123:E128,"N/A")&gt;0,IF(SUMIF(E123:E128,"N/A",AB123:AB128)&gt;=CM004LM3,"CUMPLE","NO CUMPLE"),IF(SUMIF(E123:E128,"SI",AB123:AB128)&gt;=CM004LM3,"CUMPLE","NO CUMPLE"))),"")</f>
        <v/>
      </c>
      <c r="AH123" s="355" t="str">
        <f t="shared" si="11"/>
        <v/>
      </c>
      <c r="AI123" s="363"/>
      <c r="AJ123" s="1222"/>
      <c r="AK123" s="1222"/>
      <c r="AL123" s="1222"/>
      <c r="AM123" s="1222"/>
      <c r="AN123" s="1222"/>
      <c r="AO123" s="1222"/>
      <c r="AP123" s="1222"/>
      <c r="AQ123" s="1222"/>
      <c r="AR123" s="1222"/>
      <c r="AS123" s="660"/>
      <c r="AT123" s="1214" t="s">
        <v>168</v>
      </c>
      <c r="AU123" s="1214"/>
      <c r="AV123" s="1288"/>
      <c r="AW123" s="260"/>
      <c r="BC123" s="248"/>
    </row>
    <row r="124" spans="1:55" s="246" customFormat="1" ht="31.5" hidden="1" x14ac:dyDescent="0.25">
      <c r="A124" s="1220"/>
      <c r="B124" s="10"/>
      <c r="C124" s="136"/>
      <c r="D124" s="11" t="str">
        <f>IFERROR(INDEX(DESEMPATE!$D$3:$D$73,MATCH('EXP GEN.'!B124,DESEMPATE!$C$3:$C$73,0)),"")</f>
        <v/>
      </c>
      <c r="E124" s="259" t="str">
        <f>IFERROR(IF(D124="","",IF(VLOOKUP(D124,DESEMPATE!D$3:$E$73,2,FALSE)=1,"N/A",IF(VLOOKUP(D124,DESEMPATE!D$3:$E$73,2,FALSE)&gt;=0.51,"SI","NO"))),"")</f>
        <v/>
      </c>
      <c r="F124" s="750" t="s">
        <v>160</v>
      </c>
      <c r="G124" s="328"/>
      <c r="H124" s="20"/>
      <c r="I124" s="807"/>
      <c r="J124" s="20"/>
      <c r="K124" s="251"/>
      <c r="L124" s="20" t="s">
        <v>160</v>
      </c>
      <c r="M124" s="724" t="s">
        <v>160</v>
      </c>
      <c r="N124" s="724" t="s">
        <v>160</v>
      </c>
      <c r="O124" s="14"/>
      <c r="P124" s="15"/>
      <c r="Q124" s="15"/>
      <c r="R124" s="16" t="str">
        <f t="shared" si="19"/>
        <v/>
      </c>
      <c r="S124" s="17" t="str">
        <f>IFERROR(INDEX(PARAMETROS!$B$53:$B$79,MATCH(R124,PARAMETROS!$A$53:$A$79,0)),"")</f>
        <v/>
      </c>
      <c r="T124" s="691"/>
      <c r="U124" s="18" t="s">
        <v>171</v>
      </c>
      <c r="V124" s="9" t="str">
        <f>IFERROR(IF(U124="","",IF(U124="COP","N/A",IF(OR(U124="USD",U124="US"),1,IF(U124="EUR",VLOOKUP(Q124,'SH EURO'!$A$6:$B$6338,2,FALSE),"INGRESAR TASA")))),"")</f>
        <v>N/A</v>
      </c>
      <c r="W124" s="859" t="str">
        <f t="shared" si="14"/>
        <v/>
      </c>
      <c r="X124" s="19">
        <f>IFERROR(IF(U124="","",IF(U124="COP",1,IF(V124&lt;&gt;"N/A",VLOOKUP(Q124,'SH TRM'!$A$9:$B$8912,2,FALSE),"REVISAR"))),"")</f>
        <v>1</v>
      </c>
      <c r="Y124" s="503">
        <f t="shared" si="15"/>
        <v>0</v>
      </c>
      <c r="Z124" s="9" t="str">
        <f t="shared" si="16"/>
        <v/>
      </c>
      <c r="AA124" s="9" t="str">
        <f t="shared" si="17"/>
        <v/>
      </c>
      <c r="AB124" s="9" t="str">
        <f t="shared" si="18"/>
        <v/>
      </c>
      <c r="AC124" s="1217"/>
      <c r="AD124" s="1217"/>
      <c r="AE124" s="356" t="str">
        <f t="shared" si="10"/>
        <v/>
      </c>
      <c r="AF124" s="1217"/>
      <c r="AG124" s="1217"/>
      <c r="AH124" s="356" t="str">
        <f t="shared" si="11"/>
        <v/>
      </c>
      <c r="AI124" s="364"/>
      <c r="AJ124" s="1236"/>
      <c r="AK124" s="1236"/>
      <c r="AL124" s="1236"/>
      <c r="AM124" s="1236"/>
      <c r="AN124" s="1236"/>
      <c r="AO124" s="1236"/>
      <c r="AP124" s="1217"/>
      <c r="AQ124" s="1217"/>
      <c r="AR124" s="1217"/>
      <c r="AS124" s="656"/>
      <c r="AT124" s="1215"/>
      <c r="AU124" s="1215"/>
      <c r="AV124" s="1289"/>
      <c r="AW124" s="260"/>
      <c r="BC124" s="248"/>
    </row>
    <row r="125" spans="1:55" s="246" customFormat="1" ht="31.5" hidden="1" x14ac:dyDescent="0.25">
      <c r="A125" s="1220"/>
      <c r="B125" s="22"/>
      <c r="C125" s="136"/>
      <c r="D125" s="11" t="str">
        <f>IFERROR(INDEX(DESEMPATE!$D$3:$D$73,MATCH('EXP GEN.'!B125,DESEMPATE!$C$3:$C$73,0)),"")</f>
        <v/>
      </c>
      <c r="E125" s="259" t="str">
        <f>IFERROR(IF(D125="","",IF(VLOOKUP(D125,DESEMPATE!D$3:$E$73,2,FALSE)=1,"N/A",IF(VLOOKUP(D125,DESEMPATE!D$3:$E$73,2,FALSE)&gt;=0.51,"SI","NO"))),"")</f>
        <v/>
      </c>
      <c r="F125" s="750" t="s">
        <v>160</v>
      </c>
      <c r="G125" s="328"/>
      <c r="H125" s="20"/>
      <c r="I125" s="807"/>
      <c r="J125" s="20"/>
      <c r="K125" s="251"/>
      <c r="L125" s="20" t="s">
        <v>160</v>
      </c>
      <c r="M125" s="724" t="s">
        <v>160</v>
      </c>
      <c r="N125" s="724" t="s">
        <v>160</v>
      </c>
      <c r="O125" s="14"/>
      <c r="P125" s="15"/>
      <c r="Q125" s="15"/>
      <c r="R125" s="16" t="str">
        <f t="shared" si="19"/>
        <v/>
      </c>
      <c r="S125" s="17" t="str">
        <f>IFERROR(INDEX(PARAMETROS!$B$53:$B$79,MATCH(R125,PARAMETROS!$A$53:$A$79,0)),"")</f>
        <v/>
      </c>
      <c r="T125" s="691"/>
      <c r="U125" s="18" t="s">
        <v>171</v>
      </c>
      <c r="V125" s="9" t="str">
        <f>IFERROR(IF(U125="","",IF(U125="COP","N/A",IF(OR(U125="USD",U125="US"),1,IF(U125="EUR",VLOOKUP(Q125,'SH EURO'!$A$6:$B$6338,2,FALSE),"INGRESAR TASA")))),"")</f>
        <v>N/A</v>
      </c>
      <c r="W125" s="859" t="str">
        <f t="shared" si="14"/>
        <v/>
      </c>
      <c r="X125" s="19">
        <f>IFERROR(IF(U125="","",IF(U125="COP",1,IF(V125&lt;&gt;"N/A",VLOOKUP(Q125,'SH TRM'!$A$9:$B$8912,2,FALSE),"REVISAR"))),"")</f>
        <v>1</v>
      </c>
      <c r="Y125" s="503">
        <f t="shared" si="15"/>
        <v>0</v>
      </c>
      <c r="Z125" s="9" t="str">
        <f t="shared" si="16"/>
        <v/>
      </c>
      <c r="AA125" s="9" t="str">
        <f t="shared" si="17"/>
        <v/>
      </c>
      <c r="AB125" s="9" t="str">
        <f t="shared" si="18"/>
        <v/>
      </c>
      <c r="AC125" s="1217"/>
      <c r="AD125" s="1217"/>
      <c r="AE125" s="356" t="str">
        <f t="shared" si="10"/>
        <v/>
      </c>
      <c r="AF125" s="1217"/>
      <c r="AG125" s="1217"/>
      <c r="AH125" s="356" t="str">
        <f t="shared" si="11"/>
        <v/>
      </c>
      <c r="AI125" s="364"/>
      <c r="AJ125" s="1217"/>
      <c r="AK125" s="1217"/>
      <c r="AL125" s="1217"/>
      <c r="AM125" s="1217"/>
      <c r="AN125" s="1217"/>
      <c r="AO125" s="1217"/>
      <c r="AP125" s="1217"/>
      <c r="AQ125" s="1217"/>
      <c r="AR125" s="1217"/>
      <c r="AS125" s="656"/>
      <c r="AT125" s="1215"/>
      <c r="AU125" s="1215"/>
      <c r="AV125" s="1289"/>
      <c r="AW125" s="260"/>
      <c r="BC125" s="248"/>
    </row>
    <row r="126" spans="1:55" s="246" customFormat="1" ht="31.5" hidden="1" x14ac:dyDescent="0.25">
      <c r="A126" s="1220"/>
      <c r="B126" s="10"/>
      <c r="C126" s="136"/>
      <c r="D126" s="11" t="str">
        <f>IFERROR(INDEX(DESEMPATE!$D$3:$D$73,MATCH('EXP GEN.'!B126,DESEMPATE!$C$3:$C$73,0)),"")</f>
        <v/>
      </c>
      <c r="E126" s="259" t="str">
        <f>IFERROR(IF(D126="","",IF(VLOOKUP(D126,DESEMPATE!D$3:$E$73,2,FALSE)=1,"N/A",IF(VLOOKUP(D126,DESEMPATE!D$3:$E$73,2,FALSE)&gt;=0.51,"SI","NO"))),"")</f>
        <v/>
      </c>
      <c r="F126" s="750" t="s">
        <v>160</v>
      </c>
      <c r="G126" s="328"/>
      <c r="H126" s="20"/>
      <c r="I126" s="807"/>
      <c r="J126" s="20"/>
      <c r="K126" s="251"/>
      <c r="L126" s="20" t="s">
        <v>160</v>
      </c>
      <c r="M126" s="724" t="s">
        <v>160</v>
      </c>
      <c r="N126" s="724" t="s">
        <v>160</v>
      </c>
      <c r="O126" s="14"/>
      <c r="P126" s="15"/>
      <c r="Q126" s="15"/>
      <c r="R126" s="16" t="str">
        <f t="shared" si="19"/>
        <v/>
      </c>
      <c r="S126" s="17" t="str">
        <f>IFERROR(INDEX(PARAMETROS!$B$53:$B$79,MATCH(R126,PARAMETROS!$A$53:$A$79,0)),"")</f>
        <v/>
      </c>
      <c r="T126" s="691"/>
      <c r="U126" s="18" t="s">
        <v>171</v>
      </c>
      <c r="V126" s="9" t="str">
        <f>IFERROR(IF(U126="","",IF(U126="COP","N/A",IF(OR(U126="USD",U126="US"),1,IF(U126="EUR",VLOOKUP(Q126,'SH EURO'!$A$6:$B$6338,2,FALSE),"INGRESAR TASA")))),"")</f>
        <v>N/A</v>
      </c>
      <c r="W126" s="859" t="str">
        <f t="shared" si="14"/>
        <v/>
      </c>
      <c r="X126" s="19">
        <f>IFERROR(IF(U126="","",IF(U126="COP",1,IF(V126&lt;&gt;"N/A",VLOOKUP(Q126,'SH TRM'!$A$9:$B$8912,2,FALSE),"REVISAR"))),"")</f>
        <v>1</v>
      </c>
      <c r="Y126" s="503">
        <f t="shared" si="15"/>
        <v>0</v>
      </c>
      <c r="Z126" s="9" t="str">
        <f t="shared" si="16"/>
        <v/>
      </c>
      <c r="AA126" s="9" t="str">
        <f t="shared" si="17"/>
        <v/>
      </c>
      <c r="AB126" s="9" t="str">
        <f t="shared" si="18"/>
        <v/>
      </c>
      <c r="AC126" s="1217"/>
      <c r="AD126" s="1217"/>
      <c r="AE126" s="356" t="str">
        <f t="shared" si="10"/>
        <v/>
      </c>
      <c r="AF126" s="1217"/>
      <c r="AG126" s="1217"/>
      <c r="AH126" s="356" t="str">
        <f t="shared" si="11"/>
        <v/>
      </c>
      <c r="AI126" s="364"/>
      <c r="AJ126" s="1217"/>
      <c r="AK126" s="1217"/>
      <c r="AL126" s="1217"/>
      <c r="AM126" s="1217"/>
      <c r="AN126" s="1217"/>
      <c r="AO126" s="1217"/>
      <c r="AP126" s="1217"/>
      <c r="AQ126" s="1217"/>
      <c r="AR126" s="1217"/>
      <c r="AS126" s="656"/>
      <c r="AT126" s="1215"/>
      <c r="AU126" s="1215"/>
      <c r="AV126" s="1289"/>
      <c r="AW126" s="260"/>
      <c r="BC126" s="248"/>
    </row>
    <row r="127" spans="1:55" s="246" customFormat="1" ht="31.5" hidden="1" x14ac:dyDescent="0.25">
      <c r="A127" s="1220"/>
      <c r="B127" s="10"/>
      <c r="C127" s="136"/>
      <c r="D127" s="11" t="str">
        <f>IFERROR(INDEX(DESEMPATE!$D$3:$D$73,MATCH('EXP GEN.'!B127,DESEMPATE!$C$3:$C$73,0)),"")</f>
        <v/>
      </c>
      <c r="E127" s="259" t="str">
        <f>IFERROR(IF(D127="","",IF(VLOOKUP(D127,DESEMPATE!D$3:$E$73,2,FALSE)=1,"N/A",IF(VLOOKUP(D127,DESEMPATE!D$3:$E$73,2,FALSE)&gt;=0.51,"SI","NO"))),"")</f>
        <v/>
      </c>
      <c r="F127" s="750" t="s">
        <v>160</v>
      </c>
      <c r="G127" s="328"/>
      <c r="H127" s="20"/>
      <c r="I127" s="807"/>
      <c r="J127" s="20"/>
      <c r="K127" s="251"/>
      <c r="L127" s="20" t="s">
        <v>160</v>
      </c>
      <c r="M127" s="724" t="s">
        <v>160</v>
      </c>
      <c r="N127" s="724" t="s">
        <v>160</v>
      </c>
      <c r="O127" s="14"/>
      <c r="P127" s="15"/>
      <c r="Q127" s="15"/>
      <c r="R127" s="16" t="str">
        <f t="shared" si="19"/>
        <v/>
      </c>
      <c r="S127" s="17" t="str">
        <f>IFERROR(INDEX(PARAMETROS!$B$53:$B$79,MATCH(R127,PARAMETROS!$A$53:$A$79,0)),"")</f>
        <v/>
      </c>
      <c r="T127" s="691"/>
      <c r="U127" s="18" t="s">
        <v>171</v>
      </c>
      <c r="V127" s="9" t="str">
        <f>IFERROR(IF(U127="","",IF(U127="COP","N/A",IF(OR(U127="USD",U127="US"),1,IF(U127="EUR",VLOOKUP(Q127,'SH EURO'!$A$6:$B$6338,2,FALSE),"INGRESAR TASA")))),"")</f>
        <v>N/A</v>
      </c>
      <c r="W127" s="859" t="str">
        <f t="shared" si="14"/>
        <v/>
      </c>
      <c r="X127" s="19">
        <f>IFERROR(IF(U127="","",IF(U127="COP",1,IF(V127&lt;&gt;"N/A",VLOOKUP(Q127,'SH TRM'!$A$9:$B$8912,2,FALSE),"REVISAR"))),"")</f>
        <v>1</v>
      </c>
      <c r="Y127" s="503">
        <f t="shared" si="15"/>
        <v>0</v>
      </c>
      <c r="Z127" s="9" t="str">
        <f t="shared" si="16"/>
        <v/>
      </c>
      <c r="AA127" s="9" t="str">
        <f t="shared" si="17"/>
        <v/>
      </c>
      <c r="AB127" s="9" t="str">
        <f t="shared" si="18"/>
        <v/>
      </c>
      <c r="AC127" s="1217"/>
      <c r="AD127" s="1217"/>
      <c r="AE127" s="356" t="str">
        <f t="shared" si="10"/>
        <v/>
      </c>
      <c r="AF127" s="1217"/>
      <c r="AG127" s="1217"/>
      <c r="AH127" s="356" t="str">
        <f t="shared" si="11"/>
        <v/>
      </c>
      <c r="AI127" s="364"/>
      <c r="AJ127" s="1217"/>
      <c r="AK127" s="1217"/>
      <c r="AL127" s="1217"/>
      <c r="AM127" s="1217"/>
      <c r="AN127" s="1217"/>
      <c r="AO127" s="1217"/>
      <c r="AP127" s="1217"/>
      <c r="AQ127" s="1217"/>
      <c r="AR127" s="1217"/>
      <c r="AS127" s="656"/>
      <c r="AT127" s="1215"/>
      <c r="AU127" s="1215"/>
      <c r="AV127" s="1289"/>
      <c r="AW127" s="260"/>
      <c r="BC127" s="248"/>
    </row>
    <row r="128" spans="1:55" s="246" customFormat="1" ht="8.25" hidden="1" customHeight="1" thickBot="1" x14ac:dyDescent="0.3">
      <c r="A128" s="1221"/>
      <c r="B128" s="36"/>
      <c r="C128" s="137"/>
      <c r="D128" s="49" t="str">
        <f>IFERROR(INDEX(DESEMPATE!$D$3:$D$73,MATCH('EXP GEN.'!B128,DESEMPATE!$C$3:$C$73,0)),"")</f>
        <v/>
      </c>
      <c r="E128" s="335" t="str">
        <f>IFERROR(IF(D128="","",IF(VLOOKUP(D128,DESEMPATE!D$3:$E$73,2,FALSE)=1,"N/A",IF(VLOOKUP(D128,DESEMPATE!D$3:$E$73,2,FALSE)&gt;=0.51,"SI","NO"))),"")</f>
        <v/>
      </c>
      <c r="F128" s="750" t="s">
        <v>160</v>
      </c>
      <c r="G128" s="329"/>
      <c r="H128" s="139"/>
      <c r="I128" s="808"/>
      <c r="J128" s="139"/>
      <c r="K128" s="253"/>
      <c r="L128" s="139"/>
      <c r="M128" s="725"/>
      <c r="N128" s="725" t="str">
        <f t="shared" si="22"/>
        <v/>
      </c>
      <c r="O128" s="39"/>
      <c r="P128" s="407"/>
      <c r="Q128" s="407"/>
      <c r="R128" s="40" t="str">
        <f t="shared" si="19"/>
        <v/>
      </c>
      <c r="S128" s="41" t="str">
        <f>IFERROR(INDEX(PARAMETROS!$B$53:$B$79,MATCH(R128,PARAMETROS!$A$53:$A$79,0)),"")</f>
        <v/>
      </c>
      <c r="T128" s="616"/>
      <c r="U128" s="42"/>
      <c r="V128" s="44" t="str">
        <f>IFERROR(IF(U128="","",IF(U128="COP","N/A",IF(OR(U128="USD",U128="US"),1,IF(U128="EUR",VLOOKUP(Q128,'SH EURO'!$A$6:$B$6338,2,FALSE),"INGRESAR TASA")))),"")</f>
        <v/>
      </c>
      <c r="W128" s="860" t="str">
        <f t="shared" si="14"/>
        <v/>
      </c>
      <c r="X128" s="43" t="str">
        <f>IFERROR(IF(U128="","",IF(U128="COP",1,IF(V128&lt;&gt;"N/A",VLOOKUP(Q128,'SH TRM'!$A$9:$B$8912,2,FALSE),"REVISAR"))),"")</f>
        <v/>
      </c>
      <c r="Y128" s="504" t="str">
        <f t="shared" si="15"/>
        <v/>
      </c>
      <c r="Z128" s="44" t="str">
        <f t="shared" si="16"/>
        <v/>
      </c>
      <c r="AA128" s="44" t="str">
        <f t="shared" si="17"/>
        <v/>
      </c>
      <c r="AB128" s="44" t="str">
        <f t="shared" si="18"/>
        <v/>
      </c>
      <c r="AC128" s="1218"/>
      <c r="AD128" s="1218"/>
      <c r="AE128" s="367" t="str">
        <f t="shared" si="10"/>
        <v/>
      </c>
      <c r="AF128" s="1218"/>
      <c r="AG128" s="1218"/>
      <c r="AH128" s="358" t="str">
        <f t="shared" si="11"/>
        <v/>
      </c>
      <c r="AI128" s="361"/>
      <c r="AJ128" s="1218"/>
      <c r="AK128" s="1218"/>
      <c r="AL128" s="1218"/>
      <c r="AM128" s="1218"/>
      <c r="AN128" s="1218"/>
      <c r="AO128" s="1218"/>
      <c r="AP128" s="1218"/>
      <c r="AQ128" s="1218"/>
      <c r="AR128" s="1218"/>
      <c r="AS128" s="658"/>
      <c r="AT128" s="1215"/>
      <c r="AU128" s="1215"/>
      <c r="AV128" s="1290"/>
      <c r="AW128" s="260"/>
      <c r="BC128" s="248"/>
    </row>
    <row r="129" spans="1:55" s="246" customFormat="1" ht="31.5" hidden="1" x14ac:dyDescent="0.25">
      <c r="A129" s="1219" t="s">
        <v>37</v>
      </c>
      <c r="B129" s="408"/>
      <c r="C129" s="135"/>
      <c r="D129" s="28" t="str">
        <f>IFERROR(INDEX(DESEMPATE!$D$3:$D$73,MATCH('EXP GEN.'!B129,DESEMPATE!$C$3:$C$73,0)),"")</f>
        <v/>
      </c>
      <c r="E129" s="337" t="str">
        <f>IFERROR(IF(D129="","",IF(VLOOKUP(D129,DESEMPATE!D$3:$E$73,2,FALSE)=1,"N/A",IF(VLOOKUP(D129,DESEMPATE!D$3:$E$73,2,FALSE)&gt;=0.51,"SI","NO"))),"")</f>
        <v/>
      </c>
      <c r="F129" s="750" t="s">
        <v>160</v>
      </c>
      <c r="G129" s="327"/>
      <c r="H129" s="35"/>
      <c r="I129" s="809"/>
      <c r="J129" s="35"/>
      <c r="K129" s="252"/>
      <c r="L129" s="35" t="s">
        <v>160</v>
      </c>
      <c r="M129" s="726" t="s">
        <v>160</v>
      </c>
      <c r="N129" s="726" t="str">
        <f t="shared" si="22"/>
        <v/>
      </c>
      <c r="O129" s="21"/>
      <c r="P129" s="554"/>
      <c r="Q129" s="554"/>
      <c r="R129" s="47" t="str">
        <f t="shared" si="19"/>
        <v/>
      </c>
      <c r="S129" s="24" t="str">
        <f>IFERROR(INDEX(PARAMETROS!$B$53:$B$79,MATCH(R129,PARAMETROS!$A$53:$A$79,0)),"")</f>
        <v/>
      </c>
      <c r="T129" s="835"/>
      <c r="U129" s="32" t="s">
        <v>171</v>
      </c>
      <c r="V129" s="406" t="str">
        <f>IFERROR(IF(U129="","",IF(U129="COP","N/A",IF(OR(U129="USD",U129="US"),1,IF(U129="EUR",VLOOKUP(Q129,'SH EURO'!$A$6:$B$6338,2,FALSE),"INGRESAR TASA")))),"")</f>
        <v>N/A</v>
      </c>
      <c r="W129" s="861" t="str">
        <f t="shared" si="14"/>
        <v/>
      </c>
      <c r="X129" s="26">
        <f>IFERROR(IF(U129="","",IF(U129="COP",1,IF(V129&lt;&gt;"N/A",VLOOKUP(Q129,'SH TRM'!$A$9:$B$8912,2,FALSE),"REVISAR"))),"")</f>
        <v>1</v>
      </c>
      <c r="Y129" s="505">
        <f t="shared" si="15"/>
        <v>0</v>
      </c>
      <c r="Z129" s="406" t="str">
        <f t="shared" si="16"/>
        <v/>
      </c>
      <c r="AA129" s="406" t="str">
        <f t="shared" si="17"/>
        <v/>
      </c>
      <c r="AB129" s="406" t="str">
        <f t="shared" si="18"/>
        <v/>
      </c>
      <c r="AC129" s="1222" t="str">
        <f>IFERROR(IF(COUNTIF(AA129:AA134,"")=6,"",IF(SUM(AA129:AA134)&gt;=CM004M1,"CUMPLE","NO CUMPLE")),"")</f>
        <v/>
      </c>
      <c r="AD129" s="1222" t="str">
        <f>IFERROR(IF(COUNTIF(AA129:AA134,"")=6,"",IF(COUNTIF(E129:E134,"N/A")&gt;0,IF(SUMIF(E129:E134,"N/A",AA129:AA134)&gt;=CM004LM1,"CUMPLE","NO CUMPLE"),IF(SUMIF(E129:E134,"SI",AA129:AA134)&gt;=CM004LM1,"CUMPLE","NO CUMPLE"))),"")</f>
        <v/>
      </c>
      <c r="AE129" s="404" t="str">
        <f t="shared" si="10"/>
        <v/>
      </c>
      <c r="AF129" s="1222" t="str">
        <f>IFERROR(IF(COUNTIF(AB129:AB134,"")=6,"",IF(SUM(AB129:AB134)&gt;=CM004M3,"CUMPLE","NO CUMPLE")),"")</f>
        <v/>
      </c>
      <c r="AG129" s="1222" t="str">
        <f>IFERROR(IF(COUNTIF(AB129:AB134,"")=6,"",IF(COUNTIF(E129:E134,"N/A")&gt;0,IF(SUMIF(E129:E134,"N/A",AB129:AB134)&gt;=CM004LM3,"CUMPLE","NO CUMPLE"),IF(SUMIF(E129:E134,"SI",AB129:AB134)&gt;=CM004LM3,"CUMPLE","NO CUMPLE"))),"")</f>
        <v/>
      </c>
      <c r="AH129" s="355" t="str">
        <f t="shared" si="11"/>
        <v/>
      </c>
      <c r="AI129" s="363"/>
      <c r="AJ129" s="1222"/>
      <c r="AK129" s="1222"/>
      <c r="AL129" s="1222"/>
      <c r="AM129" s="1222"/>
      <c r="AN129" s="1222"/>
      <c r="AO129" s="1222"/>
      <c r="AP129" s="1222"/>
      <c r="AQ129" s="1222"/>
      <c r="AR129" s="1222"/>
      <c r="AS129" s="660"/>
      <c r="AT129" s="1214" t="s">
        <v>168</v>
      </c>
      <c r="AU129" s="1214"/>
      <c r="AV129" s="1288"/>
      <c r="AW129" s="260"/>
      <c r="BC129" s="248"/>
    </row>
    <row r="130" spans="1:55" s="246" customFormat="1" ht="31.5" hidden="1" x14ac:dyDescent="0.2">
      <c r="A130" s="1220"/>
      <c r="B130" s="10"/>
      <c r="C130" s="136"/>
      <c r="D130" s="11" t="str">
        <f>IFERROR(INDEX(DESEMPATE!$D$3:$D$73,MATCH('EXP GEN.'!B130,DESEMPATE!$C$3:$C$73,0)),"")</f>
        <v/>
      </c>
      <c r="E130" s="259" t="str">
        <f>IFERROR(IF(D130="","",IF(VLOOKUP(D130,DESEMPATE!D$3:$E$73,2,FALSE)=1,"N/A",IF(VLOOKUP(D130,DESEMPATE!D$3:$E$73,2,FALSE)&gt;=0.51,"SI","NO"))),"")</f>
        <v/>
      </c>
      <c r="F130" s="750" t="s">
        <v>160</v>
      </c>
      <c r="G130" s="328"/>
      <c r="H130" s="20"/>
      <c r="I130" s="807"/>
      <c r="J130" s="20"/>
      <c r="K130" s="605"/>
      <c r="L130" s="727" t="s">
        <v>160</v>
      </c>
      <c r="M130" s="724" t="s">
        <v>160</v>
      </c>
      <c r="N130" s="724" t="s">
        <v>160</v>
      </c>
      <c r="O130" s="14"/>
      <c r="P130" s="15"/>
      <c r="Q130" s="15"/>
      <c r="R130" s="16" t="str">
        <f t="shared" si="19"/>
        <v/>
      </c>
      <c r="S130" s="17" t="str">
        <f>IFERROR(INDEX(PARAMETROS!$B$53:$B$79,MATCH(R130,PARAMETROS!$A$53:$A$79,0)),"")</f>
        <v/>
      </c>
      <c r="T130" s="691"/>
      <c r="U130" s="18" t="s">
        <v>171</v>
      </c>
      <c r="V130" s="9" t="str">
        <f>IFERROR(IF(U130="","",IF(U130="COP","N/A",IF(OR(U130="USD",U130="US"),1,IF(U130="EUR",VLOOKUP(Q130,'SH EURO'!$A$6:$B$6338,2,FALSE),"INGRESAR TASA")))),"")</f>
        <v>N/A</v>
      </c>
      <c r="W130" s="859" t="str">
        <f t="shared" si="14"/>
        <v/>
      </c>
      <c r="X130" s="19">
        <f>IFERROR(IF(U130="","",IF(U130="COP",1,IF(V130&lt;&gt;"N/A",VLOOKUP(Q130,'SH TRM'!$A$9:$B$8912,2,FALSE),"REVISAR"))),"")</f>
        <v>1</v>
      </c>
      <c r="Y130" s="503">
        <f t="shared" si="15"/>
        <v>0</v>
      </c>
      <c r="Z130" s="9" t="str">
        <f t="shared" si="16"/>
        <v/>
      </c>
      <c r="AA130" s="9" t="str">
        <f t="shared" si="17"/>
        <v/>
      </c>
      <c r="AB130" s="9" t="str">
        <f t="shared" si="18"/>
        <v/>
      </c>
      <c r="AC130" s="1217"/>
      <c r="AD130" s="1217"/>
      <c r="AE130" s="356" t="str">
        <f t="shared" si="10"/>
        <v/>
      </c>
      <c r="AF130" s="1217"/>
      <c r="AG130" s="1217"/>
      <c r="AH130" s="356" t="str">
        <f t="shared" si="11"/>
        <v/>
      </c>
      <c r="AI130" s="364"/>
      <c r="AJ130" s="1217"/>
      <c r="AK130" s="1217"/>
      <c r="AL130" s="1217"/>
      <c r="AM130" s="1217"/>
      <c r="AN130" s="1217"/>
      <c r="AO130" s="1217"/>
      <c r="AP130" s="1217"/>
      <c r="AQ130" s="1217"/>
      <c r="AR130" s="1217"/>
      <c r="AS130" s="656"/>
      <c r="AT130" s="1215"/>
      <c r="AU130" s="1215"/>
      <c r="AV130" s="1289"/>
      <c r="AW130" s="260"/>
      <c r="BC130" s="248"/>
    </row>
    <row r="131" spans="1:55" s="246" customFormat="1" ht="31.5" hidden="1" x14ac:dyDescent="0.25">
      <c r="A131" s="1220"/>
      <c r="B131" s="22"/>
      <c r="C131" s="136"/>
      <c r="D131" s="11" t="str">
        <f>IFERROR(INDEX(DESEMPATE!$D$3:$D$73,MATCH('EXP GEN.'!B131,DESEMPATE!$C$3:$C$73,0)),"")</f>
        <v/>
      </c>
      <c r="E131" s="259" t="str">
        <f>IFERROR(IF(D131="","",IF(VLOOKUP(D131,DESEMPATE!D$3:$E$73,2,FALSE)=1,"N/A",IF(VLOOKUP(D131,DESEMPATE!D$3:$E$73,2,FALSE)&gt;=0.51,"SI","NO"))),"")</f>
        <v/>
      </c>
      <c r="F131" s="750" t="s">
        <v>160</v>
      </c>
      <c r="G131" s="328"/>
      <c r="H131" s="20"/>
      <c r="I131" s="807"/>
      <c r="J131" s="20"/>
      <c r="K131" s="12"/>
      <c r="L131" s="600" t="s">
        <v>160</v>
      </c>
      <c r="M131" s="724" t="s">
        <v>160</v>
      </c>
      <c r="N131" s="724" t="str">
        <f t="shared" si="22"/>
        <v/>
      </c>
      <c r="O131" s="21"/>
      <c r="P131" s="15"/>
      <c r="Q131" s="15"/>
      <c r="R131" s="16" t="str">
        <f t="shared" si="19"/>
        <v/>
      </c>
      <c r="S131" s="17" t="str">
        <f>IFERROR(INDEX(PARAMETROS!$B$53:$B$79,MATCH(R131,PARAMETROS!$A$53:$A$79,0)),"")</f>
        <v/>
      </c>
      <c r="T131" s="746"/>
      <c r="U131" s="17" t="s">
        <v>171</v>
      </c>
      <c r="V131" s="9" t="str">
        <f>IFERROR(IF(U131="","",IF(U131="COP","N/A",IF(OR(U131="USD",U131="US"),1,IF(U131="EUR",VLOOKUP(Q131,'SH EURO'!$A$6:$B$6338,2,FALSE),"INGRESAR TASA")))),"")</f>
        <v>N/A</v>
      </c>
      <c r="W131" s="859" t="str">
        <f t="shared" si="14"/>
        <v/>
      </c>
      <c r="X131" s="19">
        <f>IFERROR(IF(U131="","",IF(U131="COP",1,IF(V131&lt;&gt;"N/A",VLOOKUP(Q131,'SH TRM'!$A$9:$B$8912,2,FALSE),"REVISAR"))),"")</f>
        <v>1</v>
      </c>
      <c r="Y131" s="503">
        <f t="shared" si="15"/>
        <v>0</v>
      </c>
      <c r="Z131" s="9" t="str">
        <f t="shared" si="16"/>
        <v/>
      </c>
      <c r="AA131" s="9" t="str">
        <f t="shared" si="17"/>
        <v/>
      </c>
      <c r="AB131" s="9" t="str">
        <f t="shared" si="18"/>
        <v/>
      </c>
      <c r="AC131" s="1217"/>
      <c r="AD131" s="1217"/>
      <c r="AE131" s="356" t="str">
        <f t="shared" ref="AE131:AE194" si="23">IFERROR(IF(AA131="","",IF(AA131&gt;=CM004EMM1,"CUMPLE","NO CUMPLE")),"")</f>
        <v/>
      </c>
      <c r="AF131" s="1217"/>
      <c r="AG131" s="1217"/>
      <c r="AH131" s="356" t="str">
        <f t="shared" ref="AH131:AH194" si="24">IFERROR(IF(AB131="","",IF(AB131&gt;=CM004EMM3,"CUMPLE","NO CUMPLE")),"")</f>
        <v/>
      </c>
      <c r="AI131" s="364"/>
      <c r="AJ131" s="1217"/>
      <c r="AK131" s="1217"/>
      <c r="AL131" s="1217"/>
      <c r="AM131" s="1217"/>
      <c r="AN131" s="1217"/>
      <c r="AO131" s="1217"/>
      <c r="AP131" s="1217"/>
      <c r="AQ131" s="1217"/>
      <c r="AR131" s="1217"/>
      <c r="AS131" s="656"/>
      <c r="AT131" s="1215"/>
      <c r="AU131" s="1215"/>
      <c r="AV131" s="1289"/>
      <c r="AW131" s="260"/>
      <c r="BC131" s="248"/>
    </row>
    <row r="132" spans="1:55" s="246" customFormat="1" ht="31.5" hidden="1" x14ac:dyDescent="0.2">
      <c r="A132" s="1220"/>
      <c r="B132" s="10"/>
      <c r="C132" s="136"/>
      <c r="D132" s="11" t="str">
        <f>IFERROR(INDEX(DESEMPATE!$D$3:$D$73,MATCH('EXP GEN.'!B132,DESEMPATE!$C$3:$C$73,0)),"")</f>
        <v/>
      </c>
      <c r="E132" s="259" t="str">
        <f>IFERROR(IF(D132="","",IF(VLOOKUP(D132,DESEMPATE!D$3:$E$73,2,FALSE)=1,"N/A",IF(VLOOKUP(D132,DESEMPATE!D$3:$E$73,2,FALSE)&gt;=0.51,"SI","NO"))),"")</f>
        <v/>
      </c>
      <c r="F132" s="750" t="s">
        <v>160</v>
      </c>
      <c r="G132" s="328"/>
      <c r="H132" s="20"/>
      <c r="I132" s="807"/>
      <c r="J132" s="20"/>
      <c r="K132" s="605"/>
      <c r="L132" s="20" t="s">
        <v>160</v>
      </c>
      <c r="M132" s="724" t="s">
        <v>160</v>
      </c>
      <c r="N132" s="724" t="str">
        <f t="shared" si="22"/>
        <v/>
      </c>
      <c r="O132" s="14"/>
      <c r="P132" s="15"/>
      <c r="Q132" s="15"/>
      <c r="R132" s="16" t="str">
        <f t="shared" si="19"/>
        <v/>
      </c>
      <c r="S132" s="17" t="str">
        <f>IFERROR(INDEX(PARAMETROS!$B$53:$B$79,MATCH(R132,PARAMETROS!$A$53:$A$79,0)),"")</f>
        <v/>
      </c>
      <c r="T132" s="826"/>
      <c r="U132" s="18" t="s">
        <v>171</v>
      </c>
      <c r="V132" s="9" t="str">
        <f>IFERROR(IF(U132="","",IF(U132="COP","N/A",IF(OR(U132="USD",U132="US"),1,IF(U132="EUR",VLOOKUP(Q132,'SH EURO'!$A$6:$B$6338,2,FALSE),"INGRESAR TASA")))),"")</f>
        <v>N/A</v>
      </c>
      <c r="W132" s="859" t="str">
        <f t="shared" ref="W132:W195" si="25">IFERROR(IF(T132="","",IF(V132="INGRESAR TASA","INGRESAR TASA USD",IF(V132="N/A","N/A",V132*T132))),"")</f>
        <v/>
      </c>
      <c r="X132" s="19">
        <f>IFERROR(IF(U132="","",IF(U132="COP",1,IF(V132&lt;&gt;"N/A",VLOOKUP(Q132,'SH TRM'!$A$9:$B$8912,2,FALSE),"REVISAR"))),"")</f>
        <v>1</v>
      </c>
      <c r="Y132" s="503">
        <f t="shared" ref="Y132:Y195" si="26">IFERROR(IF(X132&lt;&gt;"",IF(U132&lt;&gt;"COP",W132*X132,T132),""),"")</f>
        <v>0</v>
      </c>
      <c r="Z132" s="9" t="str">
        <f t="shared" ref="Z132:Z195" si="27">IFERROR(Y132/S132,"")</f>
        <v/>
      </c>
      <c r="AA132" s="9" t="str">
        <f t="shared" ref="AA132:AA195" si="28">IFERROR(IF(OR(L132="",L132="NO"),"",IF(F132="SI",IFERROR(Z132*O132,""),"")),"")</f>
        <v/>
      </c>
      <c r="AB132" s="9" t="str">
        <f t="shared" ref="AB132:AB195" si="29">IFERROR(IF(OR(L132="",L132="NO"),"",IF(G132="SI",IFERROR(Z132*O132,""),"")),"")</f>
        <v/>
      </c>
      <c r="AC132" s="1217"/>
      <c r="AD132" s="1217"/>
      <c r="AE132" s="356" t="str">
        <f t="shared" si="23"/>
        <v/>
      </c>
      <c r="AF132" s="1217"/>
      <c r="AG132" s="1217"/>
      <c r="AH132" s="356" t="str">
        <f t="shared" si="24"/>
        <v/>
      </c>
      <c r="AI132" s="364"/>
      <c r="AJ132" s="1217"/>
      <c r="AK132" s="1217"/>
      <c r="AL132" s="1217"/>
      <c r="AM132" s="1217"/>
      <c r="AN132" s="1217"/>
      <c r="AO132" s="1217"/>
      <c r="AP132" s="1217"/>
      <c r="AQ132" s="1217"/>
      <c r="AR132" s="1217"/>
      <c r="AS132" s="656"/>
      <c r="AT132" s="1215"/>
      <c r="AU132" s="1215"/>
      <c r="AV132" s="1289"/>
      <c r="AW132" s="260"/>
      <c r="BC132" s="248"/>
    </row>
    <row r="133" spans="1:55" s="246" customFormat="1" ht="30" hidden="1" customHeight="1" thickBot="1" x14ac:dyDescent="0.25">
      <c r="A133" s="1220"/>
      <c r="B133" s="10"/>
      <c r="C133" s="136"/>
      <c r="D133" s="11" t="str">
        <f>IFERROR(INDEX(DESEMPATE!$D$3:$D$73,MATCH('EXP GEN.'!B133,DESEMPATE!$C$3:$C$73,0)),"")</f>
        <v/>
      </c>
      <c r="E133" s="259" t="str">
        <f>IFERROR(IF(D133="","",IF(VLOOKUP(D133,DESEMPATE!D$3:$E$73,2,FALSE)=1,"N/A",IF(VLOOKUP(D133,DESEMPATE!D$3:$E$73,2,FALSE)&gt;=0.51,"SI","NO"))),"")</f>
        <v/>
      </c>
      <c r="F133" s="750" t="s">
        <v>160</v>
      </c>
      <c r="G133" s="328"/>
      <c r="H133" s="20"/>
      <c r="I133" s="807"/>
      <c r="J133" s="20"/>
      <c r="K133" s="605"/>
      <c r="L133" s="20" t="s">
        <v>160</v>
      </c>
      <c r="M133" s="724" t="s">
        <v>160</v>
      </c>
      <c r="N133" s="724" t="str">
        <f t="shared" si="22"/>
        <v/>
      </c>
      <c r="O133" s="14"/>
      <c r="P133" s="15"/>
      <c r="Q133" s="15"/>
      <c r="R133" s="16" t="str">
        <f t="shared" si="19"/>
        <v/>
      </c>
      <c r="S133" s="17" t="str">
        <f>IFERROR(INDEX(PARAMETROS!$B$53:$B$79,MATCH(R133,PARAMETROS!$A$53:$A$79,0)),"")</f>
        <v/>
      </c>
      <c r="T133" s="691"/>
      <c r="U133" s="18" t="s">
        <v>171</v>
      </c>
      <c r="V133" s="9" t="str">
        <f>IFERROR(IF(U133="","",IF(U133="COP","N/A",IF(OR(U133="USD",U133="US"),1,IF(U133="EUR",VLOOKUP(Q133,'SH EURO'!$A$6:$B$6338,2,FALSE),"INGRESAR TASA")))),"")</f>
        <v>N/A</v>
      </c>
      <c r="W133" s="859" t="str">
        <f t="shared" si="25"/>
        <v/>
      </c>
      <c r="X133" s="19">
        <f>IFERROR(IF(U133="","",IF(U133="COP",1,IF(V133&lt;&gt;"N/A",VLOOKUP(Q133,'SH TRM'!$A$9:$B$8912,2,FALSE),"REVISAR"))),"")</f>
        <v>1</v>
      </c>
      <c r="Y133" s="503">
        <f t="shared" si="26"/>
        <v>0</v>
      </c>
      <c r="Z133" s="9" t="str">
        <f t="shared" si="27"/>
        <v/>
      </c>
      <c r="AA133" s="9" t="str">
        <f t="shared" si="28"/>
        <v/>
      </c>
      <c r="AB133" s="9" t="str">
        <f t="shared" si="29"/>
        <v/>
      </c>
      <c r="AC133" s="1217"/>
      <c r="AD133" s="1217"/>
      <c r="AE133" s="356" t="str">
        <f t="shared" si="23"/>
        <v/>
      </c>
      <c r="AF133" s="1217"/>
      <c r="AG133" s="1217"/>
      <c r="AH133" s="356" t="str">
        <f t="shared" si="24"/>
        <v/>
      </c>
      <c r="AI133" s="364"/>
      <c r="AJ133" s="1217"/>
      <c r="AK133" s="1217"/>
      <c r="AL133" s="1217"/>
      <c r="AM133" s="1217"/>
      <c r="AN133" s="1217"/>
      <c r="AO133" s="1217"/>
      <c r="AP133" s="1217"/>
      <c r="AQ133" s="1217"/>
      <c r="AR133" s="1217"/>
      <c r="AS133" s="656"/>
      <c r="AT133" s="1215"/>
      <c r="AU133" s="1215"/>
      <c r="AV133" s="1289"/>
      <c r="AW133" s="260"/>
      <c r="BC133" s="248"/>
    </row>
    <row r="134" spans="1:55" s="246" customFormat="1" ht="15" hidden="1" customHeight="1" thickBot="1" x14ac:dyDescent="0.3">
      <c r="A134" s="1221"/>
      <c r="B134" s="36"/>
      <c r="C134" s="137"/>
      <c r="D134" s="49" t="str">
        <f>IFERROR(INDEX(DESEMPATE!$D$3:$D$73,MATCH('EXP GEN.'!B134,DESEMPATE!$C$3:$C$73,0)),"")</f>
        <v/>
      </c>
      <c r="E134" s="335" t="str">
        <f>IFERROR(IF(D134="","",IF(VLOOKUP(D134,DESEMPATE!D$3:$E$73,2,FALSE)=1,"N/A",IF(VLOOKUP(D134,DESEMPATE!D$3:$E$73,2,FALSE)&gt;=0.51,"SI","NO"))),"")</f>
        <v/>
      </c>
      <c r="F134" s="750" t="s">
        <v>160</v>
      </c>
      <c r="G134" s="329"/>
      <c r="H134" s="139"/>
      <c r="I134" s="808"/>
      <c r="J134" s="139"/>
      <c r="K134" s="253"/>
      <c r="L134" s="139"/>
      <c r="M134" s="725"/>
      <c r="N134" s="725" t="str">
        <f t="shared" si="22"/>
        <v/>
      </c>
      <c r="O134" s="39"/>
      <c r="P134" s="407"/>
      <c r="Q134" s="407"/>
      <c r="R134" s="40" t="str">
        <f t="shared" si="19"/>
        <v/>
      </c>
      <c r="S134" s="41" t="str">
        <f>IFERROR(INDEX(PARAMETROS!$B$53:$B$79,MATCH(R134,PARAMETROS!$A$53:$A$79,0)),"")</f>
        <v/>
      </c>
      <c r="T134" s="616"/>
      <c r="U134" s="42"/>
      <c r="V134" s="44" t="str">
        <f>IFERROR(IF(U134="","",IF(U134="COP","N/A",IF(OR(U134="USD",U134="US"),1,IF(U134="EUR",VLOOKUP(Q134,'SH EURO'!$A$6:$B$6338,2,FALSE),"INGRESAR TASA")))),"")</f>
        <v/>
      </c>
      <c r="W134" s="860" t="str">
        <f t="shared" si="25"/>
        <v/>
      </c>
      <c r="X134" s="43" t="str">
        <f>IFERROR(IF(U134="","",IF(U134="COP",1,IF(V134&lt;&gt;"N/A",VLOOKUP(Q134,'SH TRM'!$A$9:$B$8912,2,FALSE),"REVISAR"))),"")</f>
        <v/>
      </c>
      <c r="Y134" s="504" t="str">
        <f t="shared" si="26"/>
        <v/>
      </c>
      <c r="Z134" s="44" t="str">
        <f t="shared" si="27"/>
        <v/>
      </c>
      <c r="AA134" s="44" t="str">
        <f t="shared" si="28"/>
        <v/>
      </c>
      <c r="AB134" s="44" t="str">
        <f t="shared" si="29"/>
        <v/>
      </c>
      <c r="AC134" s="1218"/>
      <c r="AD134" s="1218"/>
      <c r="AE134" s="367" t="str">
        <f t="shared" si="23"/>
        <v/>
      </c>
      <c r="AF134" s="1218"/>
      <c r="AG134" s="1218"/>
      <c r="AH134" s="358" t="str">
        <f t="shared" si="24"/>
        <v/>
      </c>
      <c r="AI134" s="361"/>
      <c r="AJ134" s="1218"/>
      <c r="AK134" s="1218"/>
      <c r="AL134" s="1218"/>
      <c r="AM134" s="1218"/>
      <c r="AN134" s="1218"/>
      <c r="AO134" s="1218"/>
      <c r="AP134" s="1218"/>
      <c r="AQ134" s="1218"/>
      <c r="AR134" s="1218"/>
      <c r="AS134" s="658"/>
      <c r="AT134" s="1215"/>
      <c r="AU134" s="1215"/>
      <c r="AV134" s="1290"/>
      <c r="AW134" s="260"/>
      <c r="BC134" s="248"/>
    </row>
    <row r="135" spans="1:55" s="246" customFormat="1" ht="31.5" hidden="1" x14ac:dyDescent="0.25">
      <c r="A135" s="1240" t="s">
        <v>38</v>
      </c>
      <c r="B135" s="27"/>
      <c r="C135" s="135"/>
      <c r="D135" s="28" t="str">
        <f>IFERROR(INDEX(DESEMPATE!$D$3:$D$73,MATCH('EXP GEN.'!B135,DESEMPATE!$C$3:$C$73,0)),"")</f>
        <v/>
      </c>
      <c r="E135" s="337" t="str">
        <f>IFERROR(IF(D135="","",IF(VLOOKUP(D135,DESEMPATE!D$3:$E$73,2,FALSE)=1,"N/A",IF(VLOOKUP(D135,DESEMPATE!D$3:$E$73,2,FALSE)&gt;=0.51,"SI","NO"))),"")</f>
        <v/>
      </c>
      <c r="F135" s="750" t="s">
        <v>160</v>
      </c>
      <c r="G135" s="327"/>
      <c r="H135" s="35"/>
      <c r="I135" s="809"/>
      <c r="J135" s="35"/>
      <c r="K135" s="252"/>
      <c r="L135" s="35" t="s">
        <v>160</v>
      </c>
      <c r="M135" s="726" t="s">
        <v>160</v>
      </c>
      <c r="N135" s="726" t="s">
        <v>160</v>
      </c>
      <c r="O135" s="29"/>
      <c r="P135" s="405"/>
      <c r="Q135" s="405"/>
      <c r="R135" s="47" t="str">
        <f t="shared" si="19"/>
        <v/>
      </c>
      <c r="S135" s="24" t="str">
        <f>IFERROR(INDEX(PARAMETROS!$B$53:$B$79,MATCH(R135,PARAMETROS!$A$53:$A$79,0)),"")</f>
        <v/>
      </c>
      <c r="T135" s="693"/>
      <c r="U135" s="25" t="s">
        <v>171</v>
      </c>
      <c r="V135" s="406" t="str">
        <f>IFERROR(IF(U135="","",IF(U135="COP","N/A",IF(OR(U135="USD",U135="US"),1,IF(U135="EUR",VLOOKUP(Q135,'SH EURO'!$A$6:$B$6338,2,FALSE),"INGRESAR TASA")))),"")</f>
        <v>N/A</v>
      </c>
      <c r="W135" s="861" t="str">
        <f t="shared" si="25"/>
        <v/>
      </c>
      <c r="X135" s="26">
        <f>IFERROR(IF(U135="","",IF(U135="COP",1,IF(V135&lt;&gt;"N/A",VLOOKUP(Q135,'SH TRM'!$A$9:$B$8912,2,FALSE),"REVISAR"))),"")</f>
        <v>1</v>
      </c>
      <c r="Y135" s="505">
        <f t="shared" si="26"/>
        <v>0</v>
      </c>
      <c r="Z135" s="406" t="str">
        <f t="shared" si="27"/>
        <v/>
      </c>
      <c r="AA135" s="406" t="str">
        <f t="shared" si="28"/>
        <v/>
      </c>
      <c r="AB135" s="406" t="str">
        <f t="shared" si="29"/>
        <v/>
      </c>
      <c r="AC135" s="1222" t="str">
        <f>IFERROR(IF(COUNTIF(AA135:AA140,"")=6,"",IF(SUM(AA135:AA140)&gt;=CM004M1,"CUMPLE","NO CUMPLE")),"")</f>
        <v/>
      </c>
      <c r="AD135" s="1222" t="str">
        <f>IFERROR(IF(COUNTIF(AA135:AA140,"")=6,"",IF(COUNTIF(E135:E140,"N/A")&gt;0,IF(SUMIF(E135:E140,"N/A",AA135:AA140)&gt;=CM004LM1,"CUMPLE","NO CUMPLE"),IF(SUMIF(E135:E140,"SI",AA135:AA140)&gt;=CM004LM1,"CUMPLE","NO CUMPLE"))),"")</f>
        <v/>
      </c>
      <c r="AE135" s="404" t="str">
        <f t="shared" si="23"/>
        <v/>
      </c>
      <c r="AF135" s="1222" t="str">
        <f>IFERROR(IF(COUNTIF(AB135:AB140,"")=6,"",IF(SUM(AB135:AB140)&gt;=CM004M3,"CUMPLE","NO CUMPLE")),"")</f>
        <v/>
      </c>
      <c r="AG135" s="1222" t="str">
        <f>IFERROR(IF(COUNTIF(AB135:AB140,"")=6,"",IF(COUNTIF(E135:E140,"N/A")&gt;0,IF(SUMIF(E135:E140,"N/A",AB135:AB140)&gt;=CM004LM3,"CUMPLE","NO CUMPLE"),IF(SUMIF(E135:E140,"SI",AB135:AB140)&gt;=CM004LM3,"CUMPLE","NO CUMPLE"))),"")</f>
        <v/>
      </c>
      <c r="AH135" s="355" t="str">
        <f t="shared" si="24"/>
        <v/>
      </c>
      <c r="AI135" s="366"/>
      <c r="AJ135" s="1222"/>
      <c r="AK135" s="1222"/>
      <c r="AL135" s="1222"/>
      <c r="AM135" s="1222"/>
      <c r="AN135" s="1222"/>
      <c r="AO135" s="1222"/>
      <c r="AP135" s="1222"/>
      <c r="AQ135" s="1222"/>
      <c r="AR135" s="1222"/>
      <c r="AS135" s="713"/>
      <c r="AT135" s="1214" t="s">
        <v>168</v>
      </c>
      <c r="AU135" s="1214"/>
      <c r="AV135" s="257"/>
      <c r="AW135" s="260"/>
      <c r="BC135" s="248"/>
    </row>
    <row r="136" spans="1:55" s="246" customFormat="1" ht="31.5" hidden="1" x14ac:dyDescent="0.25">
      <c r="A136" s="1241"/>
      <c r="B136" s="10"/>
      <c r="C136" s="136"/>
      <c r="D136" s="11" t="str">
        <f>IFERROR(INDEX(DESEMPATE!$D$3:$D$73,MATCH('EXP GEN.'!B136,DESEMPATE!$C$3:$C$73,0)),"")</f>
        <v/>
      </c>
      <c r="E136" s="259" t="str">
        <f>IFERROR(IF(D136="","",IF(VLOOKUP(D136,DESEMPATE!D$3:$E$73,2,FALSE)=1,"N/A",IF(VLOOKUP(D136,DESEMPATE!D$3:$E$73,2,FALSE)&gt;=0.51,"SI","NO"))),"")</f>
        <v/>
      </c>
      <c r="F136" s="750" t="s">
        <v>160</v>
      </c>
      <c r="G136" s="328"/>
      <c r="H136" s="20"/>
      <c r="I136" s="807"/>
      <c r="J136" s="20"/>
      <c r="K136" s="251"/>
      <c r="L136" s="20" t="s">
        <v>160</v>
      </c>
      <c r="M136" s="724" t="s">
        <v>160</v>
      </c>
      <c r="N136" s="724" t="s">
        <v>160</v>
      </c>
      <c r="O136" s="14"/>
      <c r="P136" s="15"/>
      <c r="Q136" s="282"/>
      <c r="R136" s="16" t="str">
        <f t="shared" ref="R136:R199" si="30">IF(Q136="","",YEAR(Q136))</f>
        <v/>
      </c>
      <c r="S136" s="17" t="str">
        <f>IFERROR(INDEX(PARAMETROS!$B$53:$B$79,MATCH(R136,PARAMETROS!$A$53:$A$79,0)),"")</f>
        <v/>
      </c>
      <c r="T136" s="822"/>
      <c r="U136" s="493" t="s">
        <v>171</v>
      </c>
      <c r="V136" s="9" t="str">
        <f>IFERROR(IF(U136="","",IF(U136="COP","N/A",IF(OR(U136="USD",U136="US"),1,IF(U136="EUR",VLOOKUP(Q136,'SH EURO'!$A$6:$B$6338,2,FALSE),"INGRESAR TASA")))),"")</f>
        <v>N/A</v>
      </c>
      <c r="W136" s="859" t="str">
        <f t="shared" si="25"/>
        <v/>
      </c>
      <c r="X136" s="19">
        <f>IFERROR(IF(U136="","",IF(U136="COP",1,IF(V136&lt;&gt;"N/A",VLOOKUP(Q136,'SH TRM'!$A$9:$B$8912,2,FALSE),"REVISAR"))),"")</f>
        <v>1</v>
      </c>
      <c r="Y136" s="503">
        <f t="shared" si="26"/>
        <v>0</v>
      </c>
      <c r="Z136" s="9" t="str">
        <f t="shared" si="27"/>
        <v/>
      </c>
      <c r="AA136" s="9" t="str">
        <f t="shared" si="28"/>
        <v/>
      </c>
      <c r="AB136" s="9" t="str">
        <f t="shared" si="29"/>
        <v/>
      </c>
      <c r="AC136" s="1217"/>
      <c r="AD136" s="1217"/>
      <c r="AE136" s="356" t="str">
        <f t="shared" si="23"/>
        <v/>
      </c>
      <c r="AF136" s="1217"/>
      <c r="AG136" s="1217"/>
      <c r="AH136" s="356" t="str">
        <f t="shared" si="24"/>
        <v/>
      </c>
      <c r="AI136" s="362"/>
      <c r="AJ136" s="1217"/>
      <c r="AK136" s="1217"/>
      <c r="AL136" s="1217"/>
      <c r="AM136" s="1217"/>
      <c r="AN136" s="1217"/>
      <c r="AO136" s="1217"/>
      <c r="AP136" s="1217"/>
      <c r="AQ136" s="1217"/>
      <c r="AR136" s="1217"/>
      <c r="AS136" s="711"/>
      <c r="AT136" s="1215"/>
      <c r="AU136" s="1215"/>
      <c r="AV136" s="257"/>
      <c r="AW136" s="260"/>
      <c r="BC136" s="248"/>
    </row>
    <row r="137" spans="1:55" s="246" customFormat="1" ht="30" hidden="1" customHeight="1" thickBot="1" x14ac:dyDescent="0.3">
      <c r="A137" s="1241"/>
      <c r="B137" s="10"/>
      <c r="C137" s="136"/>
      <c r="D137" s="11" t="str">
        <f>IFERROR(INDEX(DESEMPATE!$D$3:$D$73,MATCH('EXP GEN.'!B137,DESEMPATE!$C$3:$C$73,0)),"")</f>
        <v/>
      </c>
      <c r="E137" s="259" t="str">
        <f>IFERROR(IF(D137="","",IF(VLOOKUP(D137,DESEMPATE!D$3:$E$73,2,FALSE)=1,"N/A",IF(VLOOKUP(D137,DESEMPATE!D$3:$E$73,2,FALSE)&gt;=0.51,"SI","NO"))),"")</f>
        <v/>
      </c>
      <c r="F137" s="750" t="s">
        <v>160</v>
      </c>
      <c r="G137" s="328"/>
      <c r="H137" s="20"/>
      <c r="I137" s="807"/>
      <c r="J137" s="20"/>
      <c r="K137" s="251"/>
      <c r="L137" s="20" t="s">
        <v>160</v>
      </c>
      <c r="M137" s="724" t="s">
        <v>160</v>
      </c>
      <c r="N137" s="724" t="str">
        <f t="shared" si="22"/>
        <v/>
      </c>
      <c r="O137" s="610"/>
      <c r="P137" s="611"/>
      <c r="Q137" s="612"/>
      <c r="R137" s="16" t="str">
        <f t="shared" si="30"/>
        <v/>
      </c>
      <c r="S137" s="17" t="str">
        <f>IFERROR(INDEX(PARAMETROS!$B$53:$B$79,MATCH(R137,PARAMETROS!$A$53:$A$79,0)),"")</f>
        <v/>
      </c>
      <c r="T137" s="822"/>
      <c r="U137" s="493" t="s">
        <v>171</v>
      </c>
      <c r="V137" s="9" t="str">
        <f>IFERROR(IF(U137="","",IF(U137="COP","N/A",IF(OR(U137="USD",U137="US"),1,IF(U137="EUR",VLOOKUP(Q137,'SH EURO'!$A$6:$B$6338,2,FALSE),"INGRESAR TASA")))),"")</f>
        <v>N/A</v>
      </c>
      <c r="W137" s="859" t="str">
        <f t="shared" si="25"/>
        <v/>
      </c>
      <c r="X137" s="19">
        <f>IFERROR(IF(U137="","",IF(U137="COP",1,IF(V137&lt;&gt;"N/A",VLOOKUP(Q137,'SH TRM'!$A$9:$B$8912,2,FALSE),"REVISAR"))),"")</f>
        <v>1</v>
      </c>
      <c r="Y137" s="503">
        <f t="shared" si="26"/>
        <v>0</v>
      </c>
      <c r="Z137" s="9" t="str">
        <f t="shared" si="27"/>
        <v/>
      </c>
      <c r="AA137" s="9" t="str">
        <f t="shared" si="28"/>
        <v/>
      </c>
      <c r="AB137" s="9" t="str">
        <f t="shared" si="29"/>
        <v/>
      </c>
      <c r="AC137" s="1217"/>
      <c r="AD137" s="1217"/>
      <c r="AE137" s="356" t="str">
        <f t="shared" si="23"/>
        <v/>
      </c>
      <c r="AF137" s="1217"/>
      <c r="AG137" s="1217"/>
      <c r="AH137" s="356" t="str">
        <f t="shared" si="24"/>
        <v/>
      </c>
      <c r="AI137" s="362"/>
      <c r="AJ137" s="1217"/>
      <c r="AK137" s="1217"/>
      <c r="AL137" s="1217"/>
      <c r="AM137" s="1217"/>
      <c r="AN137" s="1217"/>
      <c r="AO137" s="1217"/>
      <c r="AP137" s="1217"/>
      <c r="AQ137" s="1217"/>
      <c r="AR137" s="1217"/>
      <c r="AS137" s="711"/>
      <c r="AT137" s="1215"/>
      <c r="AU137" s="1215"/>
      <c r="AV137" s="257"/>
      <c r="AW137" s="260"/>
      <c r="BC137" s="248"/>
    </row>
    <row r="138" spans="1:55" s="246" customFormat="1" ht="31.5" hidden="1" x14ac:dyDescent="0.25">
      <c r="A138" s="1241"/>
      <c r="B138" s="10"/>
      <c r="C138" s="136"/>
      <c r="D138" s="11" t="str">
        <f>IFERROR(INDEX(DESEMPATE!$D$3:$D$73,MATCH('EXP GEN.'!B138,DESEMPATE!$C$3:$C$73,0)),"")</f>
        <v/>
      </c>
      <c r="E138" s="259" t="str">
        <f>IFERROR(IF(D138="","",IF(VLOOKUP(D138,DESEMPATE!D$3:$E$73,2,FALSE)=1,"N/A",IF(VLOOKUP(D138,DESEMPATE!D$3:$E$73,2,FALSE)&gt;=0.51,"SI","NO"))),"")</f>
        <v/>
      </c>
      <c r="F138" s="750" t="s">
        <v>160</v>
      </c>
      <c r="G138" s="328"/>
      <c r="H138" s="20"/>
      <c r="I138" s="807"/>
      <c r="J138" s="20"/>
      <c r="K138" s="251"/>
      <c r="L138" s="20" t="s">
        <v>160</v>
      </c>
      <c r="M138" s="724" t="s">
        <v>160</v>
      </c>
      <c r="N138" s="724" t="s">
        <v>160</v>
      </c>
      <c r="O138" s="14"/>
      <c r="P138" s="15"/>
      <c r="Q138" s="15"/>
      <c r="R138" s="16" t="str">
        <f t="shared" si="30"/>
        <v/>
      </c>
      <c r="S138" s="17" t="str">
        <f>IFERROR(INDEX(PARAMETROS!$B$53:$B$79,MATCH(R138,PARAMETROS!$A$53:$A$79,0)),"")</f>
        <v/>
      </c>
      <c r="T138" s="691"/>
      <c r="U138" s="18" t="s">
        <v>171</v>
      </c>
      <c r="V138" s="9" t="str">
        <f>IFERROR(IF(U138="","",IF(U138="COP","N/A",IF(OR(U138="USD",U138="US"),1,IF(U138="EUR",VLOOKUP(Q138,'SH EURO'!$A$6:$B$6338,2,FALSE),"INGRESAR TASA")))),"")</f>
        <v>N/A</v>
      </c>
      <c r="W138" s="859" t="str">
        <f t="shared" si="25"/>
        <v/>
      </c>
      <c r="X138" s="19">
        <f>IFERROR(IF(U138="","",IF(U138="COP",1,IF(V138&lt;&gt;"N/A",VLOOKUP(Q138,'SH TRM'!$A$9:$B$8912,2,FALSE),"REVISAR"))),"")</f>
        <v>1</v>
      </c>
      <c r="Y138" s="503">
        <f t="shared" si="26"/>
        <v>0</v>
      </c>
      <c r="Z138" s="9" t="str">
        <f t="shared" si="27"/>
        <v/>
      </c>
      <c r="AA138" s="9" t="str">
        <f t="shared" si="28"/>
        <v/>
      </c>
      <c r="AB138" s="9" t="str">
        <f t="shared" si="29"/>
        <v/>
      </c>
      <c r="AC138" s="1217"/>
      <c r="AD138" s="1217"/>
      <c r="AE138" s="356" t="str">
        <f t="shared" si="23"/>
        <v/>
      </c>
      <c r="AF138" s="1217"/>
      <c r="AG138" s="1217"/>
      <c r="AH138" s="356" t="str">
        <f t="shared" si="24"/>
        <v/>
      </c>
      <c r="AI138" s="364"/>
      <c r="AJ138" s="1217"/>
      <c r="AK138" s="1217"/>
      <c r="AL138" s="1217"/>
      <c r="AM138" s="1217"/>
      <c r="AN138" s="1217"/>
      <c r="AO138" s="1217"/>
      <c r="AP138" s="1217"/>
      <c r="AQ138" s="1217"/>
      <c r="AR138" s="1217"/>
      <c r="AS138" s="711"/>
      <c r="AT138" s="1215"/>
      <c r="AU138" s="1215"/>
      <c r="AV138" s="257"/>
      <c r="AW138" s="260"/>
      <c r="BC138" s="248"/>
    </row>
    <row r="139" spans="1:55" s="246" customFormat="1" ht="32.25" hidden="1" thickBot="1" x14ac:dyDescent="0.3">
      <c r="A139" s="1241"/>
      <c r="B139" s="10"/>
      <c r="C139" s="136"/>
      <c r="D139" s="11" t="str">
        <f>IFERROR(INDEX(DESEMPATE!$D$3:$D$73,MATCH('EXP GEN.'!B139,DESEMPATE!$C$3:$C$73,0)),"")</f>
        <v/>
      </c>
      <c r="E139" s="259" t="str">
        <f>IFERROR(IF(D139="","",IF(VLOOKUP(D139,DESEMPATE!D$3:$E$73,2,FALSE)=1,"N/A",IF(VLOOKUP(D139,DESEMPATE!D$3:$E$73,2,FALSE)&gt;=0.51,"SI","NO"))),"")</f>
        <v/>
      </c>
      <c r="F139" s="750" t="s">
        <v>160</v>
      </c>
      <c r="G139" s="328"/>
      <c r="H139" s="20"/>
      <c r="I139" s="807"/>
      <c r="J139" s="20"/>
      <c r="K139" s="251"/>
      <c r="L139" s="714" t="s">
        <v>161</v>
      </c>
      <c r="M139" s="724" t="s">
        <v>160</v>
      </c>
      <c r="N139" s="724" t="s">
        <v>160</v>
      </c>
      <c r="O139" s="14"/>
      <c r="P139" s="15"/>
      <c r="Q139" s="15"/>
      <c r="R139" s="16" t="str">
        <f t="shared" ref="R139" si="31">IF(Q139="","",YEAR(Q139))</f>
        <v/>
      </c>
      <c r="S139" s="17" t="str">
        <f>IFERROR(INDEX(PARAMETROS!$B$53:$B$79,MATCH(R139,PARAMETROS!$A$53:$A$79,0)),"")</f>
        <v/>
      </c>
      <c r="T139" s="826"/>
      <c r="U139" s="18" t="s">
        <v>171</v>
      </c>
      <c r="V139" s="9" t="str">
        <f>IFERROR(IF(U139="","",IF(U139="COP","N/A",IF(OR(U139="USD",U139="US"),1,IF(U139="EUR",VLOOKUP(Q139,'SH EURO'!$A$6:$B$6338,2,FALSE),"INGRESAR TASA")))),"")</f>
        <v>N/A</v>
      </c>
      <c r="W139" s="859" t="str">
        <f t="shared" si="25"/>
        <v/>
      </c>
      <c r="X139" s="19">
        <f>IFERROR(IF(U139="","",IF(U139="COP",1,IF(V139&lt;&gt;"N/A",VLOOKUP(Q139,'SH TRM'!$A$9:$B$8912,2,FALSE),"REVISAR"))),"")</f>
        <v>1</v>
      </c>
      <c r="Y139" s="503">
        <f t="shared" si="26"/>
        <v>0</v>
      </c>
      <c r="Z139" s="9" t="str">
        <f t="shared" si="27"/>
        <v/>
      </c>
      <c r="AA139" s="9" t="str">
        <f t="shared" si="28"/>
        <v/>
      </c>
      <c r="AB139" s="9" t="str">
        <f t="shared" si="29"/>
        <v/>
      </c>
      <c r="AC139" s="1217"/>
      <c r="AD139" s="1217"/>
      <c r="AE139" s="356" t="str">
        <f t="shared" si="23"/>
        <v/>
      </c>
      <c r="AF139" s="1217"/>
      <c r="AG139" s="1217"/>
      <c r="AH139" s="356" t="str">
        <f t="shared" si="24"/>
        <v/>
      </c>
      <c r="AI139" s="720"/>
      <c r="AJ139" s="1243"/>
      <c r="AK139" s="1244"/>
      <c r="AL139" s="1245"/>
      <c r="AM139" s="1243"/>
      <c r="AN139" s="1244"/>
      <c r="AO139" s="1245"/>
      <c r="AP139" s="1243"/>
      <c r="AQ139" s="1244"/>
      <c r="AR139" s="1245"/>
      <c r="AS139" s="717"/>
      <c r="AT139" s="1215"/>
      <c r="AU139" s="1215"/>
      <c r="AV139" s="749" t="s">
        <v>313</v>
      </c>
      <c r="AW139" s="260"/>
      <c r="BC139" s="248"/>
    </row>
    <row r="140" spans="1:55" s="246" customFormat="1" ht="30" hidden="1" customHeight="1" thickBot="1" x14ac:dyDescent="0.3">
      <c r="A140" s="1242"/>
      <c r="B140" s="36"/>
      <c r="C140" s="137"/>
      <c r="D140" s="49" t="str">
        <f>IFERROR(INDEX(DESEMPATE!$D$3:$D$73,MATCH('EXP GEN.'!B140,DESEMPATE!$C$3:$C$73,0)),"")</f>
        <v/>
      </c>
      <c r="E140" s="335" t="str">
        <f>IFERROR(IF(D140="","",IF(VLOOKUP(D140,DESEMPATE!D$3:$E$73,2,FALSE)=1,"N/A",IF(VLOOKUP(D140,DESEMPATE!D$3:$E$73,2,FALSE)&gt;=0.51,"SI","NO"))),"")</f>
        <v/>
      </c>
      <c r="F140" s="750" t="s">
        <v>160</v>
      </c>
      <c r="G140" s="329"/>
      <c r="H140" s="139"/>
      <c r="I140" s="808"/>
      <c r="J140" s="139"/>
      <c r="K140" s="253"/>
      <c r="L140" s="139" t="s">
        <v>160</v>
      </c>
      <c r="M140" s="725" t="s">
        <v>160</v>
      </c>
      <c r="N140" s="725" t="s">
        <v>160</v>
      </c>
      <c r="O140" s="39"/>
      <c r="P140" s="407"/>
      <c r="Q140" s="407"/>
      <c r="R140" s="694" t="str">
        <f t="shared" si="30"/>
        <v/>
      </c>
      <c r="S140" s="529" t="str">
        <f>IFERROR(INDEX(PARAMETROS!$B$53:$B$79,MATCH(R140,PARAMETROS!$A$53:$A$79,0)),"")</f>
        <v/>
      </c>
      <c r="T140" s="616"/>
      <c r="U140" s="42" t="s">
        <v>171</v>
      </c>
      <c r="V140" s="44" t="str">
        <f>IFERROR(IF(U140="","",IF(U140="COP","N/A",IF(OR(U140="USD",U140="US"),1,IF(U140="EUR",VLOOKUP(Q140,'SH EURO'!$A$6:$B$6338,2,FALSE),"INGRESAR TASA")))),"")</f>
        <v>N/A</v>
      </c>
      <c r="W140" s="860" t="str">
        <f t="shared" si="25"/>
        <v/>
      </c>
      <c r="X140" s="43">
        <f>IFERROR(IF(U140="","",IF(U140="COP",1,IF(V140&lt;&gt;"N/A",VLOOKUP(Q140,'SH TRM'!$A$9:$B$8912,2,FALSE),"REVISAR"))),"")</f>
        <v>1</v>
      </c>
      <c r="Y140" s="504">
        <f t="shared" si="26"/>
        <v>0</v>
      </c>
      <c r="Z140" s="44" t="str">
        <f t="shared" si="27"/>
        <v/>
      </c>
      <c r="AA140" s="44" t="str">
        <f t="shared" si="28"/>
        <v/>
      </c>
      <c r="AB140" s="44" t="str">
        <f t="shared" si="29"/>
        <v/>
      </c>
      <c r="AC140" s="1218"/>
      <c r="AD140" s="1218"/>
      <c r="AE140" s="367" t="str">
        <f t="shared" si="23"/>
        <v/>
      </c>
      <c r="AF140" s="1218"/>
      <c r="AG140" s="1218"/>
      <c r="AH140" s="358" t="str">
        <f t="shared" si="24"/>
        <v/>
      </c>
      <c r="AI140" s="364"/>
      <c r="AJ140" s="1218"/>
      <c r="AK140" s="1218"/>
      <c r="AL140" s="1218"/>
      <c r="AM140" s="1218"/>
      <c r="AN140" s="1218"/>
      <c r="AO140" s="1218"/>
      <c r="AP140" s="1218"/>
      <c r="AQ140" s="1218"/>
      <c r="AR140" s="1218"/>
      <c r="AS140" s="712"/>
      <c r="AT140" s="1215"/>
      <c r="AU140" s="1215"/>
      <c r="AV140" s="256"/>
      <c r="AW140" s="260"/>
      <c r="BC140" s="248"/>
    </row>
    <row r="141" spans="1:55" s="246" customFormat="1" ht="31.5" hidden="1" x14ac:dyDescent="0.25">
      <c r="A141" s="1219" t="s">
        <v>39</v>
      </c>
      <c r="B141" s="27"/>
      <c r="C141" s="135"/>
      <c r="D141" s="28" t="str">
        <f>IFERROR(INDEX(DESEMPATE!$D$3:$D$73,MATCH('EXP GEN.'!B141,DESEMPATE!$C$3:$C$73,0)),"")</f>
        <v/>
      </c>
      <c r="E141" s="337" t="str">
        <f>IFERROR(IF(D141="","",IF(VLOOKUP(D141,DESEMPATE!D$3:$E$73,2,FALSE)=1,"N/A",IF(VLOOKUP(D141,DESEMPATE!D$3:$E$73,2,FALSE)&gt;=0.51,"SI","NO"))),"")</f>
        <v/>
      </c>
      <c r="F141" s="750" t="s">
        <v>160</v>
      </c>
      <c r="G141" s="327"/>
      <c r="H141" s="35"/>
      <c r="I141" s="809"/>
      <c r="J141" s="35"/>
      <c r="K141" s="606"/>
      <c r="L141" s="35" t="s">
        <v>160</v>
      </c>
      <c r="M141" s="726" t="s">
        <v>160</v>
      </c>
      <c r="N141" s="726" t="s">
        <v>160</v>
      </c>
      <c r="O141" s="29"/>
      <c r="P141" s="405"/>
      <c r="Q141" s="405"/>
      <c r="R141" s="47" t="str">
        <f t="shared" si="30"/>
        <v/>
      </c>
      <c r="S141" s="24" t="str">
        <f>IFERROR(INDEX(PARAMETROS!$B$53:$B$79,MATCH(R141,PARAMETROS!$A$53:$A$79,0)),"")</f>
        <v/>
      </c>
      <c r="T141" s="693"/>
      <c r="U141" s="25" t="s">
        <v>171</v>
      </c>
      <c r="V141" s="406" t="str">
        <f>IFERROR(IF(U141="","",IF(U141="COP","N/A",IF(OR(U141="USD",U141="US"),1,IF(U141="EUR",VLOOKUP(Q141,'SH EURO'!$A$6:$B$6338,2,FALSE),"INGRESAR TASA")))),"")</f>
        <v>N/A</v>
      </c>
      <c r="W141" s="861" t="str">
        <f t="shared" si="25"/>
        <v/>
      </c>
      <c r="X141" s="26">
        <f>IFERROR(IF(U141="","",IF(U141="COP",1,IF(V141&lt;&gt;"N/A",VLOOKUP(Q141,'SH TRM'!$A$9:$B$8912,2,FALSE),"REVISAR"))),"")</f>
        <v>1</v>
      </c>
      <c r="Y141" s="505">
        <f t="shared" si="26"/>
        <v>0</v>
      </c>
      <c r="Z141" s="406" t="str">
        <f t="shared" si="27"/>
        <v/>
      </c>
      <c r="AA141" s="406" t="str">
        <f t="shared" si="28"/>
        <v/>
      </c>
      <c r="AB141" s="406" t="str">
        <f t="shared" si="29"/>
        <v/>
      </c>
      <c r="AC141" s="1222" t="str">
        <f>IFERROR(IF(COUNTIF(AA141:AA146,"")=6,"",IF(SUM(AA141:AA146)&gt;=CM004M1,"CUMPLE","NO CUMPLE")),"")</f>
        <v/>
      </c>
      <c r="AD141" s="1222" t="str">
        <f>IFERROR(IF(COUNTIF(AA141:AA146,"")=6,"",IF(COUNTIF(E141:E146,"N/A")&gt;0,IF(SUMIF(E141:E146,"N/A",AA141:AA146)&gt;=CM004LM1,"CUMPLE","NO CUMPLE"),IF(SUMIF(E141:E146,"SI",AA141:AA146)&gt;=CM004LM1,"CUMPLE","NO CUMPLE"))),"")</f>
        <v/>
      </c>
      <c r="AE141" s="404" t="str">
        <f t="shared" si="23"/>
        <v/>
      </c>
      <c r="AF141" s="1222" t="str">
        <f>IFERROR(IF(COUNTIF(AB141:AB146,"")=6,"",IF(SUM(AB141:AB146)&gt;=CM004M3,"CUMPLE","NO CUMPLE")),"")</f>
        <v/>
      </c>
      <c r="AG141" s="1222" t="str">
        <f>IFERROR(IF(COUNTIF(AB141:AB146,"")=6,"",IF(COUNTIF(E141:E146,"N/A")&gt;0,IF(SUMIF(E141:E146,"N/A",AB141:AB146)&gt;=CM004LM3,"CUMPLE","NO CUMPLE"),IF(SUMIF(E141:E146,"SI",AB141:AB146)&gt;=CM004LM3,"CUMPLE","NO CUMPLE"))),"")</f>
        <v/>
      </c>
      <c r="AH141" s="355" t="str">
        <f t="shared" si="24"/>
        <v/>
      </c>
      <c r="AI141" s="363"/>
      <c r="AJ141" s="1222"/>
      <c r="AK141" s="1222"/>
      <c r="AL141" s="1222"/>
      <c r="AM141" s="1222"/>
      <c r="AN141" s="1222"/>
      <c r="AO141" s="1222"/>
      <c r="AP141" s="1222"/>
      <c r="AQ141" s="1222"/>
      <c r="AR141" s="1222"/>
      <c r="AS141" s="660"/>
      <c r="AT141" s="1214" t="s">
        <v>168</v>
      </c>
      <c r="AU141" s="1214"/>
      <c r="AV141" s="722"/>
      <c r="AW141" s="260"/>
      <c r="BC141" s="248"/>
    </row>
    <row r="142" spans="1:55" s="246" customFormat="1" ht="31.5" hidden="1" x14ac:dyDescent="0.25">
      <c r="A142" s="1220"/>
      <c r="B142" s="10"/>
      <c r="C142" s="136"/>
      <c r="D142" s="11" t="str">
        <f>IFERROR(INDEX(DESEMPATE!$D$3:$D$73,MATCH('EXP GEN.'!B142,DESEMPATE!$C$3:$C$73,0)),"")</f>
        <v/>
      </c>
      <c r="E142" s="259" t="str">
        <f>IFERROR(IF(D142="","",IF(VLOOKUP(D142,DESEMPATE!D$3:$E$73,2,FALSE)=1,"N/A",IF(VLOOKUP(D142,DESEMPATE!D$3:$E$73,2,FALSE)&gt;=0.51,"SI","NO"))),"")</f>
        <v/>
      </c>
      <c r="F142" s="750" t="s">
        <v>160</v>
      </c>
      <c r="G142" s="328"/>
      <c r="H142" s="20"/>
      <c r="I142" s="807"/>
      <c r="J142" s="20"/>
      <c r="K142" s="13"/>
      <c r="L142" s="20" t="s">
        <v>160</v>
      </c>
      <c r="M142" s="724" t="s">
        <v>160</v>
      </c>
      <c r="N142" s="724" t="s">
        <v>160</v>
      </c>
      <c r="O142" s="14"/>
      <c r="P142" s="15"/>
      <c r="Q142" s="15"/>
      <c r="R142" s="16" t="str">
        <f t="shared" si="30"/>
        <v/>
      </c>
      <c r="S142" s="17" t="str">
        <f>IFERROR(INDEX(PARAMETROS!$B$53:$B$79,MATCH(R142,PARAMETROS!$A$53:$A$79,0)),"")</f>
        <v/>
      </c>
      <c r="T142" s="691"/>
      <c r="U142" s="18" t="s">
        <v>171</v>
      </c>
      <c r="V142" s="9" t="str">
        <f>IFERROR(IF(U142="","",IF(U142="COP","N/A",IF(OR(U142="USD",U142="US"),1,IF(U142="EUR",VLOOKUP(Q142,'SH EURO'!$A$6:$B$6338,2,FALSE),"INGRESAR TASA")))),"")</f>
        <v>N/A</v>
      </c>
      <c r="W142" s="859" t="str">
        <f t="shared" si="25"/>
        <v/>
      </c>
      <c r="X142" s="19">
        <f>IFERROR(IF(U142="","",IF(U142="COP",1,IF(V142&lt;&gt;"N/A",VLOOKUP(Q142,'SH TRM'!$A$9:$B$8912,2,FALSE),"REVISAR"))),"")</f>
        <v>1</v>
      </c>
      <c r="Y142" s="503">
        <f t="shared" si="26"/>
        <v>0</v>
      </c>
      <c r="Z142" s="9" t="str">
        <f t="shared" si="27"/>
        <v/>
      </c>
      <c r="AA142" s="9" t="str">
        <f t="shared" si="28"/>
        <v/>
      </c>
      <c r="AB142" s="9" t="str">
        <f t="shared" si="29"/>
        <v/>
      </c>
      <c r="AC142" s="1217"/>
      <c r="AD142" s="1217"/>
      <c r="AE142" s="356" t="str">
        <f t="shared" si="23"/>
        <v/>
      </c>
      <c r="AF142" s="1217"/>
      <c r="AG142" s="1217"/>
      <c r="AH142" s="356" t="str">
        <f t="shared" si="24"/>
        <v/>
      </c>
      <c r="AI142" s="364"/>
      <c r="AJ142" s="1217"/>
      <c r="AK142" s="1217"/>
      <c r="AL142" s="1217"/>
      <c r="AM142" s="1217"/>
      <c r="AN142" s="1217"/>
      <c r="AO142" s="1217"/>
      <c r="AP142" s="1217"/>
      <c r="AQ142" s="1217"/>
      <c r="AR142" s="1217"/>
      <c r="AS142" s="656"/>
      <c r="AT142" s="1215"/>
      <c r="AU142" s="1215"/>
      <c r="AV142" s="723"/>
      <c r="AW142" s="260"/>
      <c r="BC142" s="248"/>
    </row>
    <row r="143" spans="1:55" s="246" customFormat="1" ht="31.5" hidden="1" x14ac:dyDescent="0.25">
      <c r="A143" s="1220"/>
      <c r="B143" s="10"/>
      <c r="C143" s="136"/>
      <c r="D143" s="11" t="str">
        <f>IFERROR(INDEX(DESEMPATE!$D$3:$D$73,MATCH('EXP GEN.'!B143,DESEMPATE!$C$3:$C$73,0)),"")</f>
        <v/>
      </c>
      <c r="E143" s="259" t="str">
        <f>IFERROR(IF(D143="","",IF(VLOOKUP(D143,DESEMPATE!D$3:$E$73,2,FALSE)=1,"N/A",IF(VLOOKUP(D143,DESEMPATE!D$3:$E$73,2,FALSE)&gt;=0.51,"SI","NO"))),"")</f>
        <v/>
      </c>
      <c r="F143" s="750" t="s">
        <v>160</v>
      </c>
      <c r="G143" s="328"/>
      <c r="H143" s="20"/>
      <c r="I143" s="807"/>
      <c r="J143" s="20"/>
      <c r="K143" s="13"/>
      <c r="L143" s="20" t="s">
        <v>160</v>
      </c>
      <c r="M143" s="724" t="s">
        <v>160</v>
      </c>
      <c r="N143" s="724" t="s">
        <v>160</v>
      </c>
      <c r="O143" s="14"/>
      <c r="P143" s="15"/>
      <c r="Q143" s="15"/>
      <c r="R143" s="16" t="str">
        <f t="shared" si="30"/>
        <v/>
      </c>
      <c r="S143" s="17" t="str">
        <f>IFERROR(INDEX(PARAMETROS!$B$53:$B$79,MATCH(R143,PARAMETROS!$A$53:$A$79,0)),"")</f>
        <v/>
      </c>
      <c r="T143" s="691"/>
      <c r="U143" s="18" t="s">
        <v>171</v>
      </c>
      <c r="V143" s="9" t="str">
        <f>IFERROR(IF(U143="","",IF(U143="COP","N/A",IF(OR(U143="USD",U143="US"),1,IF(U143="EUR",VLOOKUP(Q143,'SH EURO'!$A$6:$B$6338,2,FALSE),"INGRESAR TASA")))),"")</f>
        <v>N/A</v>
      </c>
      <c r="W143" s="859" t="str">
        <f t="shared" si="25"/>
        <v/>
      </c>
      <c r="X143" s="19">
        <f>IFERROR(IF(U143="","",IF(U143="COP",1,IF(V143&lt;&gt;"N/A",VLOOKUP(Q143,'SH TRM'!$A$9:$B$8912,2,FALSE),"REVISAR"))),"")</f>
        <v>1</v>
      </c>
      <c r="Y143" s="503">
        <f t="shared" si="26"/>
        <v>0</v>
      </c>
      <c r="Z143" s="9" t="str">
        <f t="shared" si="27"/>
        <v/>
      </c>
      <c r="AA143" s="9" t="str">
        <f t="shared" si="28"/>
        <v/>
      </c>
      <c r="AB143" s="9" t="str">
        <f t="shared" si="29"/>
        <v/>
      </c>
      <c r="AC143" s="1217"/>
      <c r="AD143" s="1217"/>
      <c r="AE143" s="356" t="str">
        <f t="shared" si="23"/>
        <v/>
      </c>
      <c r="AF143" s="1217"/>
      <c r="AG143" s="1217"/>
      <c r="AH143" s="356" t="str">
        <f t="shared" si="24"/>
        <v/>
      </c>
      <c r="AI143" s="364"/>
      <c r="AJ143" s="1217"/>
      <c r="AK143" s="1217"/>
      <c r="AL143" s="1217"/>
      <c r="AM143" s="1217"/>
      <c r="AN143" s="1217"/>
      <c r="AO143" s="1217"/>
      <c r="AP143" s="1217"/>
      <c r="AQ143" s="1217"/>
      <c r="AR143" s="1217"/>
      <c r="AS143" s="656"/>
      <c r="AT143" s="1215"/>
      <c r="AU143" s="1215"/>
      <c r="AV143" s="723"/>
      <c r="AW143" s="260"/>
      <c r="BC143" s="248"/>
    </row>
    <row r="144" spans="1:55" s="246" customFormat="1" ht="31.5" hidden="1" x14ac:dyDescent="0.25">
      <c r="A144" s="1220"/>
      <c r="B144" s="10"/>
      <c r="C144" s="136"/>
      <c r="D144" s="11" t="str">
        <f>IFERROR(INDEX(DESEMPATE!$D$3:$D$73,MATCH('EXP GEN.'!B144,DESEMPATE!$C$3:$C$73,0)),"")</f>
        <v/>
      </c>
      <c r="E144" s="259" t="str">
        <f>IFERROR(IF(D144="","",IF(VLOOKUP(D144,DESEMPATE!D$3:$E$73,2,FALSE)=1,"N/A",IF(VLOOKUP(D144,DESEMPATE!D$3:$E$73,2,FALSE)&gt;=0.51,"SI","NO"))),"")</f>
        <v/>
      </c>
      <c r="F144" s="750" t="s">
        <v>160</v>
      </c>
      <c r="G144" s="328"/>
      <c r="H144" s="20"/>
      <c r="I144" s="813"/>
      <c r="J144" s="227"/>
      <c r="K144" s="607"/>
      <c r="L144" s="227" t="s">
        <v>160</v>
      </c>
      <c r="M144" s="724" t="s">
        <v>160</v>
      </c>
      <c r="N144" s="724" t="s">
        <v>160</v>
      </c>
      <c r="O144" s="14"/>
      <c r="P144" s="15"/>
      <c r="Q144" s="15"/>
      <c r="R144" s="16" t="str">
        <f t="shared" si="30"/>
        <v/>
      </c>
      <c r="S144" s="17" t="str">
        <f>IFERROR(INDEX(PARAMETROS!$B$53:$B$79,MATCH(R144,PARAMETROS!$A$53:$A$79,0)),"")</f>
        <v/>
      </c>
      <c r="T144" s="691"/>
      <c r="U144" s="18" t="s">
        <v>171</v>
      </c>
      <c r="V144" s="9" t="str">
        <f>IFERROR(IF(U144="","",IF(U144="COP","N/A",IF(OR(U144="USD",U144="US"),1,IF(U144="EUR",VLOOKUP(Q144,'SH EURO'!$A$6:$B$6338,2,FALSE),"INGRESAR TASA")))),"")</f>
        <v>N/A</v>
      </c>
      <c r="W144" s="859" t="str">
        <f t="shared" si="25"/>
        <v/>
      </c>
      <c r="X144" s="19">
        <f>IFERROR(IF(U144="","",IF(U144="COP",1,IF(V144&lt;&gt;"N/A",VLOOKUP(Q144,'SH TRM'!$A$9:$B$8912,2,FALSE),"REVISAR"))),"")</f>
        <v>1</v>
      </c>
      <c r="Y144" s="503">
        <f t="shared" si="26"/>
        <v>0</v>
      </c>
      <c r="Z144" s="9" t="str">
        <f t="shared" si="27"/>
        <v/>
      </c>
      <c r="AA144" s="9" t="str">
        <f t="shared" si="28"/>
        <v/>
      </c>
      <c r="AB144" s="9" t="str">
        <f t="shared" si="29"/>
        <v/>
      </c>
      <c r="AC144" s="1217"/>
      <c r="AD144" s="1217"/>
      <c r="AE144" s="356" t="str">
        <f t="shared" si="23"/>
        <v/>
      </c>
      <c r="AF144" s="1217"/>
      <c r="AG144" s="1217"/>
      <c r="AH144" s="356" t="str">
        <f t="shared" si="24"/>
        <v/>
      </c>
      <c r="AI144" s="364"/>
      <c r="AJ144" s="1217"/>
      <c r="AK144" s="1217"/>
      <c r="AL144" s="1217"/>
      <c r="AM144" s="1217"/>
      <c r="AN144" s="1217"/>
      <c r="AO144" s="1217"/>
      <c r="AP144" s="1217"/>
      <c r="AQ144" s="1217"/>
      <c r="AR144" s="1217"/>
      <c r="AS144" s="656"/>
      <c r="AT144" s="1215"/>
      <c r="AU144" s="1215"/>
      <c r="AV144" s="723"/>
      <c r="AW144" s="260"/>
      <c r="BC144" s="248"/>
    </row>
    <row r="145" spans="1:55" s="246" customFormat="1" ht="31.5" hidden="1" x14ac:dyDescent="0.25">
      <c r="A145" s="1220"/>
      <c r="B145" s="10"/>
      <c r="C145" s="136"/>
      <c r="D145" s="11" t="str">
        <f>IFERROR(INDEX(DESEMPATE!$D$3:$D$73,MATCH('EXP GEN.'!B145,DESEMPATE!$C$3:$C$73,0)),"")</f>
        <v/>
      </c>
      <c r="E145" s="259" t="str">
        <f>IFERROR(IF(D145="","",IF(VLOOKUP(D145,DESEMPATE!D$3:$E$73,2,FALSE)=1,"N/A",IF(VLOOKUP(D145,DESEMPATE!D$3:$E$73,2,FALSE)&gt;=0.51,"SI","NO"))),"")</f>
        <v/>
      </c>
      <c r="F145" s="750" t="s">
        <v>160</v>
      </c>
      <c r="G145" s="328"/>
      <c r="H145" s="20"/>
      <c r="I145" s="807"/>
      <c r="J145" s="20"/>
      <c r="K145" s="13"/>
      <c r="L145" s="20" t="s">
        <v>160</v>
      </c>
      <c r="M145" s="724" t="s">
        <v>160</v>
      </c>
      <c r="N145" s="724" t="s">
        <v>160</v>
      </c>
      <c r="O145" s="14"/>
      <c r="P145" s="15"/>
      <c r="Q145" s="15"/>
      <c r="R145" s="16" t="str">
        <f t="shared" si="30"/>
        <v/>
      </c>
      <c r="S145" s="17" t="str">
        <f>IFERROR(INDEX(PARAMETROS!$B$53:$B$79,MATCH(R145,PARAMETROS!$A$53:$A$79,0)),"")</f>
        <v/>
      </c>
      <c r="T145" s="691"/>
      <c r="U145" s="18" t="s">
        <v>171</v>
      </c>
      <c r="V145" s="9" t="str">
        <f>IFERROR(IF(U145="","",IF(U145="COP","N/A",IF(OR(U145="USD",U145="US"),1,IF(U145="EUR",VLOOKUP(Q145,'SH EURO'!$A$6:$B$6338,2,FALSE),"INGRESAR TASA")))),"")</f>
        <v>N/A</v>
      </c>
      <c r="W145" s="859" t="str">
        <f t="shared" si="25"/>
        <v/>
      </c>
      <c r="X145" s="19">
        <f>IFERROR(IF(U145="","",IF(U145="COP",1,IF(V145&lt;&gt;"N/A",VLOOKUP(Q145,'SH TRM'!$A$9:$B$8912,2,FALSE),"REVISAR"))),"")</f>
        <v>1</v>
      </c>
      <c r="Y145" s="503">
        <f t="shared" si="26"/>
        <v>0</v>
      </c>
      <c r="Z145" s="9" t="str">
        <f t="shared" si="27"/>
        <v/>
      </c>
      <c r="AA145" s="9" t="str">
        <f t="shared" si="28"/>
        <v/>
      </c>
      <c r="AB145" s="9" t="str">
        <f t="shared" si="29"/>
        <v/>
      </c>
      <c r="AC145" s="1217"/>
      <c r="AD145" s="1217"/>
      <c r="AE145" s="356" t="str">
        <f t="shared" si="23"/>
        <v/>
      </c>
      <c r="AF145" s="1217"/>
      <c r="AG145" s="1217"/>
      <c r="AH145" s="356" t="str">
        <f t="shared" si="24"/>
        <v/>
      </c>
      <c r="AI145" s="364"/>
      <c r="AJ145" s="1217"/>
      <c r="AK145" s="1217"/>
      <c r="AL145" s="1217"/>
      <c r="AM145" s="1217"/>
      <c r="AN145" s="1217"/>
      <c r="AO145" s="1217"/>
      <c r="AP145" s="1217"/>
      <c r="AQ145" s="1217"/>
      <c r="AR145" s="1217"/>
      <c r="AS145" s="656"/>
      <c r="AT145" s="1215"/>
      <c r="AU145" s="1215"/>
      <c r="AV145" s="723"/>
      <c r="AW145" s="260"/>
      <c r="BC145" s="248"/>
    </row>
    <row r="146" spans="1:55" s="246" customFormat="1" ht="32.25" hidden="1" thickBot="1" x14ac:dyDescent="0.3">
      <c r="A146" s="1221"/>
      <c r="B146" s="36"/>
      <c r="C146" s="137"/>
      <c r="D146" s="49" t="str">
        <f>IFERROR(INDEX(DESEMPATE!$D$3:$D$73,MATCH('EXP GEN.'!B146,DESEMPATE!$C$3:$C$73,0)),"")</f>
        <v/>
      </c>
      <c r="E146" s="335" t="str">
        <f>IFERROR(IF(D146="","",IF(VLOOKUP(D146,DESEMPATE!D$3:$E$73,2,FALSE)=1,"N/A",IF(VLOOKUP(D146,DESEMPATE!D$3:$E$73,2,FALSE)&gt;=0.51,"SI","NO"))),"")</f>
        <v/>
      </c>
      <c r="F146" s="750" t="s">
        <v>160</v>
      </c>
      <c r="G146" s="329"/>
      <c r="H146" s="139"/>
      <c r="I146" s="808"/>
      <c r="J146" s="139"/>
      <c r="K146" s="38"/>
      <c r="L146" s="139" t="s">
        <v>160</v>
      </c>
      <c r="M146" s="725" t="s">
        <v>160</v>
      </c>
      <c r="N146" s="725" t="s">
        <v>160</v>
      </c>
      <c r="O146" s="39"/>
      <c r="P146" s="407"/>
      <c r="Q146" s="407"/>
      <c r="R146" s="40" t="str">
        <f t="shared" si="30"/>
        <v/>
      </c>
      <c r="S146" s="41" t="str">
        <f>IFERROR(INDEX(PARAMETROS!$B$53:$B$79,MATCH(R146,PARAMETROS!$A$53:$A$79,0)),"")</f>
        <v/>
      </c>
      <c r="T146" s="616"/>
      <c r="U146" s="42" t="s">
        <v>171</v>
      </c>
      <c r="V146" s="44" t="str">
        <f>IFERROR(IF(U146="","",IF(U146="COP","N/A",IF(OR(U146="USD",U146="US"),1,IF(U146="EUR",VLOOKUP(Q146,'SH EURO'!$A$6:$B$6338,2,FALSE),"INGRESAR TASA")))),"")</f>
        <v>N/A</v>
      </c>
      <c r="W146" s="860" t="str">
        <f t="shared" si="25"/>
        <v/>
      </c>
      <c r="X146" s="43">
        <f>IFERROR(IF(U146="","",IF(U146="COP",1,IF(V146&lt;&gt;"N/A",VLOOKUP(Q146,'SH TRM'!$A$9:$B$8912,2,FALSE),"REVISAR"))),"")</f>
        <v>1</v>
      </c>
      <c r="Y146" s="504">
        <f t="shared" si="26"/>
        <v>0</v>
      </c>
      <c r="Z146" s="44" t="str">
        <f t="shared" si="27"/>
        <v/>
      </c>
      <c r="AA146" s="44" t="str">
        <f t="shared" si="28"/>
        <v/>
      </c>
      <c r="AB146" s="44" t="str">
        <f t="shared" si="29"/>
        <v/>
      </c>
      <c r="AC146" s="1218"/>
      <c r="AD146" s="1218"/>
      <c r="AE146" s="367" t="str">
        <f t="shared" si="23"/>
        <v/>
      </c>
      <c r="AF146" s="1218"/>
      <c r="AG146" s="1218"/>
      <c r="AH146" s="358" t="str">
        <f t="shared" si="24"/>
        <v/>
      </c>
      <c r="AI146" s="364"/>
      <c r="AJ146" s="1218"/>
      <c r="AK146" s="1218"/>
      <c r="AL146" s="1218"/>
      <c r="AM146" s="1218"/>
      <c r="AN146" s="1218"/>
      <c r="AO146" s="1218"/>
      <c r="AP146" s="1218"/>
      <c r="AQ146" s="1218"/>
      <c r="AR146" s="1218"/>
      <c r="AS146" s="658"/>
      <c r="AT146" s="1215"/>
      <c r="AU146" s="1215"/>
      <c r="AV146" s="748"/>
      <c r="AW146" s="260"/>
      <c r="BC146" s="248"/>
    </row>
    <row r="147" spans="1:55" s="246" customFormat="1" ht="31.5" hidden="1" x14ac:dyDescent="0.25">
      <c r="A147" s="1219" t="s">
        <v>40</v>
      </c>
      <c r="B147" s="27"/>
      <c r="C147" s="135"/>
      <c r="D147" s="28" t="str">
        <f>IFERROR(INDEX(DESEMPATE!$D$3:$D$73,MATCH('EXP GEN.'!B147,DESEMPATE!$C$3:$C$73,0)),"")</f>
        <v/>
      </c>
      <c r="E147" s="337" t="str">
        <f>IFERROR(IF(D147="","",IF(VLOOKUP(D147,DESEMPATE!D$3:$E$73,2,FALSE)=1,"N/A",IF(VLOOKUP(D147,DESEMPATE!D$3:$E$73,2,FALSE)&gt;=0.51,"SI","NO"))),"")</f>
        <v/>
      </c>
      <c r="F147" s="750" t="s">
        <v>160</v>
      </c>
      <c r="G147" s="327"/>
      <c r="H147" s="608"/>
      <c r="I147" s="805"/>
      <c r="J147" s="480"/>
      <c r="K147" s="550"/>
      <c r="L147" s="35" t="s">
        <v>160</v>
      </c>
      <c r="M147" s="726" t="s">
        <v>160</v>
      </c>
      <c r="N147" s="726" t="str">
        <f t="shared" si="22"/>
        <v/>
      </c>
      <c r="O147" s="613"/>
      <c r="P147" s="15"/>
      <c r="Q147" s="15"/>
      <c r="R147" s="47" t="str">
        <f t="shared" si="30"/>
        <v/>
      </c>
      <c r="S147" s="24" t="str">
        <f>IFERROR(INDEX(PARAMETROS!$B$53:$B$79,MATCH(R147,PARAMETROS!$A$53:$A$79,0)),"")</f>
        <v/>
      </c>
      <c r="T147" s="832"/>
      <c r="U147" s="617" t="s">
        <v>173</v>
      </c>
      <c r="V147" s="406" t="str">
        <f>IFERROR(IF(U147="","",IF(U147="COP","N/A",IF(OR(U147="USD",U147="US"),1,IF(U147="EUR",VLOOKUP(Q147,'SH EURO'!$A$6:$B$6338,2,FALSE),"INGRESAR TASA")))),"")</f>
        <v/>
      </c>
      <c r="W147" s="861" t="str">
        <f t="shared" si="25"/>
        <v/>
      </c>
      <c r="X147" s="26" t="str">
        <f>IFERROR(IF(U147="","",IF(U147="COP",1,IF(V147&lt;&gt;"N/A",VLOOKUP(Q147,'SH TRM'!$A$9:$B$8912,2,FALSE),"REVISAR"))),"")</f>
        <v/>
      </c>
      <c r="Y147" s="505" t="str">
        <f t="shared" si="26"/>
        <v/>
      </c>
      <c r="Z147" s="406" t="str">
        <f t="shared" si="27"/>
        <v/>
      </c>
      <c r="AA147" s="406" t="str">
        <f t="shared" si="28"/>
        <v/>
      </c>
      <c r="AB147" s="406" t="str">
        <f t="shared" si="29"/>
        <v/>
      </c>
      <c r="AC147" s="1222" t="str">
        <f>IFERROR(IF(COUNTIF(AA147:AA152,"")=6,"",IF(SUM(AA147:AA152)&gt;=CM004M1,"CUMPLE","NO CUMPLE")),"")</f>
        <v/>
      </c>
      <c r="AD147" s="1222" t="str">
        <f>IFERROR(IF(COUNTIF(AA147:AA152,"")=6,"",IF(COUNTIF(E147:E152,"N/A")&gt;0,IF(SUMIF(E147:E152,"N/A",AA147:AA152)&gt;=CM004LM1,"CUMPLE","NO CUMPLE"),IF(SUMIF(E147:E152,"SI",AA147:AA152)&gt;=CM004LM1,"CUMPLE","NO CUMPLE"))),"")</f>
        <v/>
      </c>
      <c r="AE147" s="404" t="str">
        <f t="shared" si="23"/>
        <v/>
      </c>
      <c r="AF147" s="1222" t="str">
        <f>IFERROR(IF(COUNTIF(AB147:AB152,"")=6,"",IF(SUM(AB147:AB152)&gt;=CM004M3,"CUMPLE","NO CUMPLE")),"")</f>
        <v/>
      </c>
      <c r="AG147" s="1222" t="str">
        <f>IFERROR(IF(COUNTIF(AB147:AB152,"")=6,"",IF(COUNTIF(E147:E152,"N/A")&gt;0,IF(SUMIF(E147:E152,"N/A",AB147:AB152)&gt;=CM004LM3,"CUMPLE","NO CUMPLE"),IF(SUMIF(E147:E152,"SI",AB147:AB152)&gt;=CM004LM3,"CUMPLE","NO CUMPLE"))),"")</f>
        <v/>
      </c>
      <c r="AH147" s="355" t="str">
        <f t="shared" si="24"/>
        <v/>
      </c>
      <c r="AI147" s="619"/>
      <c r="AJ147" s="1222"/>
      <c r="AK147" s="1222"/>
      <c r="AL147" s="1222"/>
      <c r="AM147" s="1222"/>
      <c r="AN147" s="1222"/>
      <c r="AO147" s="1222"/>
      <c r="AP147" s="1222"/>
      <c r="AQ147" s="1222"/>
      <c r="AR147" s="1222"/>
      <c r="AS147" s="660"/>
      <c r="AT147" s="1214" t="s">
        <v>168</v>
      </c>
      <c r="AU147" s="1214"/>
      <c r="AV147" s="258"/>
      <c r="AW147" s="260"/>
      <c r="BC147" s="248"/>
    </row>
    <row r="148" spans="1:55" s="246" customFormat="1" ht="31.5" hidden="1" x14ac:dyDescent="0.25">
      <c r="A148" s="1220"/>
      <c r="B148" s="10"/>
      <c r="C148" s="136"/>
      <c r="D148" s="11" t="str">
        <f>IFERROR(INDEX(DESEMPATE!$D$3:$D$73,MATCH('EXP GEN.'!B148,DESEMPATE!$C$3:$C$73,0)),"")</f>
        <v/>
      </c>
      <c r="E148" s="259" t="str">
        <f>IFERROR(IF(D148="","",IF(VLOOKUP(D148,DESEMPATE!D$3:$E$73,2,FALSE)=1,"N/A",IF(VLOOKUP(D148,DESEMPATE!D$3:$E$73,2,FALSE)&gt;=0.51,"SI","NO"))),"")</f>
        <v/>
      </c>
      <c r="F148" s="750" t="s">
        <v>160</v>
      </c>
      <c r="G148" s="328"/>
      <c r="H148" s="609"/>
      <c r="I148" s="806"/>
      <c r="J148" s="483"/>
      <c r="K148" s="550"/>
      <c r="L148" s="20" t="s">
        <v>160</v>
      </c>
      <c r="M148" s="724" t="s">
        <v>160</v>
      </c>
      <c r="N148" s="724" t="str">
        <f t="shared" si="22"/>
        <v/>
      </c>
      <c r="O148" s="613"/>
      <c r="P148" s="15"/>
      <c r="Q148" s="15"/>
      <c r="R148" s="16" t="str">
        <f t="shared" si="30"/>
        <v/>
      </c>
      <c r="S148" s="17" t="str">
        <f>IFERROR(INDEX(PARAMETROS!$B$53:$B$79,MATCH(R148,PARAMETROS!$A$53:$A$79,0)),"")</f>
        <v/>
      </c>
      <c r="T148" s="826"/>
      <c r="U148" s="493" t="s">
        <v>173</v>
      </c>
      <c r="V148" s="9" t="str">
        <f>IFERROR(IF(U148="","",IF(U148="COP","N/A",IF(OR(U148="USD",U148="US"),1,IF(U148="EUR",VLOOKUP(Q148,'SH EURO'!$A$6:$B$6338,2,FALSE),"INGRESAR TASA")))),"")</f>
        <v/>
      </c>
      <c r="W148" s="859" t="str">
        <f t="shared" si="25"/>
        <v/>
      </c>
      <c r="X148" s="19" t="str">
        <f>IFERROR(IF(U148="","",IF(U148="COP",1,IF(V148&lt;&gt;"N/A",VLOOKUP(Q148,'SH TRM'!$A$9:$B$8912,2,FALSE),"REVISAR"))),"")</f>
        <v/>
      </c>
      <c r="Y148" s="503" t="str">
        <f t="shared" si="26"/>
        <v/>
      </c>
      <c r="Z148" s="9" t="str">
        <f t="shared" si="27"/>
        <v/>
      </c>
      <c r="AA148" s="9" t="str">
        <f t="shared" si="28"/>
        <v/>
      </c>
      <c r="AB148" s="9" t="str">
        <f t="shared" si="29"/>
        <v/>
      </c>
      <c r="AC148" s="1217"/>
      <c r="AD148" s="1217"/>
      <c r="AE148" s="356" t="str">
        <f t="shared" si="23"/>
        <v/>
      </c>
      <c r="AF148" s="1217"/>
      <c r="AG148" s="1217"/>
      <c r="AH148" s="356" t="str">
        <f t="shared" si="24"/>
        <v/>
      </c>
      <c r="AI148" s="501"/>
      <c r="AJ148" s="1217"/>
      <c r="AK148" s="1217"/>
      <c r="AL148" s="1217"/>
      <c r="AM148" s="1217"/>
      <c r="AN148" s="1217"/>
      <c r="AO148" s="1217"/>
      <c r="AP148" s="1217"/>
      <c r="AQ148" s="1217"/>
      <c r="AR148" s="1217"/>
      <c r="AS148" s="656"/>
      <c r="AT148" s="1215"/>
      <c r="AU148" s="1215"/>
      <c r="AV148" s="257"/>
      <c r="AW148" s="260"/>
      <c r="BC148" s="248"/>
    </row>
    <row r="149" spans="1:55" s="246" customFormat="1" ht="31.5" hidden="1" x14ac:dyDescent="0.25">
      <c r="A149" s="1220"/>
      <c r="B149" s="10"/>
      <c r="C149" s="136"/>
      <c r="D149" s="11" t="str">
        <f>IFERROR(INDEX(DESEMPATE!$D$3:$D$73,MATCH('EXP GEN.'!B149,DESEMPATE!$C$3:$C$73,0)),"")</f>
        <v/>
      </c>
      <c r="E149" s="259" t="str">
        <f>IFERROR(IF(D149="","",IF(VLOOKUP(D149,DESEMPATE!D$3:$E$73,2,FALSE)=1,"N/A",IF(VLOOKUP(D149,DESEMPATE!D$3:$E$73,2,FALSE)&gt;=0.51,"SI","NO"))),"")</f>
        <v/>
      </c>
      <c r="F149" s="750" t="s">
        <v>160</v>
      </c>
      <c r="G149" s="328"/>
      <c r="H149" s="483"/>
      <c r="I149" s="806"/>
      <c r="J149" s="483"/>
      <c r="K149" s="550"/>
      <c r="L149" s="20" t="s">
        <v>160</v>
      </c>
      <c r="M149" s="724" t="s">
        <v>160</v>
      </c>
      <c r="N149" s="724" t="str">
        <f t="shared" si="22"/>
        <v/>
      </c>
      <c r="O149" s="614"/>
      <c r="P149" s="615"/>
      <c r="Q149" s="612"/>
      <c r="R149" s="16" t="str">
        <f t="shared" si="30"/>
        <v/>
      </c>
      <c r="S149" s="17" t="str">
        <f>IFERROR(INDEX(PARAMETROS!$B$53:$B$79,MATCH(R149,PARAMETROS!$A$53:$A$79,0)),"")</f>
        <v/>
      </c>
      <c r="T149" s="836"/>
      <c r="U149" s="493" t="s">
        <v>171</v>
      </c>
      <c r="V149" s="9" t="str">
        <f>IFERROR(IF(U149="","",IF(U149="COP","N/A",IF(OR(U149="USD",U149="US"),1,IF(U149="EUR",VLOOKUP(Q149,'SH EURO'!$A$6:$B$6338,2,FALSE),"INGRESAR TASA")))),"")</f>
        <v>N/A</v>
      </c>
      <c r="W149" s="859" t="str">
        <f t="shared" si="25"/>
        <v/>
      </c>
      <c r="X149" s="19">
        <f>IFERROR(IF(U149="","",IF(U149="COP",1,IF(V149&lt;&gt;"N/A",VLOOKUP(Q149,'SH TRM'!$A$9:$B$8912,2,FALSE),"REVISAR"))),"")</f>
        <v>1</v>
      </c>
      <c r="Y149" s="503">
        <f t="shared" si="26"/>
        <v>0</v>
      </c>
      <c r="Z149" s="9" t="str">
        <f t="shared" si="27"/>
        <v/>
      </c>
      <c r="AA149" s="9" t="str">
        <f t="shared" si="28"/>
        <v/>
      </c>
      <c r="AB149" s="9" t="str">
        <f t="shared" si="29"/>
        <v/>
      </c>
      <c r="AC149" s="1217"/>
      <c r="AD149" s="1217"/>
      <c r="AE149" s="356" t="str">
        <f t="shared" si="23"/>
        <v/>
      </c>
      <c r="AF149" s="1217"/>
      <c r="AG149" s="1217"/>
      <c r="AH149" s="356" t="str">
        <f t="shared" si="24"/>
        <v/>
      </c>
      <c r="AI149" s="519"/>
      <c r="AJ149" s="1217"/>
      <c r="AK149" s="1217"/>
      <c r="AL149" s="1217"/>
      <c r="AM149" s="1217"/>
      <c r="AN149" s="1217"/>
      <c r="AO149" s="1217"/>
      <c r="AP149" s="1217"/>
      <c r="AQ149" s="1217"/>
      <c r="AR149" s="1217"/>
      <c r="AS149" s="656"/>
      <c r="AT149" s="1215"/>
      <c r="AU149" s="1215"/>
      <c r="AV149" s="257"/>
      <c r="AW149" s="260"/>
      <c r="BC149" s="248"/>
    </row>
    <row r="150" spans="1:55" s="246" customFormat="1" ht="11.25" hidden="1" customHeight="1" thickBot="1" x14ac:dyDescent="0.3">
      <c r="A150" s="1220"/>
      <c r="B150" s="10"/>
      <c r="C150" s="136"/>
      <c r="D150" s="11" t="str">
        <f>IFERROR(INDEX(DESEMPATE!$D$3:$D$73,MATCH('EXP GEN.'!B150,DESEMPATE!$C$3:$C$73,0)),"")</f>
        <v/>
      </c>
      <c r="E150" s="259" t="str">
        <f>IFERROR(IF(D150="","",IF(VLOOKUP(D150,DESEMPATE!D$3:$E$73,2,FALSE)=1,"N/A",IF(VLOOKUP(D150,DESEMPATE!D$3:$E$73,2,FALSE)&gt;=0.51,"SI","NO"))),"")</f>
        <v/>
      </c>
      <c r="F150" s="750" t="s">
        <v>160</v>
      </c>
      <c r="G150" s="328"/>
      <c r="H150" s="20"/>
      <c r="I150" s="807"/>
      <c r="J150" s="20"/>
      <c r="K150" s="13"/>
      <c r="L150" s="20"/>
      <c r="M150" s="724"/>
      <c r="N150" s="724" t="str">
        <f t="shared" si="22"/>
        <v/>
      </c>
      <c r="O150" s="14"/>
      <c r="P150" s="15"/>
      <c r="Q150" s="15"/>
      <c r="R150" s="16" t="str">
        <f t="shared" si="30"/>
        <v/>
      </c>
      <c r="S150" s="17" t="str">
        <f>IFERROR(INDEX(PARAMETROS!$B$53:$B$79,MATCH(R150,PARAMETROS!$A$53:$A$79,0)),"")</f>
        <v/>
      </c>
      <c r="T150" s="691"/>
      <c r="U150" s="18"/>
      <c r="V150" s="9" t="str">
        <f>IFERROR(IF(U150="","",IF(U150="COP","N/A",IF(OR(U150="USD",U150="US"),1,IF(U150="EUR",VLOOKUP(Q150,'SH EURO'!$A$6:$B$6338,2,FALSE),"INGRESAR TASA")))),"")</f>
        <v/>
      </c>
      <c r="W150" s="859" t="str">
        <f t="shared" si="25"/>
        <v/>
      </c>
      <c r="X150" s="19" t="str">
        <f>IFERROR(IF(U150="","",IF(U150="COP",1,IF(V150&lt;&gt;"N/A",VLOOKUP(Q150,'SH TRM'!$A$9:$B$8912,2,FALSE),"REVISAR"))),"")</f>
        <v/>
      </c>
      <c r="Y150" s="503" t="str">
        <f t="shared" si="26"/>
        <v/>
      </c>
      <c r="Z150" s="9" t="str">
        <f t="shared" si="27"/>
        <v/>
      </c>
      <c r="AA150" s="9" t="str">
        <f t="shared" si="28"/>
        <v/>
      </c>
      <c r="AB150" s="9" t="str">
        <f t="shared" si="29"/>
        <v/>
      </c>
      <c r="AC150" s="1217"/>
      <c r="AD150" s="1217"/>
      <c r="AE150" s="356" t="str">
        <f t="shared" si="23"/>
        <v/>
      </c>
      <c r="AF150" s="1217"/>
      <c r="AG150" s="1217"/>
      <c r="AH150" s="356" t="str">
        <f t="shared" si="24"/>
        <v/>
      </c>
      <c r="AI150" s="362"/>
      <c r="AJ150" s="1217"/>
      <c r="AK150" s="1217"/>
      <c r="AL150" s="1217"/>
      <c r="AM150" s="1217"/>
      <c r="AN150" s="1217"/>
      <c r="AO150" s="1217"/>
      <c r="AP150" s="1217"/>
      <c r="AQ150" s="1217"/>
      <c r="AR150" s="1217"/>
      <c r="AS150" s="656"/>
      <c r="AT150" s="1215"/>
      <c r="AU150" s="1215"/>
      <c r="AV150" s="257"/>
      <c r="AW150" s="260"/>
      <c r="BC150" s="248"/>
    </row>
    <row r="151" spans="1:55" s="246" customFormat="1" ht="9.75" hidden="1" customHeight="1" thickBot="1" x14ac:dyDescent="0.3">
      <c r="A151" s="1220"/>
      <c r="B151" s="10"/>
      <c r="C151" s="136"/>
      <c r="D151" s="11" t="str">
        <f>IFERROR(INDEX(DESEMPATE!$D$3:$D$73,MATCH('EXP GEN.'!B151,DESEMPATE!$C$3:$C$73,0)),"")</f>
        <v/>
      </c>
      <c r="E151" s="259" t="str">
        <f>IFERROR(IF(D151="","",IF(VLOOKUP(D151,DESEMPATE!D$3:$E$73,2,FALSE)=1,"N/A",IF(VLOOKUP(D151,DESEMPATE!D$3:$E$73,2,FALSE)&gt;=0.51,"SI","NO"))),"")</f>
        <v/>
      </c>
      <c r="F151" s="750" t="s">
        <v>160</v>
      </c>
      <c r="G151" s="328"/>
      <c r="H151" s="20"/>
      <c r="I151" s="807"/>
      <c r="J151" s="20"/>
      <c r="K151" s="12"/>
      <c r="L151" s="20"/>
      <c r="M151" s="724"/>
      <c r="N151" s="724" t="str">
        <f t="shared" si="22"/>
        <v/>
      </c>
      <c r="O151" s="14"/>
      <c r="P151" s="15"/>
      <c r="Q151" s="15"/>
      <c r="R151" s="16" t="str">
        <f t="shared" si="30"/>
        <v/>
      </c>
      <c r="S151" s="17" t="str">
        <f>IFERROR(INDEX(PARAMETROS!$B$53:$B$79,MATCH(R151,PARAMETROS!$A$53:$A$79,0)),"")</f>
        <v/>
      </c>
      <c r="T151" s="691"/>
      <c r="U151" s="18"/>
      <c r="V151" s="9" t="str">
        <f>IFERROR(IF(U151="","",IF(U151="COP","N/A",IF(OR(U151="USD",U151="US"),1,IF(U151="EUR",VLOOKUP(Q151,'SH EURO'!$A$6:$B$6338,2,FALSE),"INGRESAR TASA")))),"")</f>
        <v/>
      </c>
      <c r="W151" s="859" t="str">
        <f t="shared" si="25"/>
        <v/>
      </c>
      <c r="X151" s="19" t="str">
        <f>IFERROR(IF(U151="","",IF(U151="COP",1,IF(V151&lt;&gt;"N/A",VLOOKUP(Q151,'SH TRM'!$A$9:$B$8912,2,FALSE),"REVISAR"))),"")</f>
        <v/>
      </c>
      <c r="Y151" s="503" t="str">
        <f t="shared" si="26"/>
        <v/>
      </c>
      <c r="Z151" s="9" t="str">
        <f t="shared" si="27"/>
        <v/>
      </c>
      <c r="AA151" s="9" t="str">
        <f t="shared" si="28"/>
        <v/>
      </c>
      <c r="AB151" s="9" t="str">
        <f t="shared" si="29"/>
        <v/>
      </c>
      <c r="AC151" s="1217"/>
      <c r="AD151" s="1217"/>
      <c r="AE151" s="356" t="str">
        <f t="shared" si="23"/>
        <v/>
      </c>
      <c r="AF151" s="1217"/>
      <c r="AG151" s="1217"/>
      <c r="AH151" s="356" t="str">
        <f t="shared" si="24"/>
        <v/>
      </c>
      <c r="AI151" s="362"/>
      <c r="AJ151" s="1217"/>
      <c r="AK151" s="1217"/>
      <c r="AL151" s="1217"/>
      <c r="AM151" s="1217"/>
      <c r="AN151" s="1217"/>
      <c r="AO151" s="1217"/>
      <c r="AP151" s="1217"/>
      <c r="AQ151" s="1217"/>
      <c r="AR151" s="1217"/>
      <c r="AS151" s="656"/>
      <c r="AT151" s="1215"/>
      <c r="AU151" s="1215"/>
      <c r="AV151" s="257"/>
      <c r="AW151" s="260"/>
      <c r="BC151" s="248"/>
    </row>
    <row r="152" spans="1:55" s="246" customFormat="1" ht="9.75" hidden="1" customHeight="1" thickBot="1" x14ac:dyDescent="0.3">
      <c r="A152" s="1221"/>
      <c r="B152" s="36"/>
      <c r="C152" s="137"/>
      <c r="D152" s="49" t="str">
        <f>IFERROR(INDEX(DESEMPATE!$D$3:$D$73,MATCH('EXP GEN.'!B152,DESEMPATE!$C$3:$C$73,0)),"")</f>
        <v/>
      </c>
      <c r="E152" s="335" t="str">
        <f>IFERROR(IF(D152="","",IF(VLOOKUP(D152,DESEMPATE!D$3:$E$73,2,FALSE)=1,"N/A",IF(VLOOKUP(D152,DESEMPATE!D$3:$E$73,2,FALSE)&gt;=0.51,"SI","NO"))),"")</f>
        <v/>
      </c>
      <c r="F152" s="750" t="s">
        <v>160</v>
      </c>
      <c r="G152" s="329"/>
      <c r="H152" s="139"/>
      <c r="I152" s="808"/>
      <c r="J152" s="139"/>
      <c r="K152" s="37"/>
      <c r="L152" s="139"/>
      <c r="M152" s="725"/>
      <c r="N152" s="725" t="str">
        <f t="shared" si="22"/>
        <v/>
      </c>
      <c r="O152" s="39"/>
      <c r="P152" s="407"/>
      <c r="Q152" s="407"/>
      <c r="R152" s="40" t="str">
        <f t="shared" si="30"/>
        <v/>
      </c>
      <c r="S152" s="41" t="str">
        <f>IFERROR(INDEX(PARAMETROS!$B$53:$B$79,MATCH(R152,PARAMETROS!$A$53:$A$79,0)),"")</f>
        <v/>
      </c>
      <c r="T152" s="616"/>
      <c r="U152" s="42"/>
      <c r="V152" s="44" t="str">
        <f>IFERROR(IF(U152="","",IF(U152="COP","N/A",IF(OR(U152="USD",U152="US"),1,IF(U152="EUR",VLOOKUP(Q152,'SH EURO'!$A$6:$B$6338,2,FALSE),"INGRESAR TASA")))),"")</f>
        <v/>
      </c>
      <c r="W152" s="860" t="str">
        <f t="shared" si="25"/>
        <v/>
      </c>
      <c r="X152" s="43" t="str">
        <f>IFERROR(IF(U152="","",IF(U152="COP",1,IF(V152&lt;&gt;"N/A",VLOOKUP(Q152,'SH TRM'!$A$9:$B$8912,2,FALSE),"REVISAR"))),"")</f>
        <v/>
      </c>
      <c r="Y152" s="504" t="str">
        <f t="shared" si="26"/>
        <v/>
      </c>
      <c r="Z152" s="44" t="str">
        <f t="shared" si="27"/>
        <v/>
      </c>
      <c r="AA152" s="44" t="str">
        <f t="shared" si="28"/>
        <v/>
      </c>
      <c r="AB152" s="44" t="str">
        <f t="shared" si="29"/>
        <v/>
      </c>
      <c r="AC152" s="1218"/>
      <c r="AD152" s="1218"/>
      <c r="AE152" s="367" t="str">
        <f t="shared" si="23"/>
        <v/>
      </c>
      <c r="AF152" s="1218"/>
      <c r="AG152" s="1218"/>
      <c r="AH152" s="358" t="str">
        <f t="shared" si="24"/>
        <v/>
      </c>
      <c r="AI152" s="361"/>
      <c r="AJ152" s="1218"/>
      <c r="AK152" s="1218"/>
      <c r="AL152" s="1218"/>
      <c r="AM152" s="1218"/>
      <c r="AN152" s="1218"/>
      <c r="AO152" s="1218"/>
      <c r="AP152" s="1218"/>
      <c r="AQ152" s="1218"/>
      <c r="AR152" s="1218"/>
      <c r="AS152" s="658"/>
      <c r="AT152" s="1215"/>
      <c r="AU152" s="1215"/>
      <c r="AV152" s="256"/>
      <c r="AW152" s="260"/>
      <c r="BC152" s="248"/>
    </row>
    <row r="153" spans="1:55" s="246" customFormat="1" ht="31.5" hidden="1" x14ac:dyDescent="0.25">
      <c r="A153" s="1219" t="s">
        <v>41</v>
      </c>
      <c r="B153" s="27"/>
      <c r="C153" s="135"/>
      <c r="D153" s="28" t="str">
        <f>IFERROR(INDEX(DESEMPATE!$D$3:$D$73,MATCH('EXP GEN.'!B153,DESEMPATE!$C$3:$C$73,0)),"")</f>
        <v/>
      </c>
      <c r="E153" s="337" t="str">
        <f>IFERROR(IF(D153="","",IF(VLOOKUP(D153,DESEMPATE!D$3:$E$73,2,FALSE)=1,"N/A",IF(VLOOKUP(D153,DESEMPATE!D$3:$E$73,2,FALSE)&gt;=0.51,"SI","NO"))),"")</f>
        <v/>
      </c>
      <c r="F153" s="750" t="s">
        <v>160</v>
      </c>
      <c r="G153" s="327"/>
      <c r="H153" s="483"/>
      <c r="I153" s="807"/>
      <c r="J153" s="483"/>
      <c r="K153" s="484"/>
      <c r="L153" s="35" t="s">
        <v>160</v>
      </c>
      <c r="M153" s="726" t="s">
        <v>160</v>
      </c>
      <c r="N153" s="726" t="s">
        <v>160</v>
      </c>
      <c r="O153" s="29"/>
      <c r="P153" s="405"/>
      <c r="Q153" s="405"/>
      <c r="R153" s="47" t="str">
        <f t="shared" si="30"/>
        <v/>
      </c>
      <c r="S153" s="24" t="str">
        <f>IFERROR(INDEX(PARAMETROS!$B$53:$B$79,MATCH(R153,PARAMETROS!$A$53:$A$79,0)),"")</f>
        <v/>
      </c>
      <c r="T153" s="693"/>
      <c r="U153" s="25" t="s">
        <v>219</v>
      </c>
      <c r="V153" s="10">
        <v>2.3000000000000001E-4</v>
      </c>
      <c r="W153" s="861" t="str">
        <f t="shared" si="25"/>
        <v/>
      </c>
      <c r="X153" s="26" t="str">
        <f>IFERROR(IF(U153="","",IF(U153="COP",1,IF(V153&lt;&gt;"N/A",VLOOKUP(Q153,'SH TRM'!$A$9:$B$8912,2,FALSE),"REVISAR"))),"")</f>
        <v/>
      </c>
      <c r="Y153" s="505" t="str">
        <f t="shared" si="26"/>
        <v/>
      </c>
      <c r="Z153" s="406" t="str">
        <f t="shared" si="27"/>
        <v/>
      </c>
      <c r="AA153" s="406" t="str">
        <f t="shared" si="28"/>
        <v/>
      </c>
      <c r="AB153" s="406" t="str">
        <f t="shared" si="29"/>
        <v/>
      </c>
      <c r="AC153" s="1222" t="str">
        <f>IFERROR(IF(COUNTIF(AA153:AA158,"")=6,"",IF(SUM(AA153:AA158)&gt;=CM004M1,"CUMPLE","NO CUMPLE")),"")</f>
        <v/>
      </c>
      <c r="AD153" s="1222" t="str">
        <f>IFERROR(IF(COUNTIF(AA153:AA158,"")=6,"",IF(COUNTIF(E153:E158,"N/A")&gt;0,IF(SUMIF(E153:E158,"N/A",AA153:AA158)&gt;=CM004LM1,"CUMPLE","NO CUMPLE"),IF(SUMIF(E153:E158,"SI",AA153:AA158)&gt;=CM004LM1,"CUMPLE","NO CUMPLE"))),"")</f>
        <v/>
      </c>
      <c r="AE153" s="404" t="str">
        <f t="shared" si="23"/>
        <v/>
      </c>
      <c r="AF153" s="1222" t="str">
        <f>IFERROR(IF(COUNTIF(AB153:AB158,"")=6,"",IF(SUM(AB153:AB158)&gt;=CM004M3,"CUMPLE","NO CUMPLE")),"")</f>
        <v/>
      </c>
      <c r="AG153" s="1222" t="str">
        <f>IFERROR(IF(COUNTIF(AB153:AB158,"")=6,"",IF(COUNTIF(E153:E158,"N/A")&gt;0,IF(SUMIF(E153:E158,"N/A",AB153:AB158)&gt;=CM004LM3,"CUMPLE","NO CUMPLE"),IF(SUMIF(E153:E158,"SI",AB153:AB158)&gt;=CM004LM3,"CUMPLE","NO CUMPLE"))),"")</f>
        <v/>
      </c>
      <c r="AH153" s="355" t="str">
        <f t="shared" si="24"/>
        <v/>
      </c>
      <c r="AI153" s="363"/>
      <c r="AJ153" s="1222"/>
      <c r="AK153" s="1222"/>
      <c r="AL153" s="1222"/>
      <c r="AM153" s="1222"/>
      <c r="AN153" s="1222"/>
      <c r="AO153" s="1222"/>
      <c r="AP153" s="1222"/>
      <c r="AQ153" s="1222"/>
      <c r="AR153" s="1222"/>
      <c r="AS153" s="660"/>
      <c r="AT153" s="1214" t="s">
        <v>168</v>
      </c>
      <c r="AU153" s="1214"/>
      <c r="AV153" s="1288"/>
      <c r="AW153" s="260"/>
      <c r="BC153" s="248"/>
    </row>
    <row r="154" spans="1:55" s="246" customFormat="1" ht="31.5" hidden="1" x14ac:dyDescent="0.25">
      <c r="A154" s="1220"/>
      <c r="B154" s="10"/>
      <c r="C154" s="136"/>
      <c r="D154" s="11" t="str">
        <f>IFERROR(INDEX(DESEMPATE!$D$3:$D$73,MATCH('EXP GEN.'!B154,DESEMPATE!$C$3:$C$73,0)),"")</f>
        <v/>
      </c>
      <c r="E154" s="259" t="str">
        <f>IFERROR(IF(D154="","",IF(VLOOKUP(D154,DESEMPATE!D$3:$E$73,2,FALSE)=1,"N/A",IF(VLOOKUP(D154,DESEMPATE!D$3:$E$73,2,FALSE)&gt;=0.51,"SI","NO"))),"")</f>
        <v/>
      </c>
      <c r="F154" s="750" t="s">
        <v>160</v>
      </c>
      <c r="G154" s="328"/>
      <c r="H154" s="20"/>
      <c r="I154" s="807"/>
      <c r="J154" s="20"/>
      <c r="K154" s="12"/>
      <c r="L154" s="20" t="s">
        <v>160</v>
      </c>
      <c r="M154" s="724" t="s">
        <v>160</v>
      </c>
      <c r="N154" s="724" t="str">
        <f t="shared" si="22"/>
        <v/>
      </c>
      <c r="O154" s="21"/>
      <c r="P154" s="15"/>
      <c r="Q154" s="15"/>
      <c r="R154" s="16" t="str">
        <f t="shared" si="30"/>
        <v/>
      </c>
      <c r="S154" s="17" t="str">
        <f>IFERROR(INDEX(PARAMETROS!$B$53:$B$79,MATCH(R154,PARAMETROS!$A$53:$A$79,0)),"")</f>
        <v/>
      </c>
      <c r="T154" s="747"/>
      <c r="U154" s="17" t="s">
        <v>219</v>
      </c>
      <c r="V154" s="10">
        <v>2.1000000000000001E-4</v>
      </c>
      <c r="W154" s="859" t="str">
        <f t="shared" si="25"/>
        <v/>
      </c>
      <c r="X154" s="19" t="str">
        <f>IFERROR(IF(U154="","",IF(U154="COP",1,IF(V154&lt;&gt;"N/A",VLOOKUP(Q154,'SH TRM'!$A$9:$B$8912,2,FALSE),"REVISAR"))),"")</f>
        <v/>
      </c>
      <c r="Y154" s="503" t="str">
        <f t="shared" si="26"/>
        <v/>
      </c>
      <c r="Z154" s="9" t="str">
        <f t="shared" si="27"/>
        <v/>
      </c>
      <c r="AA154" s="9" t="str">
        <f t="shared" si="28"/>
        <v/>
      </c>
      <c r="AB154" s="9" t="str">
        <f t="shared" si="29"/>
        <v/>
      </c>
      <c r="AC154" s="1217"/>
      <c r="AD154" s="1217"/>
      <c r="AE154" s="356" t="str">
        <f t="shared" si="23"/>
        <v/>
      </c>
      <c r="AF154" s="1217"/>
      <c r="AG154" s="1217"/>
      <c r="AH154" s="356" t="str">
        <f t="shared" si="24"/>
        <v/>
      </c>
      <c r="AI154" s="364"/>
      <c r="AJ154" s="1217"/>
      <c r="AK154" s="1217"/>
      <c r="AL154" s="1217"/>
      <c r="AM154" s="1217"/>
      <c r="AN154" s="1217"/>
      <c r="AO154" s="1217"/>
      <c r="AP154" s="1217"/>
      <c r="AQ154" s="1217"/>
      <c r="AR154" s="1217"/>
      <c r="AS154" s="656"/>
      <c r="AT154" s="1215"/>
      <c r="AU154" s="1215"/>
      <c r="AV154" s="1289"/>
      <c r="AW154" s="260"/>
      <c r="BC154" s="248"/>
    </row>
    <row r="155" spans="1:55" s="246" customFormat="1" ht="31.5" hidden="1" x14ac:dyDescent="0.25">
      <c r="A155" s="1220"/>
      <c r="B155" s="10"/>
      <c r="C155" s="136"/>
      <c r="D155" s="11" t="str">
        <f>IFERROR(INDEX(DESEMPATE!$D$3:$D$73,MATCH('EXP GEN.'!B155,DESEMPATE!$C$3:$C$73,0)),"")</f>
        <v/>
      </c>
      <c r="E155" s="259" t="str">
        <f>IFERROR(IF(D155="","",IF(VLOOKUP(D155,DESEMPATE!D$3:$E$73,2,FALSE)=1,"N/A",IF(VLOOKUP(D155,DESEMPATE!D$3:$E$73,2,FALSE)&gt;=0.51,"SI","NO"))),"")</f>
        <v/>
      </c>
      <c r="F155" s="750" t="s">
        <v>160</v>
      </c>
      <c r="G155" s="328"/>
      <c r="H155" s="483"/>
      <c r="I155" s="807"/>
      <c r="J155" s="20"/>
      <c r="K155" s="12"/>
      <c r="L155" s="20" t="s">
        <v>160</v>
      </c>
      <c r="M155" s="724" t="s">
        <v>160</v>
      </c>
      <c r="N155" s="724" t="s">
        <v>160</v>
      </c>
      <c r="O155" s="23"/>
      <c r="P155" s="405"/>
      <c r="Q155" s="405"/>
      <c r="R155" s="47" t="str">
        <f t="shared" si="30"/>
        <v/>
      </c>
      <c r="S155" s="24" t="str">
        <f>IFERROR(INDEX(PARAMETROS!$B$53:$B$79,MATCH(R155,PARAMETROS!$A$53:$A$79,0)),"")</f>
        <v/>
      </c>
      <c r="T155" s="693"/>
      <c r="U155" s="25" t="s">
        <v>219</v>
      </c>
      <c r="V155" s="406">
        <v>1.9000000000000001E-4</v>
      </c>
      <c r="W155" s="859" t="str">
        <f t="shared" si="25"/>
        <v/>
      </c>
      <c r="X155" s="19" t="str">
        <f>IFERROR(IF(U155="","",IF(U155="COP",1,IF(V155&lt;&gt;"N/A",VLOOKUP(Q155,'SH TRM'!$A$9:$B$8912,2,FALSE),"REVISAR"))),"")</f>
        <v/>
      </c>
      <c r="Y155" s="503" t="str">
        <f t="shared" si="26"/>
        <v/>
      </c>
      <c r="Z155" s="9" t="str">
        <f t="shared" si="27"/>
        <v/>
      </c>
      <c r="AA155" s="9" t="str">
        <f t="shared" si="28"/>
        <v/>
      </c>
      <c r="AB155" s="9" t="str">
        <f t="shared" si="29"/>
        <v/>
      </c>
      <c r="AC155" s="1217"/>
      <c r="AD155" s="1217"/>
      <c r="AE155" s="356" t="str">
        <f t="shared" si="23"/>
        <v/>
      </c>
      <c r="AF155" s="1217"/>
      <c r="AG155" s="1217"/>
      <c r="AH155" s="356" t="str">
        <f t="shared" si="24"/>
        <v/>
      </c>
      <c r="AI155" s="364"/>
      <c r="AJ155" s="1217"/>
      <c r="AK155" s="1217"/>
      <c r="AL155" s="1217"/>
      <c r="AM155" s="1217"/>
      <c r="AN155" s="1217"/>
      <c r="AO155" s="1217"/>
      <c r="AP155" s="1217"/>
      <c r="AQ155" s="1217"/>
      <c r="AR155" s="1217"/>
      <c r="AS155" s="656"/>
      <c r="AT155" s="1215"/>
      <c r="AU155" s="1215"/>
      <c r="AV155" s="1289"/>
      <c r="AW155" s="260"/>
      <c r="BC155" s="248"/>
    </row>
    <row r="156" spans="1:55" s="246" customFormat="1" ht="31.5" hidden="1" x14ac:dyDescent="0.25">
      <c r="A156" s="1220"/>
      <c r="B156" s="10"/>
      <c r="C156" s="136"/>
      <c r="D156" s="11" t="str">
        <f>IFERROR(INDEX(DESEMPATE!$D$3:$D$73,MATCH('EXP GEN.'!B156,DESEMPATE!$C$3:$C$73,0)),"")</f>
        <v/>
      </c>
      <c r="E156" s="259" t="str">
        <f>IFERROR(IF(D156="","",IF(VLOOKUP(D156,DESEMPATE!D$3:$E$73,2,FALSE)=1,"N/A",IF(VLOOKUP(D156,DESEMPATE!D$3:$E$73,2,FALSE)&gt;=0.51,"SI","NO"))),"")</f>
        <v/>
      </c>
      <c r="F156" s="750" t="s">
        <v>160</v>
      </c>
      <c r="G156" s="328"/>
      <c r="H156" s="20"/>
      <c r="I156" s="807"/>
      <c r="J156" s="20"/>
      <c r="K156" s="12"/>
      <c r="L156" s="20" t="s">
        <v>160</v>
      </c>
      <c r="M156" s="724" t="s">
        <v>160</v>
      </c>
      <c r="N156" s="724" t="s">
        <v>160</v>
      </c>
      <c r="O156" s="21"/>
      <c r="P156" s="15"/>
      <c r="Q156" s="15"/>
      <c r="R156" s="16" t="str">
        <f t="shared" si="30"/>
        <v/>
      </c>
      <c r="S156" s="17" t="str">
        <f>IFERROR(INDEX(PARAMETROS!$B$53:$B$79,MATCH(R156,PARAMETROS!$A$53:$A$79,0)),"")</f>
        <v/>
      </c>
      <c r="T156" s="691"/>
      <c r="U156" s="17" t="s">
        <v>171</v>
      </c>
      <c r="V156" s="9" t="str">
        <f>IFERROR(IF(U156="","",IF(U156="COP","N/A",IF(OR(U156="USD",U156="US"),1,IF(U156="EUR",VLOOKUP(Q156,'[1]SH EURO'!$A$6:$B$6338,2,FALSE),"INGRESAR TASA")))),"")</f>
        <v>N/A</v>
      </c>
      <c r="W156" s="859" t="str">
        <f t="shared" si="25"/>
        <v/>
      </c>
      <c r="X156" s="19">
        <f>IFERROR(IF(U156="","",IF(U156="COP",1,IF(V156&lt;&gt;"N/A",VLOOKUP(Q156,'SH TRM'!$A$9:$B$8912,2,FALSE),"REVISAR"))),"")</f>
        <v>1</v>
      </c>
      <c r="Y156" s="503">
        <f t="shared" si="26"/>
        <v>0</v>
      </c>
      <c r="Z156" s="9" t="str">
        <f t="shared" si="27"/>
        <v/>
      </c>
      <c r="AA156" s="9" t="str">
        <f t="shared" si="28"/>
        <v/>
      </c>
      <c r="AB156" s="9" t="str">
        <f t="shared" si="29"/>
        <v/>
      </c>
      <c r="AC156" s="1217"/>
      <c r="AD156" s="1217"/>
      <c r="AE156" s="356" t="str">
        <f t="shared" si="23"/>
        <v/>
      </c>
      <c r="AF156" s="1217"/>
      <c r="AG156" s="1217"/>
      <c r="AH156" s="356" t="str">
        <f t="shared" si="24"/>
        <v/>
      </c>
      <c r="AI156" s="362"/>
      <c r="AJ156" s="1217"/>
      <c r="AK156" s="1217"/>
      <c r="AL156" s="1217"/>
      <c r="AM156" s="1217"/>
      <c r="AN156" s="1217"/>
      <c r="AO156" s="1217"/>
      <c r="AP156" s="1217"/>
      <c r="AQ156" s="1217"/>
      <c r="AR156" s="1217"/>
      <c r="AS156" s="656"/>
      <c r="AT156" s="1215"/>
      <c r="AU156" s="1215"/>
      <c r="AV156" s="1289"/>
      <c r="AW156" s="260"/>
      <c r="BC156" s="248"/>
    </row>
    <row r="157" spans="1:55" s="246" customFormat="1" ht="31.5" hidden="1" x14ac:dyDescent="0.25">
      <c r="A157" s="1220"/>
      <c r="B157" s="10"/>
      <c r="C157" s="136"/>
      <c r="D157" s="11" t="str">
        <f>IFERROR(INDEX(DESEMPATE!$D$3:$D$73,MATCH('EXP GEN.'!B157,DESEMPATE!$C$3:$C$73,0)),"")</f>
        <v/>
      </c>
      <c r="E157" s="259" t="str">
        <f>IFERROR(IF(D157="","",IF(VLOOKUP(D157,DESEMPATE!D$3:$E$73,2,FALSE)=1,"N/A",IF(VLOOKUP(D157,DESEMPATE!D$3:$E$73,2,FALSE)&gt;=0.51,"SI","NO"))),"")</f>
        <v/>
      </c>
      <c r="F157" s="750" t="s">
        <v>160</v>
      </c>
      <c r="G157" s="328"/>
      <c r="H157" s="20"/>
      <c r="I157" s="807"/>
      <c r="J157" s="143"/>
      <c r="K157" s="518"/>
      <c r="L157" s="20" t="s">
        <v>160</v>
      </c>
      <c r="M157" s="724" t="s">
        <v>160</v>
      </c>
      <c r="N157" s="724" t="str">
        <f t="shared" si="22"/>
        <v/>
      </c>
      <c r="O157" s="587"/>
      <c r="P157" s="405"/>
      <c r="Q157" s="405"/>
      <c r="R157" s="16" t="str">
        <f t="shared" si="30"/>
        <v/>
      </c>
      <c r="S157" s="17" t="str">
        <f>IFERROR(INDEX(PARAMETROS!$B$53:$B$79,MATCH(R157,PARAMETROS!$A$53:$A$79,0)),"")</f>
        <v/>
      </c>
      <c r="T157" s="746"/>
      <c r="U157" s="24" t="s">
        <v>173</v>
      </c>
      <c r="V157" s="9" t="str">
        <f>IFERROR(IF(U157="","",IF(U157="COP","N/A",IF(OR(U157="USD",U157="US"),1,IF(U157="EUR",VLOOKUP(Q157,'[1]SH EURO'!$A$6:$B$6338,2,FALSE),"INGRESAR TASA")))),"")</f>
        <v/>
      </c>
      <c r="W157" s="859" t="str">
        <f t="shared" si="25"/>
        <v/>
      </c>
      <c r="X157" s="19" t="str">
        <f>IFERROR(IF(U157="","",IF(U157="COP",1,IF(V157&lt;&gt;"N/A",VLOOKUP(Q157,'SH TRM'!$A$9:$B$8912,2,FALSE),"REVISAR"))),"")</f>
        <v/>
      </c>
      <c r="Y157" s="503" t="str">
        <f t="shared" si="26"/>
        <v/>
      </c>
      <c r="Z157" s="9" t="str">
        <f t="shared" si="27"/>
        <v/>
      </c>
      <c r="AA157" s="9" t="str">
        <f t="shared" si="28"/>
        <v/>
      </c>
      <c r="AB157" s="9" t="str">
        <f t="shared" si="29"/>
        <v/>
      </c>
      <c r="AC157" s="1217"/>
      <c r="AD157" s="1217"/>
      <c r="AE157" s="356" t="str">
        <f t="shared" si="23"/>
        <v/>
      </c>
      <c r="AF157" s="1217"/>
      <c r="AG157" s="1217"/>
      <c r="AH157" s="356" t="str">
        <f t="shared" si="24"/>
        <v/>
      </c>
      <c r="AI157" s="364"/>
      <c r="AJ157" s="1217"/>
      <c r="AK157" s="1217"/>
      <c r="AL157" s="1217"/>
      <c r="AM157" s="1217"/>
      <c r="AN157" s="1217"/>
      <c r="AO157" s="1217"/>
      <c r="AP157" s="1217"/>
      <c r="AQ157" s="1217"/>
      <c r="AR157" s="1217"/>
      <c r="AS157" s="656"/>
      <c r="AT157" s="1215"/>
      <c r="AU157" s="1215"/>
      <c r="AV157" s="1289"/>
      <c r="AW157" s="260"/>
      <c r="BC157" s="248"/>
    </row>
    <row r="158" spans="1:55" s="246" customFormat="1" ht="12" hidden="1" customHeight="1" thickBot="1" x14ac:dyDescent="0.3">
      <c r="A158" s="1221"/>
      <c r="B158" s="36"/>
      <c r="C158" s="137"/>
      <c r="D158" s="49" t="str">
        <f>IFERROR(INDEX(DESEMPATE!$D$3:$D$73,MATCH('EXP GEN.'!B158,DESEMPATE!$C$3:$C$73,0)),"")</f>
        <v/>
      </c>
      <c r="E158" s="335" t="str">
        <f>IFERROR(IF(D158="","",IF(VLOOKUP(D158,DESEMPATE!D$3:$E$73,2,FALSE)=1,"N/A",IF(VLOOKUP(D158,DESEMPATE!D$3:$E$73,2,FALSE)&gt;=0.51,"SI","NO"))),"")</f>
        <v/>
      </c>
      <c r="F158" s="750" t="s">
        <v>160</v>
      </c>
      <c r="G158" s="329"/>
      <c r="H158" s="139"/>
      <c r="I158" s="808"/>
      <c r="J158" s="139"/>
      <c r="K158" s="37"/>
      <c r="L158" s="139"/>
      <c r="M158" s="725"/>
      <c r="N158" s="725" t="str">
        <f t="shared" si="22"/>
        <v/>
      </c>
      <c r="O158" s="39"/>
      <c r="P158" s="407"/>
      <c r="Q158" s="407"/>
      <c r="R158" s="40" t="str">
        <f t="shared" si="30"/>
        <v/>
      </c>
      <c r="S158" s="41" t="str">
        <f>IFERROR(INDEX(PARAMETROS!$B$53:$B$79,MATCH(R158,PARAMETROS!$A$53:$A$79,0)),"")</f>
        <v/>
      </c>
      <c r="T158" s="616"/>
      <c r="U158" s="42"/>
      <c r="V158" s="44" t="str">
        <f>IFERROR(IF(U158="","",IF(U158="COP","N/A",IF(OR(U158="USD",U158="US"),1,IF(U158="EUR",VLOOKUP(Q158,'SH EURO'!$A$6:$B$6338,2,FALSE),"INGRESAR TASA")))),"")</f>
        <v/>
      </c>
      <c r="W158" s="860" t="str">
        <f t="shared" si="25"/>
        <v/>
      </c>
      <c r="X158" s="43" t="str">
        <f>IFERROR(IF(U158="","",IF(U158="COP",1,IF(V158&lt;&gt;"N/A",VLOOKUP(Q158,'SH TRM'!$A$9:$B$8912,2,FALSE),"REVISAR"))),"")</f>
        <v/>
      </c>
      <c r="Y158" s="504" t="str">
        <f t="shared" si="26"/>
        <v/>
      </c>
      <c r="Z158" s="44" t="str">
        <f t="shared" si="27"/>
        <v/>
      </c>
      <c r="AA158" s="44" t="str">
        <f t="shared" si="28"/>
        <v/>
      </c>
      <c r="AB158" s="44" t="str">
        <f t="shared" si="29"/>
        <v/>
      </c>
      <c r="AC158" s="1218"/>
      <c r="AD158" s="1218"/>
      <c r="AE158" s="367" t="str">
        <f t="shared" si="23"/>
        <v/>
      </c>
      <c r="AF158" s="1218"/>
      <c r="AG158" s="1218"/>
      <c r="AH158" s="358" t="str">
        <f t="shared" si="24"/>
        <v/>
      </c>
      <c r="AI158" s="620"/>
      <c r="AJ158" s="1218"/>
      <c r="AK158" s="1218"/>
      <c r="AL158" s="1218"/>
      <c r="AM158" s="1218"/>
      <c r="AN158" s="1218"/>
      <c r="AO158" s="1218"/>
      <c r="AP158" s="1218"/>
      <c r="AQ158" s="1218"/>
      <c r="AR158" s="1218"/>
      <c r="AS158" s="658"/>
      <c r="AT158" s="1215"/>
      <c r="AU158" s="1215"/>
      <c r="AV158" s="1290"/>
      <c r="AW158" s="260"/>
      <c r="BC158" s="248"/>
    </row>
    <row r="159" spans="1:55" s="246" customFormat="1" ht="31.5" hidden="1" x14ac:dyDescent="0.25">
      <c r="A159" s="1219" t="s">
        <v>43</v>
      </c>
      <c r="B159" s="27"/>
      <c r="C159" s="28"/>
      <c r="D159" s="28" t="str">
        <f>IFERROR(INDEX(DESEMPATE!$D$3:$D$73,MATCH('EXP GEN.'!B159,DESEMPATE!$C$3:$C$73,0)),"")</f>
        <v/>
      </c>
      <c r="E159" s="337" t="str">
        <f>IFERROR(IF(D159="","",IF(VLOOKUP(D159,DESEMPATE!D$3:$E$73,2,FALSE)=1,"N/A",IF(VLOOKUP(D159,DESEMPATE!D$3:$E$73,2,FALSE)&gt;=0.51,"SI","NO"))),"")</f>
        <v/>
      </c>
      <c r="F159" s="750" t="s">
        <v>160</v>
      </c>
      <c r="G159" s="327"/>
      <c r="H159" s="480"/>
      <c r="I159" s="805"/>
      <c r="J159" s="480"/>
      <c r="K159" s="482"/>
      <c r="L159" s="35" t="s">
        <v>160</v>
      </c>
      <c r="M159" s="660" t="s">
        <v>160</v>
      </c>
      <c r="N159" s="660" t="str">
        <f t="shared" ref="N159:N212" si="32">IFERROR(IF(P159="","",IF(P159&gt;=DATE(1990,1,1),"SI","NO")),"")</f>
        <v/>
      </c>
      <c r="O159" s="597"/>
      <c r="P159" s="598"/>
      <c r="Q159" s="598"/>
      <c r="R159" s="47" t="str">
        <f t="shared" si="30"/>
        <v/>
      </c>
      <c r="S159" s="24" t="str">
        <f>IFERROR(INDEX(PARAMETROS!$B$53:$B$79,MATCH(R159,PARAMETROS!$A$53:$A$79,0)),"")</f>
        <v/>
      </c>
      <c r="T159" s="602"/>
      <c r="U159" s="32" t="s">
        <v>171</v>
      </c>
      <c r="V159" s="406" t="str">
        <f>IFERROR(IF(U159="","",IF(U159="COP","N/A",IF(OR(U159="USD",U159="US"),1,IF(U159="EUR",VLOOKUP(Q159,'SH EURO'!$A$6:$B$6338,2,FALSE),"INGRESAR TASA")))),"")</f>
        <v>N/A</v>
      </c>
      <c r="W159" s="861" t="str">
        <f t="shared" si="25"/>
        <v/>
      </c>
      <c r="X159" s="26">
        <f>IFERROR(IF(U159="","",IF(U159="COP",1,IF(V159&lt;&gt;"N/A",VLOOKUP(Q159,'SH TRM'!$A$9:$B$8912,2,FALSE),"REVISAR"))),"")</f>
        <v>1</v>
      </c>
      <c r="Y159" s="505">
        <f t="shared" si="26"/>
        <v>0</v>
      </c>
      <c r="Z159" s="406" t="str">
        <f t="shared" si="27"/>
        <v/>
      </c>
      <c r="AA159" s="406" t="str">
        <f t="shared" si="28"/>
        <v/>
      </c>
      <c r="AB159" s="406" t="str">
        <f t="shared" si="29"/>
        <v/>
      </c>
      <c r="AC159" s="1222" t="str">
        <f>IFERROR(IF(COUNTIF(AA159:AA164,"")=6,"",IF(SUM(AA159:AA164)&gt;=CM004M1,"CUMPLE","NO CUMPLE")),"")</f>
        <v/>
      </c>
      <c r="AD159" s="1222" t="str">
        <f>IFERROR(IF(COUNTIF(AA159:AA164,"")=6,"",IF(COUNTIF(E159:E164,"N/A")&gt;0,IF(SUMIF(E159:E164,"N/A",AA159:AA164)&gt;=CM004LM1,"CUMPLE","NO CUMPLE"),IF(SUMIF(E159:E164,"SI",AA159:AA164)&gt;=CM004LM1,"CUMPLE","NO CUMPLE"))),"")</f>
        <v/>
      </c>
      <c r="AE159" s="404" t="str">
        <f t="shared" si="23"/>
        <v/>
      </c>
      <c r="AF159" s="1222" t="str">
        <f>IFERROR(IF(COUNTIF(AB159:AB164,"")=6,"",IF(SUM(AB159:AB164)&gt;=CM004M3,"CUMPLE","NO CUMPLE")),"")</f>
        <v/>
      </c>
      <c r="AG159" s="1222" t="str">
        <f>IFERROR(IF(COUNTIF(AB159:AB164,"")=6,"",IF(COUNTIF(E159:E164,"N/A")&gt;0,IF(SUMIF(E159:E164,"N/A",AB159:AB164)&gt;=CM004LM3,"CUMPLE","NO CUMPLE"),IF(SUMIF(E159:E164,"SI",AB159:AB164)&gt;=CM004LM3,"CUMPLE","NO CUMPLE"))),"")</f>
        <v/>
      </c>
      <c r="AH159" s="355" t="str">
        <f t="shared" si="24"/>
        <v/>
      </c>
      <c r="AI159" s="496"/>
      <c r="AJ159" s="1239"/>
      <c r="AK159" s="1239"/>
      <c r="AL159" s="1239"/>
      <c r="AM159" s="1239"/>
      <c r="AN159" s="1239"/>
      <c r="AO159" s="1239"/>
      <c r="AP159" s="1239"/>
      <c r="AQ159" s="1239"/>
      <c r="AR159" s="1239"/>
      <c r="AS159" s="666"/>
      <c r="AT159" s="1214" t="s">
        <v>168</v>
      </c>
      <c r="AU159" s="1214"/>
      <c r="AV159" s="1288"/>
      <c r="AW159" s="260"/>
      <c r="BC159" s="248"/>
    </row>
    <row r="160" spans="1:55" s="246" customFormat="1" ht="31.5" hidden="1" x14ac:dyDescent="0.25">
      <c r="A160" s="1220"/>
      <c r="B160" s="10"/>
      <c r="C160" s="11"/>
      <c r="D160" s="11" t="str">
        <f>IFERROR(INDEX(DESEMPATE!$D$3:$D$73,MATCH('EXP GEN.'!B160,DESEMPATE!$C$3:$C$73,0)),"")</f>
        <v/>
      </c>
      <c r="E160" s="259" t="str">
        <f>IFERROR(IF(D160="","",IF(VLOOKUP(D160,DESEMPATE!D$3:$E$73,2,FALSE)=1,"N/A",IF(VLOOKUP(D160,DESEMPATE!D$3:$E$73,2,FALSE)&gt;=0.51,"SI","NO"))),"")</f>
        <v/>
      </c>
      <c r="F160" s="750" t="s">
        <v>160</v>
      </c>
      <c r="G160" s="328"/>
      <c r="H160" s="483"/>
      <c r="I160" s="806"/>
      <c r="J160" s="483"/>
      <c r="K160" s="485"/>
      <c r="L160" s="20" t="s">
        <v>160</v>
      </c>
      <c r="M160" s="656" t="s">
        <v>160</v>
      </c>
      <c r="N160" s="656" t="str">
        <f t="shared" si="32"/>
        <v/>
      </c>
      <c r="O160" s="490"/>
      <c r="P160" s="491"/>
      <c r="Q160" s="491"/>
      <c r="R160" s="16" t="str">
        <f t="shared" si="30"/>
        <v/>
      </c>
      <c r="S160" s="17" t="str">
        <f>IFERROR(INDEX(PARAMETROS!$B$53:$B$79,MATCH(R160,PARAMETROS!$A$53:$A$79,0)),"")</f>
        <v/>
      </c>
      <c r="T160" s="603"/>
      <c r="U160" s="17" t="s">
        <v>173</v>
      </c>
      <c r="V160" s="9" t="str">
        <f>IFERROR(IF(U160="","",IF(U160="COP","N/A",IF(OR(U160="USD",U160="US"),1,IF(U160="EUR",VLOOKUP(Q160,'SH EURO'!$A$6:$B$6338,2,FALSE),"INGRESAR TASA")))),"")</f>
        <v/>
      </c>
      <c r="W160" s="859" t="str">
        <f t="shared" si="25"/>
        <v/>
      </c>
      <c r="X160" s="19" t="str">
        <f>IFERROR(IF(U160="","",IF(U160="COP",1,IF(V160&lt;&gt;"N/A",VLOOKUP(Q160,'SH TRM'!$A$9:$B$8912,2,FALSE),"REVISAR"))),"")</f>
        <v/>
      </c>
      <c r="Y160" s="503" t="str">
        <f t="shared" si="26"/>
        <v/>
      </c>
      <c r="Z160" s="9" t="str">
        <f t="shared" si="27"/>
        <v/>
      </c>
      <c r="AA160" s="9" t="str">
        <f t="shared" si="28"/>
        <v/>
      </c>
      <c r="AB160" s="9" t="str">
        <f t="shared" si="29"/>
        <v/>
      </c>
      <c r="AC160" s="1217"/>
      <c r="AD160" s="1217"/>
      <c r="AE160" s="356" t="str">
        <f t="shared" si="23"/>
        <v/>
      </c>
      <c r="AF160" s="1217"/>
      <c r="AG160" s="1217"/>
      <c r="AH160" s="356" t="str">
        <f t="shared" si="24"/>
        <v/>
      </c>
      <c r="AI160" s="496"/>
      <c r="AJ160" s="1216"/>
      <c r="AK160" s="1216"/>
      <c r="AL160" s="1216"/>
      <c r="AM160" s="1216"/>
      <c r="AN160" s="1216"/>
      <c r="AO160" s="1216"/>
      <c r="AP160" s="1216"/>
      <c r="AQ160" s="1216"/>
      <c r="AR160" s="1216"/>
      <c r="AS160" s="659"/>
      <c r="AT160" s="1215"/>
      <c r="AU160" s="1215"/>
      <c r="AV160" s="1289"/>
      <c r="AW160" s="260"/>
      <c r="BC160" s="248"/>
    </row>
    <row r="161" spans="1:55" s="246" customFormat="1" ht="31.5" hidden="1" x14ac:dyDescent="0.25">
      <c r="A161" s="1220"/>
      <c r="B161" s="10"/>
      <c r="C161" s="11"/>
      <c r="D161" s="11" t="str">
        <f>IFERROR(INDEX(DESEMPATE!$D$3:$D$73,MATCH('EXP GEN.'!B161,DESEMPATE!$C$3:$C$73,0)),"")</f>
        <v/>
      </c>
      <c r="E161" s="259" t="str">
        <f>IFERROR(IF(D161="","",IF(VLOOKUP(D161,DESEMPATE!D$3:$E$73,2,FALSE)=1,"N/A",IF(VLOOKUP(D161,DESEMPATE!D$3:$E$73,2,FALSE)&gt;=0.51,"SI","NO"))),"")</f>
        <v/>
      </c>
      <c r="F161" s="750" t="s">
        <v>160</v>
      </c>
      <c r="G161" s="328"/>
      <c r="H161" s="483"/>
      <c r="I161" s="806"/>
      <c r="J161" s="483"/>
      <c r="K161" s="485"/>
      <c r="L161" s="20" t="s">
        <v>160</v>
      </c>
      <c r="M161" s="656" t="s">
        <v>160</v>
      </c>
      <c r="N161" s="656" t="str">
        <f t="shared" si="32"/>
        <v/>
      </c>
      <c r="O161" s="490"/>
      <c r="P161" s="491"/>
      <c r="Q161" s="492"/>
      <c r="R161" s="16" t="str">
        <f t="shared" si="30"/>
        <v/>
      </c>
      <c r="S161" s="17" t="str">
        <f>IFERROR(INDEX(PARAMETROS!$B$53:$B$79,MATCH(R161,PARAMETROS!$A$53:$A$79,0)),"")</f>
        <v/>
      </c>
      <c r="T161" s="603"/>
      <c r="U161" s="18" t="s">
        <v>171</v>
      </c>
      <c r="V161" s="9" t="str">
        <f>IFERROR(IF(U161="","",IF(U161="COP","N/A",IF(OR(U161="USD",U161="US"),1,IF(U161="EUR",VLOOKUP(Q161,'SH EURO'!$A$6:$B$6338,2,FALSE),"INGRESAR TASA")))),"")</f>
        <v>N/A</v>
      </c>
      <c r="W161" s="859" t="str">
        <f t="shared" si="25"/>
        <v/>
      </c>
      <c r="X161" s="19">
        <f>IFERROR(IF(U161="","",IF(U161="COP",1,IF(V161&lt;&gt;"N/A",VLOOKUP(Q161,'SH TRM'!$A$9:$B$8912,2,FALSE),"REVISAR"))),"")</f>
        <v>1</v>
      </c>
      <c r="Y161" s="503">
        <f t="shared" si="26"/>
        <v>0</v>
      </c>
      <c r="Z161" s="9" t="str">
        <f t="shared" si="27"/>
        <v/>
      </c>
      <c r="AA161" s="9" t="str">
        <f t="shared" si="28"/>
        <v/>
      </c>
      <c r="AB161" s="9" t="str">
        <f t="shared" si="29"/>
        <v/>
      </c>
      <c r="AC161" s="1217"/>
      <c r="AD161" s="1217"/>
      <c r="AE161" s="356" t="str">
        <f t="shared" si="23"/>
        <v/>
      </c>
      <c r="AF161" s="1217"/>
      <c r="AG161" s="1217"/>
      <c r="AH161" s="356" t="str">
        <f t="shared" si="24"/>
        <v/>
      </c>
      <c r="AI161" s="496"/>
      <c r="AJ161" s="1216"/>
      <c r="AK161" s="1216"/>
      <c r="AL161" s="1216"/>
      <c r="AM161" s="1216"/>
      <c r="AN161" s="1216"/>
      <c r="AO161" s="1216"/>
      <c r="AP161" s="1216"/>
      <c r="AQ161" s="1216"/>
      <c r="AR161" s="1216"/>
      <c r="AS161" s="659"/>
      <c r="AT161" s="1215"/>
      <c r="AU161" s="1215"/>
      <c r="AV161" s="1289"/>
      <c r="AW161" s="260"/>
      <c r="BC161" s="248"/>
    </row>
    <row r="162" spans="1:55" s="246" customFormat="1" ht="31.5" hidden="1" x14ac:dyDescent="0.25">
      <c r="A162" s="1220"/>
      <c r="B162" s="10"/>
      <c r="C162" s="11"/>
      <c r="D162" s="11" t="str">
        <f>IFERROR(INDEX(DESEMPATE!$D$3:$D$73,MATCH('EXP GEN.'!B162,DESEMPATE!$C$3:$C$73,0)),"")</f>
        <v/>
      </c>
      <c r="E162" s="259" t="str">
        <f>IFERROR(IF(D162="","",IF(VLOOKUP(D162,DESEMPATE!D$3:$E$73,2,FALSE)=1,"N/A",IF(VLOOKUP(D162,DESEMPATE!D$3:$E$73,2,FALSE)&gt;=0.51,"SI","NO"))),"")</f>
        <v/>
      </c>
      <c r="F162" s="750" t="s">
        <v>160</v>
      </c>
      <c r="G162" s="328"/>
      <c r="H162" s="483"/>
      <c r="I162" s="806"/>
      <c r="J162" s="483"/>
      <c r="K162" s="485"/>
      <c r="L162" s="20" t="s">
        <v>160</v>
      </c>
      <c r="M162" s="656" t="s">
        <v>160</v>
      </c>
      <c r="N162" s="656" t="str">
        <f t="shared" si="32"/>
        <v/>
      </c>
      <c r="O162" s="490"/>
      <c r="P162" s="491"/>
      <c r="Q162" s="491"/>
      <c r="R162" s="16" t="str">
        <f t="shared" si="30"/>
        <v/>
      </c>
      <c r="S162" s="17" t="str">
        <f>IFERROR(INDEX(PARAMETROS!$B$53:$B$79,MATCH(R162,PARAMETROS!$A$53:$A$79,0)),"")</f>
        <v/>
      </c>
      <c r="T162" s="603"/>
      <c r="U162" s="18" t="s">
        <v>171</v>
      </c>
      <c r="V162" s="9" t="str">
        <f>IFERROR(IF(U162="","",IF(U162="COP","N/A",IF(OR(U162="USD",U162="US"),1,IF(U162="EUR",VLOOKUP(Q162,'SH EURO'!$A$6:$B$6338,2,FALSE),"INGRESAR TASA")))),"")</f>
        <v>N/A</v>
      </c>
      <c r="W162" s="859" t="str">
        <f t="shared" si="25"/>
        <v/>
      </c>
      <c r="X162" s="19">
        <f>IFERROR(IF(U162="","",IF(U162="COP",1,IF(V162&lt;&gt;"N/A",VLOOKUP(Q162,'SH TRM'!$A$9:$B$8912,2,FALSE),"REVISAR"))),"")</f>
        <v>1</v>
      </c>
      <c r="Y162" s="503">
        <f t="shared" si="26"/>
        <v>0</v>
      </c>
      <c r="Z162" s="9" t="str">
        <f t="shared" si="27"/>
        <v/>
      </c>
      <c r="AA162" s="9" t="str">
        <f t="shared" si="28"/>
        <v/>
      </c>
      <c r="AB162" s="9" t="str">
        <f t="shared" si="29"/>
        <v/>
      </c>
      <c r="AC162" s="1217"/>
      <c r="AD162" s="1217"/>
      <c r="AE162" s="356" t="str">
        <f t="shared" si="23"/>
        <v/>
      </c>
      <c r="AF162" s="1217"/>
      <c r="AG162" s="1217"/>
      <c r="AH162" s="356" t="str">
        <f t="shared" si="24"/>
        <v/>
      </c>
      <c r="AI162" s="360"/>
      <c r="AJ162" s="1216"/>
      <c r="AK162" s="1216"/>
      <c r="AL162" s="1216"/>
      <c r="AM162" s="1216"/>
      <c r="AN162" s="1216"/>
      <c r="AO162" s="1216"/>
      <c r="AP162" s="1216"/>
      <c r="AQ162" s="1216"/>
      <c r="AR162" s="1216"/>
      <c r="AS162" s="659"/>
      <c r="AT162" s="1215"/>
      <c r="AU162" s="1215"/>
      <c r="AV162" s="1289"/>
      <c r="AW162" s="260"/>
      <c r="BC162" s="248"/>
    </row>
    <row r="163" spans="1:55" s="246" customFormat="1" ht="12.75" hidden="1" customHeight="1" thickBot="1" x14ac:dyDescent="0.3">
      <c r="A163" s="1220"/>
      <c r="B163" s="10"/>
      <c r="C163" s="11"/>
      <c r="D163" s="11" t="str">
        <f>IFERROR(INDEX(DESEMPATE!$D$3:$D$73,MATCH('EXP GEN.'!B163,DESEMPATE!$C$3:$C$73,0)),"")</f>
        <v/>
      </c>
      <c r="E163" s="259" t="str">
        <f>IFERROR(IF(D163="","",IF(VLOOKUP(D163,DESEMPATE!D$3:$E$73,2,FALSE)=1,"N/A",IF(VLOOKUP(D163,DESEMPATE!D$3:$E$73,2,FALSE)&gt;=0.51,"SI","NO"))),"")</f>
        <v/>
      </c>
      <c r="F163" s="750" t="s">
        <v>160</v>
      </c>
      <c r="G163" s="328"/>
      <c r="H163" s="20"/>
      <c r="I163" s="807"/>
      <c r="J163" s="20"/>
      <c r="K163" s="486"/>
      <c r="L163" s="20"/>
      <c r="M163" s="656"/>
      <c r="N163" s="656" t="str">
        <f t="shared" si="32"/>
        <v/>
      </c>
      <c r="O163" s="14"/>
      <c r="P163" s="15"/>
      <c r="Q163" s="15"/>
      <c r="R163" s="16" t="str">
        <f t="shared" si="30"/>
        <v/>
      </c>
      <c r="S163" s="17" t="str">
        <f>IFERROR(INDEX(PARAMETROS!$B$53:$B$79,MATCH(R163,PARAMETROS!$A$53:$A$79,0)),"")</f>
        <v/>
      </c>
      <c r="T163" s="691"/>
      <c r="U163" s="18"/>
      <c r="V163" s="9" t="str">
        <f>IFERROR(IF(U163="","",IF(U163="COP","N/A",IF(OR(U163="USD",U163="US"),1,IF(U163="EUR",VLOOKUP(Q163,'SH EURO'!$A$6:$B$6338,2,FALSE),"INGRESAR TASA")))),"")</f>
        <v/>
      </c>
      <c r="W163" s="859" t="str">
        <f t="shared" si="25"/>
        <v/>
      </c>
      <c r="X163" s="19" t="str">
        <f>IFERROR(IF(U163="","",IF(U163="COP",1,IF(V163&lt;&gt;"N/A",VLOOKUP(Q163,'SH TRM'!$A$9:$B$8912,2,FALSE),"REVISAR"))),"")</f>
        <v/>
      </c>
      <c r="Y163" s="503" t="str">
        <f t="shared" si="26"/>
        <v/>
      </c>
      <c r="Z163" s="9" t="str">
        <f t="shared" si="27"/>
        <v/>
      </c>
      <c r="AA163" s="9" t="str">
        <f t="shared" si="28"/>
        <v/>
      </c>
      <c r="AB163" s="9" t="str">
        <f t="shared" si="29"/>
        <v/>
      </c>
      <c r="AC163" s="1217"/>
      <c r="AD163" s="1217"/>
      <c r="AE163" s="356" t="str">
        <f t="shared" si="23"/>
        <v/>
      </c>
      <c r="AF163" s="1217"/>
      <c r="AG163" s="1217"/>
      <c r="AH163" s="356" t="str">
        <f t="shared" si="24"/>
        <v/>
      </c>
      <c r="AI163" s="360"/>
      <c r="AJ163" s="1216"/>
      <c r="AK163" s="1216"/>
      <c r="AL163" s="1216"/>
      <c r="AM163" s="1216"/>
      <c r="AN163" s="1216"/>
      <c r="AO163" s="1216"/>
      <c r="AP163" s="1216"/>
      <c r="AQ163" s="1216"/>
      <c r="AR163" s="1216"/>
      <c r="AS163" s="659"/>
      <c r="AT163" s="1215"/>
      <c r="AU163" s="1215"/>
      <c r="AV163" s="1289"/>
      <c r="AW163" s="260"/>
      <c r="BC163" s="248"/>
    </row>
    <row r="164" spans="1:55" s="246" customFormat="1" ht="14.25" hidden="1" customHeight="1" thickBot="1" x14ac:dyDescent="0.3">
      <c r="A164" s="1221"/>
      <c r="B164" s="36"/>
      <c r="C164" s="137"/>
      <c r="D164" s="49" t="str">
        <f>IFERROR(INDEX(DESEMPATE!$D$3:$D$73,MATCH('EXP GEN.'!B164,DESEMPATE!$C$3:$C$73,0)),"")</f>
        <v/>
      </c>
      <c r="E164" s="335" t="str">
        <f>IFERROR(IF(D164="","",IF(VLOOKUP(D164,DESEMPATE!D$3:$E$73,2,FALSE)=1,"N/A",IF(VLOOKUP(D164,DESEMPATE!D$3:$E$73,2,FALSE)&gt;=0.51,"SI","NO"))),"")</f>
        <v/>
      </c>
      <c r="F164" s="750" t="s">
        <v>160</v>
      </c>
      <c r="G164" s="329"/>
      <c r="H164" s="139"/>
      <c r="I164" s="808"/>
      <c r="J164" s="139"/>
      <c r="K164" s="487"/>
      <c r="L164" s="139"/>
      <c r="M164" s="658" t="str">
        <f>IFERROR(IF(O164="","",IF(O164&gt;=DATE(1990,1,1),"SI","NO")),"")</f>
        <v/>
      </c>
      <c r="N164" s="658" t="str">
        <f t="shared" si="32"/>
        <v/>
      </c>
      <c r="O164" s="39"/>
      <c r="P164" s="407"/>
      <c r="Q164" s="407"/>
      <c r="R164" s="40" t="str">
        <f t="shared" si="30"/>
        <v/>
      </c>
      <c r="S164" s="41" t="str">
        <f>IFERROR(INDEX(PARAMETROS!$B$53:$B$79,MATCH(R164,PARAMETROS!$A$53:$A$79,0)),"")</f>
        <v/>
      </c>
      <c r="T164" s="616"/>
      <c r="U164" s="42"/>
      <c r="V164" s="44" t="str">
        <f>IFERROR(IF(U164="","",IF(U164="COP","N/A",IF(OR(U164="USD",U164="US"),1,IF(U164="EUR",VLOOKUP(Q164,'SH EURO'!$A$6:$B$6338,2,FALSE),"INGRESAR TASA")))),"")</f>
        <v/>
      </c>
      <c r="W164" s="860" t="str">
        <f t="shared" si="25"/>
        <v/>
      </c>
      <c r="X164" s="43" t="str">
        <f>IFERROR(IF(U164="","",IF(U164="COP",1,IF(V164&lt;&gt;"N/A",VLOOKUP(Q164,'SH TRM'!$A$9:$B$8912,2,FALSE),"REVISAR"))),"")</f>
        <v/>
      </c>
      <c r="Y164" s="504" t="str">
        <f t="shared" si="26"/>
        <v/>
      </c>
      <c r="Z164" s="44" t="str">
        <f t="shared" si="27"/>
        <v/>
      </c>
      <c r="AA164" s="44" t="str">
        <f t="shared" si="28"/>
        <v/>
      </c>
      <c r="AB164" s="44" t="str">
        <f t="shared" si="29"/>
        <v/>
      </c>
      <c r="AC164" s="1218"/>
      <c r="AD164" s="1218"/>
      <c r="AE164" s="367" t="str">
        <f t="shared" si="23"/>
        <v/>
      </c>
      <c r="AF164" s="1218"/>
      <c r="AG164" s="1218"/>
      <c r="AH164" s="358" t="str">
        <f t="shared" si="24"/>
        <v/>
      </c>
      <c r="AI164" s="361"/>
      <c r="AJ164" s="1218"/>
      <c r="AK164" s="1218"/>
      <c r="AL164" s="1218"/>
      <c r="AM164" s="1218"/>
      <c r="AN164" s="1218"/>
      <c r="AO164" s="1218"/>
      <c r="AP164" s="1225"/>
      <c r="AQ164" s="1225"/>
      <c r="AR164" s="1225"/>
      <c r="AS164" s="668"/>
      <c r="AT164" s="1215"/>
      <c r="AU164" s="1215"/>
      <c r="AV164" s="1290"/>
      <c r="AW164" s="260"/>
      <c r="BC164" s="248"/>
    </row>
    <row r="165" spans="1:55" s="246" customFormat="1" ht="31.5" hidden="1" x14ac:dyDescent="0.25">
      <c r="A165" s="1219" t="s">
        <v>44</v>
      </c>
      <c r="B165" s="27"/>
      <c r="C165" s="28"/>
      <c r="D165" s="28" t="str">
        <f>IFERROR(INDEX(DESEMPATE!$D$3:$D$73,MATCH('EXP GEN.'!B165,DESEMPATE!$C$3:$C$73,0)),"")</f>
        <v/>
      </c>
      <c r="E165" s="337" t="str">
        <f>IFERROR(IF(D165="","",IF(VLOOKUP(D165,DESEMPATE!D$3:$E$73,2,FALSE)=1,"N/A",IF(VLOOKUP(D165,DESEMPATE!D$3:$E$73,2,FALSE)&gt;=0.51,"SI","NO"))),"")</f>
        <v/>
      </c>
      <c r="F165" s="750" t="s">
        <v>160</v>
      </c>
      <c r="G165" s="327"/>
      <c r="H165" s="483"/>
      <c r="I165" s="806"/>
      <c r="J165" s="483"/>
      <c r="K165" s="485"/>
      <c r="L165" s="35" t="s">
        <v>160</v>
      </c>
      <c r="M165" s="660" t="s">
        <v>160</v>
      </c>
      <c r="N165" s="660" t="str">
        <f t="shared" si="32"/>
        <v/>
      </c>
      <c r="O165" s="597"/>
      <c r="P165" s="598"/>
      <c r="Q165" s="598"/>
      <c r="R165" s="47" t="str">
        <f t="shared" si="30"/>
        <v/>
      </c>
      <c r="S165" s="24" t="str">
        <f>IFERROR(INDEX(PARAMETROS!$B$53:$B$79,MATCH(R165,PARAMETROS!$A$53:$A$79,0)),"")</f>
        <v/>
      </c>
      <c r="T165" s="602"/>
      <c r="U165" s="32" t="s">
        <v>173</v>
      </c>
      <c r="V165" s="406" t="str">
        <f>IFERROR(IF(U165="","",IF(U165="COP","N/A",IF(OR(U165="USD",U165="US"),1,IF(U165="EUR",VLOOKUP(Q165,'SH EURO'!$A$6:$B$6338,2,FALSE),"INGRESAR TASA")))),"")</f>
        <v/>
      </c>
      <c r="W165" s="861" t="str">
        <f t="shared" si="25"/>
        <v/>
      </c>
      <c r="X165" s="26" t="str">
        <f>IFERROR(IF(U165="","",IF(U165="COP",1,IF(V165&lt;&gt;"N/A",VLOOKUP(Q165,'SH TRM'!$A$9:$B$8912,2,FALSE),"REVISAR"))),"")</f>
        <v/>
      </c>
      <c r="Y165" s="505" t="str">
        <f t="shared" si="26"/>
        <v/>
      </c>
      <c r="Z165" s="406" t="str">
        <f t="shared" si="27"/>
        <v/>
      </c>
      <c r="AA165" s="406" t="str">
        <f t="shared" si="28"/>
        <v/>
      </c>
      <c r="AB165" s="406" t="str">
        <f t="shared" si="29"/>
        <v/>
      </c>
      <c r="AC165" s="1222" t="str">
        <f>IFERROR(IF(COUNTIF(AA165:AA170,"")=6,"",IF(SUM(AA165:AA170)&gt;=CM004M1,"CUMPLE","NO CUMPLE")),"")</f>
        <v/>
      </c>
      <c r="AD165" s="1222" t="str">
        <f>IFERROR(IF(COUNTIF(AA165:AA170,"")=6,"",IF(COUNTIF(E165:E170,"N/A")&gt;0,IF(SUMIF(E165:E170,"N/A",AA165:AA170)&gt;=CM004LM1,"CUMPLE","NO CUMPLE"),IF(SUMIF(E165:E170,"SI",AA165:AA170)&gt;=CM004LM1,"CUMPLE","NO CUMPLE"))),"")</f>
        <v/>
      </c>
      <c r="AE165" s="404" t="str">
        <f t="shared" si="23"/>
        <v/>
      </c>
      <c r="AF165" s="1222" t="str">
        <f>IFERROR(IF(COUNTIF(AB165:AB170,"")=6,"",IF(SUM(AB165:AB170)&gt;=CM004M3,"CUMPLE","NO CUMPLE")),"")</f>
        <v/>
      </c>
      <c r="AG165" s="1222" t="str">
        <f>IFERROR(IF(COUNTIF(AB165:AB170,"")=6,"",IF(COUNTIF(E165:E170,"N/A")&gt;0,IF(SUMIF(E165:E170,"N/A",AB165:AB170)&gt;=CM004LM3,"CUMPLE","NO CUMPLE"),IF(SUMIF(E165:E170,"SI",AB165:AB170)&gt;=CM004LM3,"CUMPLE","NO CUMPLE"))),"")</f>
        <v/>
      </c>
      <c r="AH165" s="355" t="str">
        <f t="shared" si="24"/>
        <v/>
      </c>
      <c r="AI165" s="495"/>
      <c r="AJ165" s="1239"/>
      <c r="AK165" s="1239"/>
      <c r="AL165" s="1239"/>
      <c r="AM165" s="1239"/>
      <c r="AN165" s="1239"/>
      <c r="AO165" s="1239"/>
      <c r="AP165" s="1239"/>
      <c r="AQ165" s="1239"/>
      <c r="AR165" s="1239"/>
      <c r="AS165" s="659"/>
      <c r="AT165" s="1214" t="s">
        <v>168</v>
      </c>
      <c r="AU165" s="1214"/>
      <c r="AV165" s="258"/>
      <c r="AW165" s="260"/>
      <c r="BC165" s="248"/>
    </row>
    <row r="166" spans="1:55" s="246" customFormat="1" ht="31.5" hidden="1" x14ac:dyDescent="0.25">
      <c r="A166" s="1220"/>
      <c r="B166" s="10"/>
      <c r="C166" s="11"/>
      <c r="D166" s="11" t="str">
        <f>IFERROR(INDEX(DESEMPATE!$D$3:$D$73,MATCH('EXP GEN.'!B166,DESEMPATE!$C$3:$C$73,0)),"")</f>
        <v/>
      </c>
      <c r="E166" s="259" t="str">
        <f>IFERROR(IF(D166="","",IF(VLOOKUP(D166,DESEMPATE!D$3:$E$73,2,FALSE)=1,"N/A",IF(VLOOKUP(D166,DESEMPATE!D$3:$E$73,2,FALSE)&gt;=0.51,"SI","NO"))),"")</f>
        <v/>
      </c>
      <c r="F166" s="750" t="s">
        <v>160</v>
      </c>
      <c r="G166" s="328"/>
      <c r="H166" s="483"/>
      <c r="I166" s="806"/>
      <c r="J166" s="483"/>
      <c r="K166" s="485"/>
      <c r="L166" s="20" t="s">
        <v>160</v>
      </c>
      <c r="M166" s="656" t="s">
        <v>160</v>
      </c>
      <c r="N166" s="656" t="str">
        <f t="shared" si="32"/>
        <v/>
      </c>
      <c r="O166" s="490"/>
      <c r="P166" s="491"/>
      <c r="Q166" s="491"/>
      <c r="R166" s="16" t="str">
        <f t="shared" si="30"/>
        <v/>
      </c>
      <c r="S166" s="17" t="str">
        <f>IFERROR(INDEX(PARAMETROS!$B$53:$B$79,MATCH(R166,PARAMETROS!$A$53:$A$79,0)),"")</f>
        <v/>
      </c>
      <c r="T166" s="603"/>
      <c r="U166" s="17" t="s">
        <v>173</v>
      </c>
      <c r="V166" s="9" t="str">
        <f>IFERROR(IF(U166="","",IF(U166="COP","N/A",IF(OR(U166="USD",U166="US"),1,IF(U166="EUR",VLOOKUP(Q166,'SH EURO'!$A$6:$B$6338,2,FALSE),"INGRESAR TASA")))),"")</f>
        <v/>
      </c>
      <c r="W166" s="859" t="str">
        <f t="shared" si="25"/>
        <v/>
      </c>
      <c r="X166" s="19" t="str">
        <f>IFERROR(IF(U166="","",IF(U166="COP",1,IF(V166&lt;&gt;"N/A",VLOOKUP(Q166,'SH TRM'!$A$9:$B$8912,2,FALSE),"REVISAR"))),"")</f>
        <v/>
      </c>
      <c r="Y166" s="503" t="str">
        <f t="shared" si="26"/>
        <v/>
      </c>
      <c r="Z166" s="9" t="str">
        <f t="shared" si="27"/>
        <v/>
      </c>
      <c r="AA166" s="9" t="str">
        <f t="shared" si="28"/>
        <v/>
      </c>
      <c r="AB166" s="9" t="str">
        <f t="shared" si="29"/>
        <v/>
      </c>
      <c r="AC166" s="1217"/>
      <c r="AD166" s="1217"/>
      <c r="AE166" s="356" t="str">
        <f t="shared" si="23"/>
        <v/>
      </c>
      <c r="AF166" s="1217"/>
      <c r="AG166" s="1217"/>
      <c r="AH166" s="356" t="str">
        <f t="shared" si="24"/>
        <v/>
      </c>
      <c r="AI166" s="495"/>
      <c r="AJ166" s="1216"/>
      <c r="AK166" s="1216"/>
      <c r="AL166" s="1216"/>
      <c r="AM166" s="1216"/>
      <c r="AN166" s="1216"/>
      <c r="AO166" s="1216"/>
      <c r="AP166" s="1216"/>
      <c r="AQ166" s="1216"/>
      <c r="AR166" s="1216"/>
      <c r="AS166" s="659"/>
      <c r="AT166" s="1215"/>
      <c r="AU166" s="1215"/>
      <c r="AV166" s="257"/>
      <c r="AW166" s="260"/>
      <c r="BC166" s="248"/>
    </row>
    <row r="167" spans="1:55" s="246" customFormat="1" ht="31.5" hidden="1" x14ac:dyDescent="0.25">
      <c r="A167" s="1220"/>
      <c r="B167" s="10"/>
      <c r="C167" s="11"/>
      <c r="D167" s="11" t="str">
        <f>IFERROR(INDEX(DESEMPATE!$D$3:$D$73,MATCH('EXP GEN.'!B167,DESEMPATE!$C$3:$C$73,0)),"")</f>
        <v/>
      </c>
      <c r="E167" s="259" t="str">
        <f>IFERROR(IF(D167="","",IF(VLOOKUP(D167,DESEMPATE!D$3:$E$73,2,FALSE)=1,"N/A",IF(VLOOKUP(D167,DESEMPATE!D$3:$E$73,2,FALSE)&gt;=0.51,"SI","NO"))),"")</f>
        <v/>
      </c>
      <c r="F167" s="750" t="s">
        <v>160</v>
      </c>
      <c r="G167" s="328"/>
      <c r="H167" s="483"/>
      <c r="I167" s="806"/>
      <c r="J167" s="483"/>
      <c r="K167" s="485"/>
      <c r="L167" s="20" t="s">
        <v>160</v>
      </c>
      <c r="M167" s="656" t="s">
        <v>160</v>
      </c>
      <c r="N167" s="656" t="str">
        <f t="shared" si="32"/>
        <v/>
      </c>
      <c r="O167" s="23"/>
      <c r="P167" s="405"/>
      <c r="Q167" s="405"/>
      <c r="R167" s="16" t="str">
        <f t="shared" si="30"/>
        <v/>
      </c>
      <c r="S167" s="17" t="str">
        <f>IFERROR(INDEX(PARAMETROS!$B$53:$B$79,MATCH(R167,PARAMETROS!$A$53:$A$79,0)),"")</f>
        <v/>
      </c>
      <c r="T167" s="603"/>
      <c r="U167" s="18" t="s">
        <v>171</v>
      </c>
      <c r="V167" s="9" t="str">
        <f>IFERROR(IF(U167="","",IF(U167="COP","N/A",IF(OR(U167="USD",U167="US"),1,IF(U167="EUR",VLOOKUP(Q167,'SH EURO'!$A$6:$B$6338,2,FALSE),"INGRESAR TASA")))),"")</f>
        <v>N/A</v>
      </c>
      <c r="W167" s="859" t="str">
        <f t="shared" si="25"/>
        <v/>
      </c>
      <c r="X167" s="19">
        <f>IFERROR(IF(U167="","",IF(U167="COP",1,IF(V167&lt;&gt;"N/A",VLOOKUP(Q167,'SH TRM'!$A$9:$B$8912,2,FALSE),"REVISAR"))),"")</f>
        <v>1</v>
      </c>
      <c r="Y167" s="503">
        <f t="shared" si="26"/>
        <v>0</v>
      </c>
      <c r="Z167" s="9" t="str">
        <f t="shared" si="27"/>
        <v/>
      </c>
      <c r="AA167" s="9" t="str">
        <f t="shared" si="28"/>
        <v/>
      </c>
      <c r="AB167" s="9" t="str">
        <f t="shared" si="29"/>
        <v/>
      </c>
      <c r="AC167" s="1217"/>
      <c r="AD167" s="1217"/>
      <c r="AE167" s="356" t="str">
        <f t="shared" si="23"/>
        <v/>
      </c>
      <c r="AF167" s="1217"/>
      <c r="AG167" s="1217"/>
      <c r="AH167" s="356" t="str">
        <f t="shared" si="24"/>
        <v/>
      </c>
      <c r="AI167" s="495"/>
      <c r="AJ167" s="1216"/>
      <c r="AK167" s="1216"/>
      <c r="AL167" s="1216"/>
      <c r="AM167" s="1216"/>
      <c r="AN167" s="1216"/>
      <c r="AO167" s="1216"/>
      <c r="AP167" s="1216"/>
      <c r="AQ167" s="1216"/>
      <c r="AR167" s="1216"/>
      <c r="AS167" s="659"/>
      <c r="AT167" s="1215"/>
      <c r="AU167" s="1215"/>
      <c r="AV167" s="257"/>
      <c r="AW167" s="260"/>
      <c r="BC167" s="248"/>
    </row>
    <row r="168" spans="1:55" s="246" customFormat="1" ht="31.5" hidden="1" x14ac:dyDescent="0.25">
      <c r="A168" s="1220"/>
      <c r="B168" s="10"/>
      <c r="C168" s="11"/>
      <c r="D168" s="11" t="str">
        <f>IFERROR(INDEX(DESEMPATE!$D$3:$D$73,MATCH('EXP GEN.'!B168,DESEMPATE!$C$3:$C$73,0)),"")</f>
        <v/>
      </c>
      <c r="E168" s="259" t="str">
        <f>IFERROR(IF(D168="","",IF(VLOOKUP(D168,DESEMPATE!D$3:$E$73,2,FALSE)=1,"N/A",IF(VLOOKUP(D168,DESEMPATE!D$3:$E$73,2,FALSE)&gt;=0.51,"SI","NO"))),"")</f>
        <v/>
      </c>
      <c r="F168" s="750" t="s">
        <v>160</v>
      </c>
      <c r="G168" s="328"/>
      <c r="H168" s="483"/>
      <c r="I168" s="806"/>
      <c r="J168" s="483"/>
      <c r="K168" s="485"/>
      <c r="L168" s="20" t="s">
        <v>160</v>
      </c>
      <c r="M168" s="656" t="s">
        <v>160</v>
      </c>
      <c r="N168" s="656" t="str">
        <f t="shared" si="32"/>
        <v/>
      </c>
      <c r="O168" s="21"/>
      <c r="P168" s="282"/>
      <c r="Q168" s="15"/>
      <c r="R168" s="16" t="str">
        <f t="shared" si="30"/>
        <v/>
      </c>
      <c r="S168" s="17" t="str">
        <f>IFERROR(INDEX(PARAMETROS!$B$53:$B$79,MATCH(R168,PARAMETROS!$A$53:$A$79,0)),"")</f>
        <v/>
      </c>
      <c r="T168" s="603"/>
      <c r="U168" s="18" t="s">
        <v>171</v>
      </c>
      <c r="V168" s="9" t="str">
        <f>IFERROR(IF(U168="","",IF(U168="COP","N/A",IF(OR(U168="USD",U168="US"),1,IF(U168="EUR",VLOOKUP(Q168,'SH EURO'!$A$6:$B$6338,2,FALSE),"INGRESAR TASA")))),"")</f>
        <v>N/A</v>
      </c>
      <c r="W168" s="859" t="str">
        <f t="shared" si="25"/>
        <v/>
      </c>
      <c r="X168" s="19">
        <f>IFERROR(IF(U168="","",IF(U168="COP",1,IF(V168&lt;&gt;"N/A",VLOOKUP(Q168,'SH TRM'!$A$9:$B$8912,2,FALSE),"REVISAR"))),"")</f>
        <v>1</v>
      </c>
      <c r="Y168" s="503">
        <f t="shared" si="26"/>
        <v>0</v>
      </c>
      <c r="Z168" s="9" t="str">
        <f t="shared" si="27"/>
        <v/>
      </c>
      <c r="AA168" s="9" t="str">
        <f t="shared" si="28"/>
        <v/>
      </c>
      <c r="AB168" s="9" t="str">
        <f t="shared" si="29"/>
        <v/>
      </c>
      <c r="AC168" s="1217"/>
      <c r="AD168" s="1217"/>
      <c r="AE168" s="356" t="str">
        <f t="shared" si="23"/>
        <v/>
      </c>
      <c r="AF168" s="1217"/>
      <c r="AG168" s="1217"/>
      <c r="AH168" s="356" t="s">
        <v>225</v>
      </c>
      <c r="AI168" s="360"/>
      <c r="AJ168" s="1216"/>
      <c r="AK168" s="1216"/>
      <c r="AL168" s="1216"/>
      <c r="AM168" s="1216"/>
      <c r="AN168" s="1216"/>
      <c r="AO168" s="1216"/>
      <c r="AP168" s="1216"/>
      <c r="AQ168" s="1216"/>
      <c r="AR168" s="1216"/>
      <c r="AS168" s="659"/>
      <c r="AT168" s="1215"/>
      <c r="AU168" s="1215"/>
      <c r="AV168" s="257"/>
      <c r="AW168" s="260"/>
      <c r="BC168" s="248"/>
    </row>
    <row r="169" spans="1:55" s="246" customFormat="1" ht="9.75" hidden="1" customHeight="1" thickBot="1" x14ac:dyDescent="0.3">
      <c r="A169" s="1220"/>
      <c r="B169" s="10"/>
      <c r="C169" s="11"/>
      <c r="D169" s="11" t="str">
        <f>IFERROR(INDEX(DESEMPATE!$D$3:$D$73,MATCH('EXP GEN.'!B169,DESEMPATE!$C$3:$C$73,0)),"")</f>
        <v/>
      </c>
      <c r="E169" s="259" t="str">
        <f>IFERROR(IF(D169="","",IF(VLOOKUP(D169,DESEMPATE!D$3:$E$73,2,FALSE)=1,"N/A",IF(VLOOKUP(D169,DESEMPATE!D$3:$E$73,2,FALSE)&gt;=0.51,"SI","NO"))),"")</f>
        <v/>
      </c>
      <c r="F169" s="750" t="s">
        <v>160</v>
      </c>
      <c r="G169" s="328"/>
      <c r="H169" s="20"/>
      <c r="I169" s="807"/>
      <c r="J169" s="20"/>
      <c r="K169" s="486"/>
      <c r="L169" s="20"/>
      <c r="M169" s="656"/>
      <c r="N169" s="656" t="str">
        <f t="shared" si="32"/>
        <v/>
      </c>
      <c r="O169" s="14"/>
      <c r="P169" s="15"/>
      <c r="Q169" s="15"/>
      <c r="R169" s="16" t="str">
        <f t="shared" si="30"/>
        <v/>
      </c>
      <c r="S169" s="17" t="str">
        <f>IFERROR(INDEX(PARAMETROS!$B$53:$B$79,MATCH(R169,PARAMETROS!$A$53:$A$79,0)),"")</f>
        <v/>
      </c>
      <c r="T169" s="691"/>
      <c r="U169" s="18"/>
      <c r="V169" s="9" t="str">
        <f>IFERROR(IF(U169="","",IF(U169="COP","N/A",IF(OR(U169="USD",U169="US"),1,IF(U169="EUR",VLOOKUP(Q169,'SH EURO'!$A$6:$B$6338,2,FALSE),"INGRESAR TASA")))),"")</f>
        <v/>
      </c>
      <c r="W169" s="859" t="str">
        <f t="shared" si="25"/>
        <v/>
      </c>
      <c r="X169" s="19" t="str">
        <f>IFERROR(IF(U169="","",IF(U169="COP",1,IF(V169&lt;&gt;"N/A",VLOOKUP(Q169,'SH TRM'!$A$9:$B$8912,2,FALSE),"REVISAR"))),"")</f>
        <v/>
      </c>
      <c r="Y169" s="503" t="str">
        <f t="shared" si="26"/>
        <v/>
      </c>
      <c r="Z169" s="9" t="str">
        <f t="shared" si="27"/>
        <v/>
      </c>
      <c r="AA169" s="9" t="str">
        <f t="shared" si="28"/>
        <v/>
      </c>
      <c r="AB169" s="9" t="str">
        <f t="shared" si="29"/>
        <v/>
      </c>
      <c r="AC169" s="1217"/>
      <c r="AD169" s="1217"/>
      <c r="AE169" s="356" t="str">
        <f t="shared" si="23"/>
        <v/>
      </c>
      <c r="AF169" s="1217"/>
      <c r="AG169" s="1217"/>
      <c r="AH169" s="356" t="str">
        <f t="shared" si="24"/>
        <v/>
      </c>
      <c r="AI169" s="360"/>
      <c r="AJ169" s="1216"/>
      <c r="AK169" s="1216"/>
      <c r="AL169" s="1216"/>
      <c r="AM169" s="1216"/>
      <c r="AN169" s="1216"/>
      <c r="AO169" s="1216"/>
      <c r="AP169" s="1216"/>
      <c r="AQ169" s="1216"/>
      <c r="AR169" s="1216"/>
      <c r="AS169" s="659"/>
      <c r="AT169" s="1215"/>
      <c r="AU169" s="1215"/>
      <c r="AV169" s="257"/>
      <c r="AW169" s="260"/>
      <c r="BC169" s="248"/>
    </row>
    <row r="170" spans="1:55" s="246" customFormat="1" ht="12" hidden="1" customHeight="1" thickBot="1" x14ac:dyDescent="0.3">
      <c r="A170" s="1221"/>
      <c r="B170" s="36"/>
      <c r="C170" s="137"/>
      <c r="D170" s="49" t="str">
        <f>IFERROR(INDEX(DESEMPATE!$D$3:$D$73,MATCH('EXP GEN.'!B170,DESEMPATE!$C$3:$C$73,0)),"")</f>
        <v/>
      </c>
      <c r="E170" s="335" t="str">
        <f>IFERROR(IF(D170="","",IF(VLOOKUP(D170,DESEMPATE!D$3:$E$73,2,FALSE)=1,"N/A",IF(VLOOKUP(D170,DESEMPATE!D$3:$E$73,2,FALSE)&gt;=0.51,"SI","NO"))),"")</f>
        <v/>
      </c>
      <c r="F170" s="750" t="s">
        <v>160</v>
      </c>
      <c r="G170" s="329"/>
      <c r="H170" s="139"/>
      <c r="I170" s="808"/>
      <c r="J170" s="139"/>
      <c r="K170" s="487"/>
      <c r="L170" s="139"/>
      <c r="M170" s="658" t="str">
        <f>IFERROR(IF(O170="","",IF(O170&gt;=DATE(1990,1,1),"SI","NO")),"")</f>
        <v/>
      </c>
      <c r="N170" s="658" t="str">
        <f t="shared" si="32"/>
        <v/>
      </c>
      <c r="O170" s="39"/>
      <c r="P170" s="407"/>
      <c r="Q170" s="407"/>
      <c r="R170" s="40" t="str">
        <f t="shared" si="30"/>
        <v/>
      </c>
      <c r="S170" s="41" t="str">
        <f>IFERROR(INDEX(PARAMETROS!$B$53:$B$79,MATCH(R170,PARAMETROS!$A$53:$A$79,0)),"")</f>
        <v/>
      </c>
      <c r="T170" s="616"/>
      <c r="U170" s="42"/>
      <c r="V170" s="44" t="str">
        <f>IFERROR(IF(U170="","",IF(U170="COP","N/A",IF(OR(U170="USD",U170="US"),1,IF(U170="EUR",VLOOKUP(Q170,'SH EURO'!$A$6:$B$6338,2,FALSE),"INGRESAR TASA")))),"")</f>
        <v/>
      </c>
      <c r="W170" s="860" t="str">
        <f t="shared" si="25"/>
        <v/>
      </c>
      <c r="X170" s="43" t="str">
        <f>IFERROR(IF(U170="","",IF(U170="COP",1,IF(V170&lt;&gt;"N/A",VLOOKUP(Q170,'SH TRM'!$A$9:$B$8912,2,FALSE),"REVISAR"))),"")</f>
        <v/>
      </c>
      <c r="Y170" s="504" t="str">
        <f t="shared" si="26"/>
        <v/>
      </c>
      <c r="Z170" s="44" t="str">
        <f t="shared" si="27"/>
        <v/>
      </c>
      <c r="AA170" s="44" t="str">
        <f t="shared" si="28"/>
        <v/>
      </c>
      <c r="AB170" s="44" t="str">
        <f t="shared" si="29"/>
        <v/>
      </c>
      <c r="AC170" s="1218"/>
      <c r="AD170" s="1218"/>
      <c r="AE170" s="367" t="str">
        <f t="shared" si="23"/>
        <v/>
      </c>
      <c r="AF170" s="1218"/>
      <c r="AG170" s="1218"/>
      <c r="AH170" s="358" t="str">
        <f t="shared" si="24"/>
        <v/>
      </c>
      <c r="AI170" s="361"/>
      <c r="AJ170" s="1218"/>
      <c r="AK170" s="1218"/>
      <c r="AL170" s="1218"/>
      <c r="AM170" s="1218"/>
      <c r="AN170" s="1218"/>
      <c r="AO170" s="1218"/>
      <c r="AP170" s="1225"/>
      <c r="AQ170" s="1225"/>
      <c r="AR170" s="1225"/>
      <c r="AS170" s="663"/>
      <c r="AT170" s="1215"/>
      <c r="AU170" s="1215"/>
      <c r="AV170" s="256"/>
      <c r="AW170" s="260"/>
      <c r="BC170" s="248"/>
    </row>
    <row r="171" spans="1:55" s="246" customFormat="1" ht="31.5" hidden="1" x14ac:dyDescent="0.25">
      <c r="A171" s="1219" t="s">
        <v>45</v>
      </c>
      <c r="B171" s="27"/>
      <c r="C171" s="28"/>
      <c r="D171" s="28" t="str">
        <f>IFERROR(INDEX(DESEMPATE!$D$3:$D$73,MATCH('EXP GEN.'!B171,DESEMPATE!$C$3:$C$73,0)),"")</f>
        <v/>
      </c>
      <c r="E171" s="337" t="str">
        <f>IFERROR(IF(D171="","",IF(VLOOKUP(D171,DESEMPATE!D$3:$E$73,2,FALSE)=1,"N/A",IF(VLOOKUP(D171,DESEMPATE!D$3:$E$73,2,FALSE)&gt;=0.51,"SI","NO"))),"")</f>
        <v/>
      </c>
      <c r="F171" s="750" t="s">
        <v>160</v>
      </c>
      <c r="G171" s="327"/>
      <c r="H171" s="480"/>
      <c r="I171" s="805"/>
      <c r="J171" s="480"/>
      <c r="K171" s="482"/>
      <c r="L171" s="35" t="s">
        <v>160</v>
      </c>
      <c r="M171" s="660" t="s">
        <v>160</v>
      </c>
      <c r="N171" s="660" t="str">
        <f t="shared" si="32"/>
        <v/>
      </c>
      <c r="O171" s="597"/>
      <c r="P171" s="598"/>
      <c r="Q171" s="598"/>
      <c r="R171" s="47" t="str">
        <f t="shared" si="30"/>
        <v/>
      </c>
      <c r="S171" s="24" t="str">
        <f>IFERROR(INDEX(PARAMETROS!$B$53:$B$79,MATCH(R171,PARAMETROS!$A$53:$A$79,0)),"")</f>
        <v/>
      </c>
      <c r="T171" s="602"/>
      <c r="U171" s="32" t="s">
        <v>173</v>
      </c>
      <c r="V171" s="406" t="str">
        <f>IFERROR(IF(U171="","",IF(U171="COP","N/A",IF(OR(U171="USD",U171="US"),1,IF(U171="EUR",VLOOKUP(Q171,'SH EURO'!$A$6:$B$6338,2,FALSE),"INGRESAR TASA")))),"")</f>
        <v/>
      </c>
      <c r="W171" s="861" t="str">
        <f t="shared" si="25"/>
        <v/>
      </c>
      <c r="X171" s="26" t="str">
        <f>IFERROR(IF(U171="","",IF(U171="COP",1,IF(V171&lt;&gt;"N/A",VLOOKUP(Q171,'SH TRM'!$A$9:$B$8912,2,FALSE),"REVISAR"))),"")</f>
        <v/>
      </c>
      <c r="Y171" s="505" t="str">
        <f t="shared" si="26"/>
        <v/>
      </c>
      <c r="Z171" s="406" t="str">
        <f t="shared" si="27"/>
        <v/>
      </c>
      <c r="AA171" s="406" t="str">
        <f t="shared" si="28"/>
        <v/>
      </c>
      <c r="AB171" s="406" t="str">
        <f t="shared" si="29"/>
        <v/>
      </c>
      <c r="AC171" s="1222" t="str">
        <f>IFERROR(IF(COUNTIF(AA171:AA176,"")=6,"",IF(SUM(AA171:AA176)&gt;=CM004M1,"CUMPLE","NO CUMPLE")),"")</f>
        <v/>
      </c>
      <c r="AD171" s="1222" t="str">
        <f>IFERROR(IF(COUNTIF(AA171:AA176,"")=6,"",IF(COUNTIF(E171:E176,"N/A")&gt;0,IF(SUMIF(E171:E176,"N/A",AA171:AA176)&gt;=CM004LM1,"CUMPLE","NO CUMPLE"),IF(SUMIF(E171:E176,"SI",AA171:AA176)&gt;=CM004LM1,"CUMPLE","NO CUMPLE"))),"")</f>
        <v/>
      </c>
      <c r="AE171" s="404" t="str">
        <f t="shared" si="23"/>
        <v/>
      </c>
      <c r="AF171" s="1222" t="str">
        <f>IFERROR(IF(COUNTIF(AB171:AB176,"")=6,"",IF(SUM(AB171:AB176)&gt;=CM004M3,"CUMPLE","NO CUMPLE")),"")</f>
        <v/>
      </c>
      <c r="AG171" s="1222" t="str">
        <f>IFERROR(IF(COUNTIF(AB171:AB176,"")=6,"",IF(COUNTIF(E171:E176,"N/A")&gt;0,IF(SUMIF(E171:E176,"N/A",AB171:AB176)&gt;=CM004LM3,"CUMPLE","NO CUMPLE"),IF(SUMIF(E171:E176,"SI",AB171:AB176)&gt;=CM004LM3,"CUMPLE","NO CUMPLE"))),"")</f>
        <v/>
      </c>
      <c r="AH171" s="355" t="str">
        <f t="shared" si="24"/>
        <v/>
      </c>
      <c r="AI171" s="496"/>
      <c r="AJ171" s="1239"/>
      <c r="AK171" s="1239"/>
      <c r="AL171" s="1239"/>
      <c r="AM171" s="1239"/>
      <c r="AN171" s="1239"/>
      <c r="AO171" s="1239"/>
      <c r="AP171" s="1239"/>
      <c r="AQ171" s="1239"/>
      <c r="AR171" s="1239"/>
      <c r="AS171" s="664"/>
      <c r="AT171" s="1214" t="s">
        <v>168</v>
      </c>
      <c r="AU171" s="1214"/>
      <c r="AV171" s="1288"/>
      <c r="AW171" s="260"/>
      <c r="BC171" s="248"/>
    </row>
    <row r="172" spans="1:55" s="246" customFormat="1" ht="31.5" hidden="1" x14ac:dyDescent="0.25">
      <c r="A172" s="1220"/>
      <c r="B172" s="10"/>
      <c r="C172" s="11"/>
      <c r="D172" s="11" t="str">
        <f>IFERROR(INDEX(DESEMPATE!$D$3:$D$73,MATCH('EXP GEN.'!B172,DESEMPATE!$C$3:$C$73,0)),"")</f>
        <v/>
      </c>
      <c r="E172" s="259" t="str">
        <f>IFERROR(IF(D172="","",IF(VLOOKUP(D172,DESEMPATE!D$3:$E$73,2,FALSE)=1,"N/A",IF(VLOOKUP(D172,DESEMPATE!D$3:$E$73,2,FALSE)&gt;=0.51,"SI","NO"))),"")</f>
        <v/>
      </c>
      <c r="F172" s="750" t="s">
        <v>160</v>
      </c>
      <c r="G172" s="328"/>
      <c r="H172" s="483"/>
      <c r="I172" s="806"/>
      <c r="J172" s="483"/>
      <c r="K172" s="485"/>
      <c r="L172" s="20" t="s">
        <v>160</v>
      </c>
      <c r="M172" s="656" t="s">
        <v>160</v>
      </c>
      <c r="N172" s="656" t="str">
        <f t="shared" si="32"/>
        <v/>
      </c>
      <c r="O172" s="490"/>
      <c r="P172" s="491"/>
      <c r="Q172" s="491"/>
      <c r="R172" s="16" t="str">
        <f t="shared" si="30"/>
        <v/>
      </c>
      <c r="S172" s="17" t="str">
        <f>IFERROR(INDEX(PARAMETROS!$B$53:$B$79,MATCH(R172,PARAMETROS!$A$53:$A$79,0)),"")</f>
        <v/>
      </c>
      <c r="T172" s="603"/>
      <c r="U172" s="17" t="s">
        <v>173</v>
      </c>
      <c r="V172" s="9" t="str">
        <f>IFERROR(IF(U172="","",IF(U172="COP","N/A",IF(OR(U172="USD",U172="US"),1,IF(U172="EUR",VLOOKUP(Q172,'SH EURO'!$A$6:$B$6338,2,FALSE),"INGRESAR TASA")))),"")</f>
        <v/>
      </c>
      <c r="W172" s="859" t="str">
        <f t="shared" si="25"/>
        <v/>
      </c>
      <c r="X172" s="19" t="str">
        <f>IFERROR(IF(U172="","",IF(U172="COP",1,IF(V172&lt;&gt;"N/A",VLOOKUP(Q172,'SH TRM'!$A$9:$B$8912,2,FALSE),"REVISAR"))),"")</f>
        <v/>
      </c>
      <c r="Y172" s="503" t="str">
        <f t="shared" si="26"/>
        <v/>
      </c>
      <c r="Z172" s="9" t="str">
        <f t="shared" si="27"/>
        <v/>
      </c>
      <c r="AA172" s="9" t="str">
        <f t="shared" si="28"/>
        <v/>
      </c>
      <c r="AB172" s="9" t="str">
        <f t="shared" si="29"/>
        <v/>
      </c>
      <c r="AC172" s="1217"/>
      <c r="AD172" s="1217"/>
      <c r="AE172" s="356" t="str">
        <f t="shared" si="23"/>
        <v/>
      </c>
      <c r="AF172" s="1217"/>
      <c r="AG172" s="1217"/>
      <c r="AH172" s="356" t="str">
        <f t="shared" si="24"/>
        <v/>
      </c>
      <c r="AI172" s="496"/>
      <c r="AJ172" s="1216"/>
      <c r="AK172" s="1216"/>
      <c r="AL172" s="1216"/>
      <c r="AM172" s="1216"/>
      <c r="AN172" s="1216"/>
      <c r="AO172" s="1216"/>
      <c r="AP172" s="1216"/>
      <c r="AQ172" s="1216"/>
      <c r="AR172" s="1216"/>
      <c r="AS172" s="659"/>
      <c r="AT172" s="1215"/>
      <c r="AU172" s="1215"/>
      <c r="AV172" s="1289"/>
      <c r="AW172" s="260"/>
      <c r="BC172" s="248"/>
    </row>
    <row r="173" spans="1:55" s="246" customFormat="1" ht="31.5" hidden="1" x14ac:dyDescent="0.25">
      <c r="A173" s="1220"/>
      <c r="B173" s="10"/>
      <c r="C173" s="11"/>
      <c r="D173" s="11" t="str">
        <f>IFERROR(INDEX(DESEMPATE!$D$3:$D$73,MATCH('EXP GEN.'!B173,DESEMPATE!$C$3:$C$73,0)),"")</f>
        <v/>
      </c>
      <c r="E173" s="259" t="str">
        <f>IFERROR(IF(D173="","",IF(VLOOKUP(D173,DESEMPATE!D$3:$E$73,2,FALSE)=1,"N/A",IF(VLOOKUP(D173,DESEMPATE!D$3:$E$73,2,FALSE)&gt;=0.51,"SI","NO"))),"")</f>
        <v/>
      </c>
      <c r="F173" s="750" t="s">
        <v>160</v>
      </c>
      <c r="G173" s="328"/>
      <c r="H173" s="483"/>
      <c r="I173" s="806"/>
      <c r="J173" s="483"/>
      <c r="K173" s="485"/>
      <c r="L173" s="20" t="s">
        <v>160</v>
      </c>
      <c r="M173" s="656" t="s">
        <v>160</v>
      </c>
      <c r="N173" s="656" t="str">
        <f t="shared" si="32"/>
        <v/>
      </c>
      <c r="O173" s="490"/>
      <c r="P173" s="491"/>
      <c r="Q173" s="492"/>
      <c r="R173" s="16" t="str">
        <f t="shared" si="30"/>
        <v/>
      </c>
      <c r="S173" s="17" t="str">
        <f>IFERROR(INDEX(PARAMETROS!$B$53:$B$79,MATCH(R173,PARAMETROS!$A$53:$A$79,0)),"")</f>
        <v/>
      </c>
      <c r="T173" s="603"/>
      <c r="U173" s="18" t="s">
        <v>173</v>
      </c>
      <c r="V173" s="9" t="str">
        <f>IFERROR(IF(U173="","",IF(U173="COP","N/A",IF(OR(U173="USD",U173="US"),1,IF(U173="EUR",VLOOKUP(Q173,'SH EURO'!$A$6:$B$6338,2,FALSE),"INGRESAR TASA")))),"")</f>
        <v/>
      </c>
      <c r="W173" s="859" t="str">
        <f t="shared" si="25"/>
        <v/>
      </c>
      <c r="X173" s="19" t="str">
        <f>IFERROR(IF(U173="","",IF(U173="COP",1,IF(V173&lt;&gt;"N/A",VLOOKUP(Q173,'SH TRM'!$A$9:$B$8912,2,FALSE),"REVISAR"))),"")</f>
        <v/>
      </c>
      <c r="Y173" s="503" t="str">
        <f t="shared" si="26"/>
        <v/>
      </c>
      <c r="Z173" s="9" t="str">
        <f t="shared" si="27"/>
        <v/>
      </c>
      <c r="AA173" s="9" t="str">
        <f t="shared" si="28"/>
        <v/>
      </c>
      <c r="AB173" s="9" t="str">
        <f t="shared" si="29"/>
        <v/>
      </c>
      <c r="AC173" s="1217"/>
      <c r="AD173" s="1217"/>
      <c r="AE173" s="356" t="str">
        <f t="shared" si="23"/>
        <v/>
      </c>
      <c r="AF173" s="1217"/>
      <c r="AG173" s="1217"/>
      <c r="AH173" s="356" t="str">
        <f t="shared" si="24"/>
        <v/>
      </c>
      <c r="AI173" s="496"/>
      <c r="AJ173" s="1216"/>
      <c r="AK173" s="1216"/>
      <c r="AL173" s="1216"/>
      <c r="AM173" s="1216"/>
      <c r="AN173" s="1216"/>
      <c r="AO173" s="1216"/>
      <c r="AP173" s="1216"/>
      <c r="AQ173" s="1216"/>
      <c r="AR173" s="1216"/>
      <c r="AS173" s="659"/>
      <c r="AT173" s="1215"/>
      <c r="AU173" s="1215"/>
      <c r="AV173" s="1289"/>
      <c r="AW173" s="260"/>
      <c r="BC173" s="248"/>
    </row>
    <row r="174" spans="1:55" s="246" customFormat="1" ht="30" hidden="1" customHeight="1" thickBot="1" x14ac:dyDescent="0.3">
      <c r="A174" s="1220"/>
      <c r="B174" s="10"/>
      <c r="C174" s="11"/>
      <c r="D174" s="11" t="str">
        <f>IFERROR(INDEX(DESEMPATE!$D$3:$D$73,MATCH('EXP GEN.'!B174,DESEMPATE!$C$3:$C$73,0)),"")</f>
        <v/>
      </c>
      <c r="E174" s="259" t="str">
        <f>IFERROR(IF(D174="","",IF(VLOOKUP(D174,DESEMPATE!D$3:$E$73,2,FALSE)=1,"N/A",IF(VLOOKUP(D174,DESEMPATE!D$3:$E$73,2,FALSE)&gt;=0.51,"SI","NO"))),"")</f>
        <v/>
      </c>
      <c r="F174" s="750" t="s">
        <v>160</v>
      </c>
      <c r="G174" s="328"/>
      <c r="H174" s="483"/>
      <c r="I174" s="806"/>
      <c r="J174" s="483"/>
      <c r="K174" s="485"/>
      <c r="L174" s="20" t="s">
        <v>160</v>
      </c>
      <c r="M174" s="656" t="s">
        <v>160</v>
      </c>
      <c r="N174" s="656" t="str">
        <f t="shared" si="32"/>
        <v/>
      </c>
      <c r="O174" s="490"/>
      <c r="P174" s="491"/>
      <c r="Q174" s="491"/>
      <c r="R174" s="16" t="str">
        <f t="shared" si="30"/>
        <v/>
      </c>
      <c r="S174" s="17" t="str">
        <f>IFERROR(INDEX(PARAMETROS!$B$53:$B$79,MATCH(R174,PARAMETROS!$A$53:$A$79,0)),"")</f>
        <v/>
      </c>
      <c r="T174" s="603"/>
      <c r="U174" s="18" t="s">
        <v>171</v>
      </c>
      <c r="V174" s="9" t="str">
        <f>IFERROR(IF(U174="","",IF(U174="COP","N/A",IF(OR(U174="USD",U174="US"),1,IF(U174="EUR",VLOOKUP(Q174,'SH EURO'!$A$6:$B$6338,2,FALSE),"INGRESAR TASA")))),"")</f>
        <v>N/A</v>
      </c>
      <c r="W174" s="859" t="str">
        <f t="shared" si="25"/>
        <v/>
      </c>
      <c r="X174" s="19">
        <f>IFERROR(IF(U174="","",IF(U174="COP",1,IF(V174&lt;&gt;"N/A",VLOOKUP(Q174,'SH TRM'!$A$9:$B$8912,2,FALSE),"REVISAR"))),"")</f>
        <v>1</v>
      </c>
      <c r="Y174" s="503">
        <f t="shared" si="26"/>
        <v>0</v>
      </c>
      <c r="Z174" s="9" t="str">
        <f t="shared" si="27"/>
        <v/>
      </c>
      <c r="AA174" s="9" t="str">
        <f t="shared" si="28"/>
        <v/>
      </c>
      <c r="AB174" s="9" t="str">
        <f t="shared" si="29"/>
        <v/>
      </c>
      <c r="AC174" s="1217"/>
      <c r="AD174" s="1217"/>
      <c r="AE174" s="356" t="str">
        <f t="shared" si="23"/>
        <v/>
      </c>
      <c r="AF174" s="1217"/>
      <c r="AG174" s="1217"/>
      <c r="AH174" s="356" t="str">
        <f t="shared" si="24"/>
        <v/>
      </c>
      <c r="AI174" s="496"/>
      <c r="AJ174" s="1216"/>
      <c r="AK174" s="1216"/>
      <c r="AL174" s="1216"/>
      <c r="AM174" s="1216"/>
      <c r="AN174" s="1216"/>
      <c r="AO174" s="1216"/>
      <c r="AP174" s="1216"/>
      <c r="AQ174" s="1216"/>
      <c r="AR174" s="1216"/>
      <c r="AS174" s="659"/>
      <c r="AT174" s="1215"/>
      <c r="AU174" s="1215"/>
      <c r="AV174" s="1289"/>
      <c r="AW174" s="260"/>
      <c r="BC174" s="248"/>
    </row>
    <row r="175" spans="1:55" s="246" customFormat="1" ht="31.5" hidden="1" x14ac:dyDescent="0.25">
      <c r="A175" s="1220"/>
      <c r="B175" s="10"/>
      <c r="C175" s="11"/>
      <c r="D175" s="11" t="str">
        <f>IFERROR(INDEX(DESEMPATE!$D$3:$D$73,MATCH('EXP GEN.'!B175,DESEMPATE!$C$3:$C$73,0)),"")</f>
        <v/>
      </c>
      <c r="E175" s="259" t="str">
        <f>IFERROR(IF(D175="","",IF(VLOOKUP(D175,DESEMPATE!D$3:$E$73,2,FALSE)=1,"N/A",IF(VLOOKUP(D175,DESEMPATE!D$3:$E$73,2,FALSE)&gt;=0.51,"SI","NO"))),"")</f>
        <v/>
      </c>
      <c r="F175" s="750" t="s">
        <v>160</v>
      </c>
      <c r="G175" s="328"/>
      <c r="H175" s="483"/>
      <c r="I175" s="807"/>
      <c r="J175" s="20"/>
      <c r="K175" s="486"/>
      <c r="L175" s="20" t="s">
        <v>160</v>
      </c>
      <c r="M175" s="656" t="s">
        <v>160</v>
      </c>
      <c r="N175" s="656" t="str">
        <f t="shared" si="32"/>
        <v/>
      </c>
      <c r="O175" s="14"/>
      <c r="P175" s="15"/>
      <c r="Q175" s="15"/>
      <c r="R175" s="16" t="str">
        <f t="shared" si="30"/>
        <v/>
      </c>
      <c r="S175" s="17" t="str">
        <f>IFERROR(INDEX(PARAMETROS!$B$53:$B$79,MATCH(R175,PARAMETROS!$A$53:$A$79,0)),"")</f>
        <v/>
      </c>
      <c r="T175" s="691"/>
      <c r="U175" s="18" t="s">
        <v>171</v>
      </c>
      <c r="V175" s="9" t="str">
        <f>IFERROR(IF(U175="","",IF(U175="COP","N/A",IF(OR(U175="USD",U175="US"),1,IF(U175="EUR",VLOOKUP(Q175,'SH EURO'!$A$6:$B$6338,2,FALSE),"INGRESAR TASA")))),"")</f>
        <v>N/A</v>
      </c>
      <c r="W175" s="859" t="str">
        <f t="shared" si="25"/>
        <v/>
      </c>
      <c r="X175" s="19">
        <f>IFERROR(IF(U175="","",IF(U175="COP",1,IF(V175&lt;&gt;"N/A",VLOOKUP(Q175,'SH TRM'!$A$9:$B$8912,2,FALSE),"REVISAR"))),"")</f>
        <v>1</v>
      </c>
      <c r="Y175" s="503">
        <f t="shared" si="26"/>
        <v>0</v>
      </c>
      <c r="Z175" s="9" t="str">
        <f t="shared" si="27"/>
        <v/>
      </c>
      <c r="AA175" s="9" t="str">
        <f t="shared" si="28"/>
        <v/>
      </c>
      <c r="AB175" s="9" t="str">
        <f t="shared" si="29"/>
        <v/>
      </c>
      <c r="AC175" s="1217"/>
      <c r="AD175" s="1217"/>
      <c r="AE175" s="356" t="str">
        <f t="shared" si="23"/>
        <v/>
      </c>
      <c r="AF175" s="1217"/>
      <c r="AG175" s="1217"/>
      <c r="AH175" s="356" t="str">
        <f t="shared" si="24"/>
        <v/>
      </c>
      <c r="AI175" s="496"/>
      <c r="AJ175" s="1216"/>
      <c r="AK175" s="1216"/>
      <c r="AL175" s="1216"/>
      <c r="AM175" s="1216"/>
      <c r="AN175" s="1216"/>
      <c r="AO175" s="1216"/>
      <c r="AP175" s="1216"/>
      <c r="AQ175" s="1216"/>
      <c r="AR175" s="1216"/>
      <c r="AS175" s="659"/>
      <c r="AT175" s="1215"/>
      <c r="AU175" s="1215"/>
      <c r="AV175" s="1289"/>
      <c r="AW175" s="260"/>
      <c r="BC175" s="248"/>
    </row>
    <row r="176" spans="1:55" s="246" customFormat="1" ht="32.25" hidden="1" thickBot="1" x14ac:dyDescent="0.3">
      <c r="A176" s="1221"/>
      <c r="B176" s="36"/>
      <c r="C176" s="137"/>
      <c r="D176" s="49" t="str">
        <f>IFERROR(INDEX(DESEMPATE!$D$3:$D$73,MATCH('EXP GEN.'!B176,DESEMPATE!$C$3:$C$73,0)),"")</f>
        <v/>
      </c>
      <c r="E176" s="335" t="str">
        <f>IFERROR(IF(D176="","",IF(VLOOKUP(D176,DESEMPATE!D$3:$E$73,2,FALSE)=1,"N/A",IF(VLOOKUP(D176,DESEMPATE!D$3:$E$73,2,FALSE)&gt;=0.51,"SI","NO"))),"")</f>
        <v/>
      </c>
      <c r="F176" s="750" t="s">
        <v>160</v>
      </c>
      <c r="G176" s="329"/>
      <c r="H176" s="139"/>
      <c r="I176" s="808"/>
      <c r="J176" s="139"/>
      <c r="K176" s="487"/>
      <c r="L176" s="139" t="s">
        <v>160</v>
      </c>
      <c r="M176" s="658" t="s">
        <v>160</v>
      </c>
      <c r="N176" s="658" t="str">
        <f t="shared" si="32"/>
        <v/>
      </c>
      <c r="O176" s="39"/>
      <c r="P176" s="407"/>
      <c r="Q176" s="407"/>
      <c r="R176" s="40" t="str">
        <f t="shared" si="30"/>
        <v/>
      </c>
      <c r="S176" s="41" t="str">
        <f>IFERROR(INDEX(PARAMETROS!$B$53:$B$79,MATCH(R176,PARAMETROS!$A$53:$A$79,0)),"")</f>
        <v/>
      </c>
      <c r="T176" s="616"/>
      <c r="U176" s="42" t="s">
        <v>171</v>
      </c>
      <c r="V176" s="44" t="str">
        <f>IFERROR(IF(U176="","",IF(U176="COP","N/A",IF(OR(U176="USD",U176="US"),1,IF(U176="EUR",VLOOKUP(Q176,'SH EURO'!$A$6:$B$6338,2,FALSE),"INGRESAR TASA")))),"")</f>
        <v>N/A</v>
      </c>
      <c r="W176" s="860" t="str">
        <f t="shared" si="25"/>
        <v/>
      </c>
      <c r="X176" s="43">
        <f>IFERROR(IF(U176="","",IF(U176="COP",1,IF(V176&lt;&gt;"N/A",VLOOKUP(Q176,'SH TRM'!$A$9:$B$8912,2,FALSE),"REVISAR"))),"")</f>
        <v>1</v>
      </c>
      <c r="Y176" s="504">
        <f t="shared" si="26"/>
        <v>0</v>
      </c>
      <c r="Z176" s="44" t="str">
        <f t="shared" si="27"/>
        <v/>
      </c>
      <c r="AA176" s="44" t="str">
        <f t="shared" si="28"/>
        <v/>
      </c>
      <c r="AB176" s="44" t="str">
        <f t="shared" si="29"/>
        <v/>
      </c>
      <c r="AC176" s="1218"/>
      <c r="AD176" s="1218"/>
      <c r="AE176" s="367" t="str">
        <f t="shared" si="23"/>
        <v/>
      </c>
      <c r="AF176" s="1218"/>
      <c r="AG176" s="1218"/>
      <c r="AH176" s="358" t="str">
        <f t="shared" si="24"/>
        <v/>
      </c>
      <c r="AI176" s="361"/>
      <c r="AJ176" s="1216"/>
      <c r="AK176" s="1216"/>
      <c r="AL176" s="1216"/>
      <c r="AM176" s="1216"/>
      <c r="AN176" s="1216"/>
      <c r="AO176" s="1216"/>
      <c r="AP176" s="1216"/>
      <c r="AQ176" s="1216"/>
      <c r="AR176" s="1216"/>
      <c r="AS176" s="663"/>
      <c r="AT176" s="1215"/>
      <c r="AU176" s="1215"/>
      <c r="AV176" s="1290"/>
      <c r="AW176" s="260"/>
      <c r="BC176" s="248"/>
    </row>
    <row r="177" spans="1:55" s="246" customFormat="1" ht="31.5" hidden="1" x14ac:dyDescent="0.25">
      <c r="A177" s="1219" t="s">
        <v>46</v>
      </c>
      <c r="B177" s="27"/>
      <c r="C177" s="28"/>
      <c r="D177" s="28" t="str">
        <f>IFERROR(INDEX(DESEMPATE!$D$3:$D$73,MATCH('EXP GEN.'!B177,DESEMPATE!$C$3:$C$73,0)),"")</f>
        <v/>
      </c>
      <c r="E177" s="337" t="str">
        <f>IFERROR(IF(D177="","",IF(VLOOKUP(D177,DESEMPATE!D$3:$E$73,2,FALSE)=1,"N/A",IF(VLOOKUP(D177,DESEMPATE!D$3:$E$73,2,FALSE)&gt;=0.51,"SI","NO"))),"")</f>
        <v/>
      </c>
      <c r="F177" s="750" t="s">
        <v>160</v>
      </c>
      <c r="G177" s="327"/>
      <c r="H177" s="480"/>
      <c r="I177" s="805"/>
      <c r="J177" s="820"/>
      <c r="K177" s="589"/>
      <c r="L177" s="590" t="s">
        <v>160</v>
      </c>
      <c r="M177" s="660" t="s">
        <v>160</v>
      </c>
      <c r="N177" s="660" t="str">
        <f t="shared" si="32"/>
        <v/>
      </c>
      <c r="O177" s="597"/>
      <c r="P177" s="598"/>
      <c r="Q177" s="598"/>
      <c r="R177" s="47" t="str">
        <f t="shared" si="30"/>
        <v/>
      </c>
      <c r="S177" s="24" t="str">
        <f>IFERROR(INDEX(PARAMETROS!$B$53:$B$79,MATCH(R177,PARAMETROS!$A$53:$A$79,0)),"")</f>
        <v/>
      </c>
      <c r="T177" s="602"/>
      <c r="U177" s="32" t="s">
        <v>171</v>
      </c>
      <c r="V177" s="406" t="str">
        <f>IFERROR(IF(U177="","",IF(U177="COP","N/A",IF(OR(U177="USD",U177="US"),1,IF(U177="EUR",VLOOKUP(Q177,'SH EURO'!$A$6:$B$6338,2,FALSE),"INGRESAR TASA")))),"")</f>
        <v>N/A</v>
      </c>
      <c r="W177" s="861" t="str">
        <f t="shared" si="25"/>
        <v/>
      </c>
      <c r="X177" s="26">
        <f>IFERROR(IF(U177="","",IF(U177="COP",1,IF(V177&lt;&gt;"N/A",VLOOKUP(Q177,'SH TRM'!$A$9:$B$8912,2,FALSE),"REVISAR"))),"")</f>
        <v>1</v>
      </c>
      <c r="Y177" s="505">
        <f t="shared" si="26"/>
        <v>0</v>
      </c>
      <c r="Z177" s="406" t="str">
        <f t="shared" si="27"/>
        <v/>
      </c>
      <c r="AA177" s="406" t="str">
        <f t="shared" si="28"/>
        <v/>
      </c>
      <c r="AB177" s="406" t="str">
        <f t="shared" si="29"/>
        <v/>
      </c>
      <c r="AC177" s="1222" t="str">
        <f>IFERROR(IF(COUNTIF(AA177:AA182,"")=6,"",IF(SUM(AA177:AA182)&gt;=CM004M1,"CUMPLE","NO CUMPLE")),"")</f>
        <v/>
      </c>
      <c r="AD177" s="1222" t="str">
        <f>IFERROR(IF(COUNTIF(AA177:AA182,"")=6,"",IF(COUNTIF(E177:E182,"N/A")&gt;0,IF(SUMIF(E177:E182,"N/A",AA177:AA182)&gt;=CM004LM1,"CUMPLE","NO CUMPLE"),IF(SUMIF(E177:E182,"SI",AA177:AA182)&gt;=CM004LM1,"CUMPLE","NO CUMPLE"))),"")</f>
        <v/>
      </c>
      <c r="AE177" s="404" t="str">
        <f t="shared" si="23"/>
        <v/>
      </c>
      <c r="AF177" s="1222" t="str">
        <f>IFERROR(IF(COUNTIF(AB177:AB182,"")=6,"",IF(SUM(AB177:AB182)&gt;=CM004M3,"CUMPLE","NO CUMPLE")),"")</f>
        <v/>
      </c>
      <c r="AG177" s="1222" t="str">
        <f>IFERROR(IF(COUNTIF(AB177:AB182,"")=6,"",IF(COUNTIF(E177:E182,"N/A")&gt;0,IF(SUMIF(E177:E182,"N/A",AB177:AB182)&gt;=CM004LM3,"CUMPLE","NO CUMPLE"),IF(SUMIF(E177:E182,"SI",AB177:AB182)&gt;=CM004LM3,"CUMPLE","NO CUMPLE"))),"")</f>
        <v/>
      </c>
      <c r="AH177" s="355" t="str">
        <f t="shared" si="24"/>
        <v/>
      </c>
      <c r="AI177" s="496"/>
      <c r="AJ177" s="1239"/>
      <c r="AK177" s="1239"/>
      <c r="AL177" s="1239"/>
      <c r="AM177" s="1239"/>
      <c r="AN177" s="1239"/>
      <c r="AO177" s="1239"/>
      <c r="AP177" s="1239"/>
      <c r="AQ177" s="1239"/>
      <c r="AR177" s="1239"/>
      <c r="AS177" s="664"/>
      <c r="AT177" s="1214" t="s">
        <v>168</v>
      </c>
      <c r="AU177" s="1214"/>
      <c r="AV177" s="1288"/>
      <c r="AW177" s="260"/>
      <c r="BC177" s="248"/>
    </row>
    <row r="178" spans="1:55" s="246" customFormat="1" ht="31.5" hidden="1" x14ac:dyDescent="0.25">
      <c r="A178" s="1220"/>
      <c r="B178" s="10"/>
      <c r="C178" s="11"/>
      <c r="D178" s="11" t="str">
        <f>IFERROR(INDEX(DESEMPATE!$D$3:$D$73,MATCH('EXP GEN.'!B178,DESEMPATE!$C$3:$C$73,0)),"")</f>
        <v/>
      </c>
      <c r="E178" s="259" t="str">
        <f>IFERROR(IF(D178="","",IF(VLOOKUP(D178,DESEMPATE!D$3:$E$73,2,FALSE)=1,"N/A",IF(VLOOKUP(D178,DESEMPATE!D$3:$E$73,2,FALSE)&gt;=0.51,"SI","NO"))),"")</f>
        <v/>
      </c>
      <c r="F178" s="750" t="s">
        <v>160</v>
      </c>
      <c r="G178" s="328"/>
      <c r="H178" s="483"/>
      <c r="I178" s="806"/>
      <c r="J178" s="821"/>
      <c r="K178" s="591"/>
      <c r="L178" s="360" t="s">
        <v>160</v>
      </c>
      <c r="M178" s="656" t="s">
        <v>160</v>
      </c>
      <c r="N178" s="656" t="str">
        <f t="shared" si="32"/>
        <v/>
      </c>
      <c r="O178" s="490"/>
      <c r="P178" s="491"/>
      <c r="Q178" s="491"/>
      <c r="R178" s="16" t="str">
        <f t="shared" si="30"/>
        <v/>
      </c>
      <c r="S178" s="17" t="str">
        <f>IFERROR(INDEX(PARAMETROS!$B$53:$B$79,MATCH(R178,PARAMETROS!$A$53:$A$79,0)),"")</f>
        <v/>
      </c>
      <c r="T178" s="603"/>
      <c r="U178" s="17" t="s">
        <v>171</v>
      </c>
      <c r="V178" s="9" t="str">
        <f>IFERROR(IF(U178="","",IF(U178="COP","N/A",IF(OR(U178="USD",U178="US"),1,IF(U178="EUR",VLOOKUP(Q178,'SH EURO'!$A$6:$B$6338,2,FALSE),"INGRESAR TASA")))),"")</f>
        <v>N/A</v>
      </c>
      <c r="W178" s="859" t="str">
        <f t="shared" si="25"/>
        <v/>
      </c>
      <c r="X178" s="19">
        <f>IFERROR(IF(U178="","",IF(U178="COP",1,IF(V178&lt;&gt;"N/A",VLOOKUP(Q178,'SH TRM'!$A$9:$B$8912,2,FALSE),"REVISAR"))),"")</f>
        <v>1</v>
      </c>
      <c r="Y178" s="503">
        <f t="shared" si="26"/>
        <v>0</v>
      </c>
      <c r="Z178" s="9" t="str">
        <f t="shared" si="27"/>
        <v/>
      </c>
      <c r="AA178" s="9" t="str">
        <f t="shared" si="28"/>
        <v/>
      </c>
      <c r="AB178" s="9" t="str">
        <f t="shared" si="29"/>
        <v/>
      </c>
      <c r="AC178" s="1217"/>
      <c r="AD178" s="1217"/>
      <c r="AE178" s="356" t="str">
        <f t="shared" si="23"/>
        <v/>
      </c>
      <c r="AF178" s="1217"/>
      <c r="AG178" s="1217"/>
      <c r="AH178" s="356" t="str">
        <f t="shared" si="24"/>
        <v/>
      </c>
      <c r="AI178" s="496"/>
      <c r="AJ178" s="1216"/>
      <c r="AK178" s="1216"/>
      <c r="AL178" s="1216"/>
      <c r="AM178" s="1216"/>
      <c r="AN178" s="1216"/>
      <c r="AO178" s="1216"/>
      <c r="AP178" s="1216"/>
      <c r="AQ178" s="1216"/>
      <c r="AR178" s="1216"/>
      <c r="AS178" s="659"/>
      <c r="AT178" s="1215"/>
      <c r="AU178" s="1215"/>
      <c r="AV178" s="1289"/>
      <c r="AW178" s="260"/>
      <c r="BC178" s="248"/>
    </row>
    <row r="179" spans="1:55" s="246" customFormat="1" ht="31.5" hidden="1" x14ac:dyDescent="0.25">
      <c r="A179" s="1220"/>
      <c r="B179" s="10"/>
      <c r="C179" s="11"/>
      <c r="D179" s="11" t="str">
        <f>IFERROR(INDEX(DESEMPATE!$D$3:$D$73,MATCH('EXP GEN.'!B179,DESEMPATE!$C$3:$C$73,0)),"")</f>
        <v/>
      </c>
      <c r="E179" s="259" t="str">
        <f>IFERROR(IF(D179="","",IF(VLOOKUP(D179,DESEMPATE!D$3:$E$73,2,FALSE)=1,"N/A",IF(VLOOKUP(D179,DESEMPATE!D$3:$E$73,2,FALSE)&gt;=0.51,"SI","NO"))),"")</f>
        <v/>
      </c>
      <c r="F179" s="750" t="s">
        <v>160</v>
      </c>
      <c r="G179" s="328"/>
      <c r="H179" s="483"/>
      <c r="I179" s="806"/>
      <c r="J179" s="483"/>
      <c r="K179" s="592"/>
      <c r="L179" s="20" t="s">
        <v>160</v>
      </c>
      <c r="M179" s="656" t="s">
        <v>160</v>
      </c>
      <c r="N179" s="656" t="str">
        <f t="shared" si="32"/>
        <v/>
      </c>
      <c r="O179" s="490"/>
      <c r="P179" s="491"/>
      <c r="Q179" s="492"/>
      <c r="R179" s="16" t="str">
        <f t="shared" si="30"/>
        <v/>
      </c>
      <c r="S179" s="17" t="str">
        <f>IFERROR(INDEX(PARAMETROS!$B$53:$B$79,MATCH(R179,PARAMETROS!$A$53:$A$79,0)),"")</f>
        <v/>
      </c>
      <c r="T179" s="603"/>
      <c r="U179" s="18" t="s">
        <v>171</v>
      </c>
      <c r="V179" s="9" t="str">
        <f>IFERROR(IF(U179="","",IF(U179="COP","N/A",IF(OR(U179="USD",U179="US"),1,IF(U179="EUR",VLOOKUP(Q179,'SH EURO'!$A$6:$B$6338,2,FALSE),"INGRESAR TASA")))),"")</f>
        <v>N/A</v>
      </c>
      <c r="W179" s="859" t="str">
        <f t="shared" si="25"/>
        <v/>
      </c>
      <c r="X179" s="19">
        <f>IFERROR(IF(U179="","",IF(U179="COP",1,IF(V179&lt;&gt;"N/A",VLOOKUP(Q179,'SH TRM'!$A$9:$B$8912,2,FALSE),"REVISAR"))),"")</f>
        <v>1</v>
      </c>
      <c r="Y179" s="503">
        <f t="shared" si="26"/>
        <v>0</v>
      </c>
      <c r="Z179" s="9" t="str">
        <f t="shared" si="27"/>
        <v/>
      </c>
      <c r="AA179" s="9" t="str">
        <f t="shared" si="28"/>
        <v/>
      </c>
      <c r="AB179" s="9" t="str">
        <f t="shared" si="29"/>
        <v/>
      </c>
      <c r="AC179" s="1217"/>
      <c r="AD179" s="1217"/>
      <c r="AE179" s="356" t="str">
        <f t="shared" si="23"/>
        <v/>
      </c>
      <c r="AF179" s="1217"/>
      <c r="AG179" s="1217"/>
      <c r="AH179" s="356" t="str">
        <f t="shared" si="24"/>
        <v/>
      </c>
      <c r="AI179" s="496"/>
      <c r="AJ179" s="1216"/>
      <c r="AK179" s="1216"/>
      <c r="AL179" s="1216"/>
      <c r="AM179" s="1216"/>
      <c r="AN179" s="1216"/>
      <c r="AO179" s="1216"/>
      <c r="AP179" s="1216"/>
      <c r="AQ179" s="1216"/>
      <c r="AR179" s="1216"/>
      <c r="AS179" s="659"/>
      <c r="AT179" s="1215"/>
      <c r="AU179" s="1215"/>
      <c r="AV179" s="1289"/>
      <c r="AW179" s="260"/>
      <c r="BC179" s="248"/>
    </row>
    <row r="180" spans="1:55" s="246" customFormat="1" ht="31.5" hidden="1" x14ac:dyDescent="0.25">
      <c r="A180" s="1220"/>
      <c r="B180" s="10"/>
      <c r="C180" s="11"/>
      <c r="D180" s="11" t="str">
        <f>IFERROR(INDEX(DESEMPATE!$D$3:$D$73,MATCH('EXP GEN.'!B180,DESEMPATE!$C$3:$C$73,0)),"")</f>
        <v/>
      </c>
      <c r="E180" s="259" t="str">
        <f>IFERROR(IF(D180="","",IF(VLOOKUP(D180,DESEMPATE!D$3:$E$73,2,FALSE)=1,"N/A",IF(VLOOKUP(D180,DESEMPATE!D$3:$E$73,2,FALSE)&gt;=0.51,"SI","NO"))),"")</f>
        <v/>
      </c>
      <c r="F180" s="750" t="s">
        <v>160</v>
      </c>
      <c r="G180" s="328"/>
      <c r="H180" s="483"/>
      <c r="I180" s="806"/>
      <c r="J180" s="483"/>
      <c r="K180" s="592"/>
      <c r="L180" s="20" t="s">
        <v>160</v>
      </c>
      <c r="M180" s="656" t="s">
        <v>160</v>
      </c>
      <c r="N180" s="656" t="str">
        <f t="shared" si="32"/>
        <v/>
      </c>
      <c r="O180" s="490"/>
      <c r="P180" s="491"/>
      <c r="Q180" s="491"/>
      <c r="R180" s="16" t="str">
        <f t="shared" si="30"/>
        <v/>
      </c>
      <c r="S180" s="17" t="str">
        <f>IFERROR(INDEX(PARAMETROS!$B$53:$B$79,MATCH(R180,PARAMETROS!$A$53:$A$79,0)),"")</f>
        <v/>
      </c>
      <c r="T180" s="603"/>
      <c r="U180" s="18" t="s">
        <v>173</v>
      </c>
      <c r="V180" s="9" t="str">
        <f>IFERROR(IF(U180="","",IF(U180="COP","N/A",IF(OR(U180="USD",U180="US"),1,IF(U180="EUR",VLOOKUP(Q180,'SH EURO'!$A$6:$B$6338,2,FALSE),"INGRESAR TASA")))),"")</f>
        <v/>
      </c>
      <c r="W180" s="859" t="str">
        <f t="shared" si="25"/>
        <v/>
      </c>
      <c r="X180" s="19" t="str">
        <f>IFERROR(IF(U180="","",IF(U180="COP",1,IF(V180&lt;&gt;"N/A",VLOOKUP(Q180,'SH TRM'!$A$9:$B$8912,2,FALSE),"REVISAR"))),"")</f>
        <v/>
      </c>
      <c r="Y180" s="503" t="str">
        <f t="shared" si="26"/>
        <v/>
      </c>
      <c r="Z180" s="9" t="str">
        <f t="shared" si="27"/>
        <v/>
      </c>
      <c r="AA180" s="9" t="str">
        <f t="shared" si="28"/>
        <v/>
      </c>
      <c r="AB180" s="9" t="str">
        <f t="shared" si="29"/>
        <v/>
      </c>
      <c r="AC180" s="1217"/>
      <c r="AD180" s="1217"/>
      <c r="AE180" s="356" t="str">
        <f t="shared" si="23"/>
        <v/>
      </c>
      <c r="AF180" s="1217"/>
      <c r="AG180" s="1217"/>
      <c r="AH180" s="356" t="str">
        <f t="shared" si="24"/>
        <v/>
      </c>
      <c r="AI180" s="360"/>
      <c r="AJ180" s="1216"/>
      <c r="AK180" s="1216"/>
      <c r="AL180" s="1216"/>
      <c r="AM180" s="1216"/>
      <c r="AN180" s="1216"/>
      <c r="AO180" s="1216"/>
      <c r="AP180" s="1216"/>
      <c r="AQ180" s="1216"/>
      <c r="AR180" s="1216"/>
      <c r="AS180" s="659"/>
      <c r="AT180" s="1215"/>
      <c r="AU180" s="1215"/>
      <c r="AV180" s="1289"/>
      <c r="AW180" s="260"/>
      <c r="BC180" s="248"/>
    </row>
    <row r="181" spans="1:55" s="246" customFormat="1" ht="31.5" hidden="1" x14ac:dyDescent="0.25">
      <c r="A181" s="1220"/>
      <c r="B181" s="10"/>
      <c r="C181" s="11"/>
      <c r="D181" s="11" t="str">
        <f>IFERROR(INDEX(DESEMPATE!$D$3:$D$73,MATCH('EXP GEN.'!B181,DESEMPATE!$C$3:$C$73,0)),"")</f>
        <v/>
      </c>
      <c r="E181" s="259" t="str">
        <f>IFERROR(IF(D181="","",IF(VLOOKUP(D181,DESEMPATE!D$3:$E$73,2,FALSE)=1,"N/A",IF(VLOOKUP(D181,DESEMPATE!D$3:$E$73,2,FALSE)&gt;=0.51,"SI","NO"))),"")</f>
        <v/>
      </c>
      <c r="F181" s="750" t="s">
        <v>160</v>
      </c>
      <c r="G181" s="328"/>
      <c r="H181" s="483"/>
      <c r="I181" s="807"/>
      <c r="J181" s="20"/>
      <c r="K181" s="486"/>
      <c r="L181" s="20" t="s">
        <v>160</v>
      </c>
      <c r="M181" s="656" t="s">
        <v>160</v>
      </c>
      <c r="N181" s="656" t="str">
        <f t="shared" si="32"/>
        <v/>
      </c>
      <c r="O181" s="14"/>
      <c r="P181" s="15"/>
      <c r="Q181" s="15"/>
      <c r="R181" s="16" t="str">
        <f t="shared" si="30"/>
        <v/>
      </c>
      <c r="S181" s="17" t="str">
        <f>IFERROR(INDEX(PARAMETROS!$B$53:$B$79,MATCH(R181,PARAMETROS!$A$53:$A$79,0)),"")</f>
        <v/>
      </c>
      <c r="T181" s="603"/>
      <c r="U181" s="18" t="s">
        <v>173</v>
      </c>
      <c r="V181" s="9" t="str">
        <f>IFERROR(IF(U181="","",IF(U181="COP","N/A",IF(OR(U181="USD",U181="US"),1,IF(U181="EUR",VLOOKUP(Q181,'SH EURO'!$A$6:$B$6338,2,FALSE),"INGRESAR TASA")))),"")</f>
        <v/>
      </c>
      <c r="W181" s="859" t="str">
        <f t="shared" si="25"/>
        <v/>
      </c>
      <c r="X181" s="19" t="str">
        <f>IFERROR(IF(U181="","",IF(U181="COP",1,IF(V181&lt;&gt;"N/A",VLOOKUP(Q181,'SH TRM'!$A$9:$B$8912,2,FALSE),"REVISAR"))),"")</f>
        <v/>
      </c>
      <c r="Y181" s="503" t="str">
        <f t="shared" si="26"/>
        <v/>
      </c>
      <c r="Z181" s="9" t="str">
        <f t="shared" si="27"/>
        <v/>
      </c>
      <c r="AA181" s="9" t="str">
        <f t="shared" si="28"/>
        <v/>
      </c>
      <c r="AB181" s="9" t="str">
        <f t="shared" si="29"/>
        <v/>
      </c>
      <c r="AC181" s="1217"/>
      <c r="AD181" s="1217"/>
      <c r="AE181" s="356" t="str">
        <f t="shared" si="23"/>
        <v/>
      </c>
      <c r="AF181" s="1217"/>
      <c r="AG181" s="1217"/>
      <c r="AH181" s="356" t="str">
        <f t="shared" si="24"/>
        <v/>
      </c>
      <c r="AI181" s="360"/>
      <c r="AJ181" s="1216"/>
      <c r="AK181" s="1216"/>
      <c r="AL181" s="1216"/>
      <c r="AM181" s="1216"/>
      <c r="AN181" s="1216"/>
      <c r="AO181" s="1216"/>
      <c r="AP181" s="1216"/>
      <c r="AQ181" s="1216"/>
      <c r="AR181" s="1216"/>
      <c r="AS181" s="659"/>
      <c r="AT181" s="1215"/>
      <c r="AU181" s="1215"/>
      <c r="AV181" s="1289"/>
      <c r="AW181" s="260"/>
      <c r="BC181" s="248"/>
    </row>
    <row r="182" spans="1:55" s="246" customFormat="1" ht="32.25" hidden="1" thickBot="1" x14ac:dyDescent="0.3">
      <c r="A182" s="1221"/>
      <c r="B182" s="36"/>
      <c r="C182" s="137"/>
      <c r="D182" s="49" t="str">
        <f>IFERROR(INDEX(DESEMPATE!$D$3:$D$73,MATCH('EXP GEN.'!B182,DESEMPATE!$C$3:$C$73,0)),"")</f>
        <v/>
      </c>
      <c r="E182" s="335" t="str">
        <f>IFERROR(IF(D182="","",IF(VLOOKUP(D182,DESEMPATE!D$3:$E$73,2,FALSE)=1,"N/A",IF(VLOOKUP(D182,DESEMPATE!D$3:$E$73,2,FALSE)&gt;=0.51,"SI","NO"))),"")</f>
        <v/>
      </c>
      <c r="F182" s="750" t="s">
        <v>160</v>
      </c>
      <c r="G182" s="329"/>
      <c r="H182" s="20"/>
      <c r="I182" s="807"/>
      <c r="J182" s="20"/>
      <c r="K182" s="486"/>
      <c r="L182" s="139" t="s">
        <v>160</v>
      </c>
      <c r="M182" s="658" t="s">
        <v>160</v>
      </c>
      <c r="N182" s="658" t="str">
        <f t="shared" si="32"/>
        <v/>
      </c>
      <c r="O182" s="39"/>
      <c r="P182" s="15"/>
      <c r="Q182" s="15"/>
      <c r="R182" s="40" t="str">
        <f t="shared" si="30"/>
        <v/>
      </c>
      <c r="S182" s="41" t="str">
        <f>IFERROR(INDEX(PARAMETROS!$B$53:$B$79,MATCH(R182,PARAMETROS!$A$53:$A$79,0)),"")</f>
        <v/>
      </c>
      <c r="T182" s="603"/>
      <c r="U182" s="42" t="s">
        <v>173</v>
      </c>
      <c r="V182" s="44" t="str">
        <f>IFERROR(IF(U182="","",IF(U182="COP","N/A",IF(OR(U182="USD",U182="US"),1,IF(U182="EUR",VLOOKUP(Q182,'SH EURO'!$A$6:$B$6338,2,FALSE),"INGRESAR TASA")))),"")</f>
        <v/>
      </c>
      <c r="W182" s="860" t="str">
        <f t="shared" si="25"/>
        <v/>
      </c>
      <c r="X182" s="43" t="str">
        <f>IFERROR(IF(U182="","",IF(U182="COP",1,IF(V182&lt;&gt;"N/A",VLOOKUP(Q182,'SH TRM'!$A$9:$B$8912,2,FALSE),"REVISAR"))),"")</f>
        <v/>
      </c>
      <c r="Y182" s="504" t="str">
        <f t="shared" si="26"/>
        <v/>
      </c>
      <c r="Z182" s="44" t="str">
        <f t="shared" si="27"/>
        <v/>
      </c>
      <c r="AA182" s="44" t="str">
        <f t="shared" si="28"/>
        <v/>
      </c>
      <c r="AB182" s="44" t="str">
        <f t="shared" si="29"/>
        <v/>
      </c>
      <c r="AC182" s="1218"/>
      <c r="AD182" s="1218"/>
      <c r="AE182" s="367" t="str">
        <f t="shared" si="23"/>
        <v/>
      </c>
      <c r="AF182" s="1218"/>
      <c r="AG182" s="1218"/>
      <c r="AH182" s="358" t="str">
        <f t="shared" si="24"/>
        <v/>
      </c>
      <c r="AI182" s="361"/>
      <c r="AJ182" s="1218"/>
      <c r="AK182" s="1218"/>
      <c r="AL182" s="1218"/>
      <c r="AM182" s="1218"/>
      <c r="AN182" s="1218"/>
      <c r="AO182" s="1218"/>
      <c r="AP182" s="1225"/>
      <c r="AQ182" s="1225"/>
      <c r="AR182" s="1225"/>
      <c r="AS182" s="668"/>
      <c r="AT182" s="1215"/>
      <c r="AU182" s="1215"/>
      <c r="AV182" s="1290"/>
      <c r="AW182" s="260"/>
      <c r="BC182" s="248"/>
    </row>
    <row r="183" spans="1:55" s="246" customFormat="1" ht="32.25" hidden="1" thickBot="1" x14ac:dyDescent="0.3">
      <c r="A183" s="1219" t="s">
        <v>47</v>
      </c>
      <c r="B183" s="27"/>
      <c r="C183" s="28"/>
      <c r="D183" s="28" t="str">
        <f>IFERROR(INDEX(DESEMPATE!$D$3:$D$73,MATCH('EXP GEN.'!B183,DESEMPATE!$C$3:$C$73,0)),"")</f>
        <v/>
      </c>
      <c r="E183" s="337" t="str">
        <f>IFERROR(IF(D183="","",IF(VLOOKUP(D183,DESEMPATE!D$3:$E$73,2,FALSE)=1,"N/A",IF(VLOOKUP(D183,DESEMPATE!D$3:$E$73,2,FALSE)&gt;=0.51,"SI","NO"))),"")</f>
        <v/>
      </c>
      <c r="F183" s="750" t="s">
        <v>160</v>
      </c>
      <c r="G183" s="327"/>
      <c r="H183" s="593"/>
      <c r="I183" s="817"/>
      <c r="J183" s="593"/>
      <c r="K183" s="589"/>
      <c r="L183" s="590" t="s">
        <v>160</v>
      </c>
      <c r="M183" s="660" t="s">
        <v>160</v>
      </c>
      <c r="N183" s="660" t="str">
        <f t="shared" si="32"/>
        <v/>
      </c>
      <c r="O183" s="597"/>
      <c r="P183" s="598"/>
      <c r="Q183" s="598"/>
      <c r="R183" s="47" t="str">
        <f t="shared" si="30"/>
        <v/>
      </c>
      <c r="S183" s="24" t="str">
        <f>IFERROR(INDEX(PARAMETROS!$B$53:$B$79,MATCH(R183,PARAMETROS!$A$53:$A$79,0)),"")</f>
        <v/>
      </c>
      <c r="T183" s="602"/>
      <c r="U183" s="32" t="s">
        <v>171</v>
      </c>
      <c r="V183" s="406" t="str">
        <f>IFERROR(IF(U183="","",IF(U183="COP","N/A",IF(OR(U183="USD",U183="US"),1,IF(U183="EUR",VLOOKUP(Q183,'SH EURO'!$A$6:$B$6338,2,FALSE),"INGRESAR TASA")))),"")</f>
        <v>N/A</v>
      </c>
      <c r="W183" s="861" t="str">
        <f t="shared" si="25"/>
        <v/>
      </c>
      <c r="X183" s="26">
        <f>IFERROR(IF(U183="","",IF(U183="COP",1,IF(V183&lt;&gt;"N/A",VLOOKUP(Q183,'SH TRM'!$A$9:$B$8912,2,FALSE),"REVISAR"))),"")</f>
        <v>1</v>
      </c>
      <c r="Y183" s="505">
        <f t="shared" si="26"/>
        <v>0</v>
      </c>
      <c r="Z183" s="406" t="str">
        <f t="shared" si="27"/>
        <v/>
      </c>
      <c r="AA183" s="406" t="str">
        <f t="shared" si="28"/>
        <v/>
      </c>
      <c r="AB183" s="406" t="str">
        <f t="shared" si="29"/>
        <v/>
      </c>
      <c r="AC183" s="1222" t="str">
        <f>IFERROR(IF(COUNTIF(AA183:AA188,"")=6,"",IF(SUM(AA183:AA188)&gt;=CM004M1,"CUMPLE","NO CUMPLE")),"")</f>
        <v/>
      </c>
      <c r="AD183" s="1222" t="str">
        <f>IFERROR(IF(COUNTIF(AA183:AA188,"")=6,"",IF(COUNTIF(E183:E188,"N/A")&gt;0,IF(SUMIF(E183:E188,"N/A",AA183:AA188)&gt;=CM004LM1,"CUMPLE","NO CUMPLE"),IF(SUMIF(E183:E188,"SI",AA183:AA188)&gt;=CM004LM1,"CUMPLE","NO CUMPLE"))),"")</f>
        <v/>
      </c>
      <c r="AE183" s="404" t="str">
        <f t="shared" si="23"/>
        <v/>
      </c>
      <c r="AF183" s="1222" t="str">
        <f>IFERROR(IF(COUNTIF(AB183:AB188,"")=6,"",IF(SUM(AB183:AB188)&gt;=CM004M3,"CUMPLE","NO CUMPLE")),"")</f>
        <v/>
      </c>
      <c r="AG183" s="1222" t="str">
        <f>IFERROR(IF(COUNTIF(AB183:AB188,"")=6,"",IF(COUNTIF(E183:E188,"N/A")&gt;0,IF(SUMIF(E183:E188,"N/A",AB183:AB188)&gt;=CM004LM3,"CUMPLE","NO CUMPLE"),IF(SUMIF(E183:E188,"SI",AB183:AB188)&gt;=CM004LM3,"CUMPLE","NO CUMPLE"))),"")</f>
        <v/>
      </c>
      <c r="AH183" s="355" t="str">
        <f t="shared" si="24"/>
        <v/>
      </c>
      <c r="AI183" s="496"/>
      <c r="AJ183" s="1239"/>
      <c r="AK183" s="1239"/>
      <c r="AL183" s="1239"/>
      <c r="AM183" s="1239"/>
      <c r="AN183" s="1239"/>
      <c r="AO183" s="1239"/>
      <c r="AP183" s="1239"/>
      <c r="AQ183" s="1239"/>
      <c r="AR183" s="1239"/>
      <c r="AS183" s="666"/>
      <c r="AT183" s="1214" t="s">
        <v>168</v>
      </c>
      <c r="AU183" s="1214"/>
      <c r="AV183" s="258"/>
      <c r="AW183" s="260"/>
      <c r="BC183" s="248"/>
    </row>
    <row r="184" spans="1:55" s="246" customFormat="1" ht="32.25" hidden="1" thickBot="1" x14ac:dyDescent="0.3">
      <c r="A184" s="1220"/>
      <c r="B184" s="10"/>
      <c r="C184" s="11"/>
      <c r="D184" s="11" t="str">
        <f>IFERROR(INDEX(DESEMPATE!$D$3:$D$73,MATCH('EXP GEN.'!B184,DESEMPATE!$C$3:$C$73,0)),"")</f>
        <v/>
      </c>
      <c r="E184" s="259" t="str">
        <f>IFERROR(IF(D184="","",IF(VLOOKUP(D184,DESEMPATE!D$3:$E$73,2,FALSE)=1,"N/A",IF(VLOOKUP(D184,DESEMPATE!D$3:$E$73,2,FALSE)&gt;=0.51,"SI","NO"))),"")</f>
        <v/>
      </c>
      <c r="F184" s="750" t="s">
        <v>160</v>
      </c>
      <c r="G184" s="328"/>
      <c r="H184" s="594"/>
      <c r="I184" s="818"/>
      <c r="J184" s="594"/>
      <c r="K184" s="595"/>
      <c r="L184" s="596" t="s">
        <v>160</v>
      </c>
      <c r="M184" s="662" t="s">
        <v>160</v>
      </c>
      <c r="N184" s="656" t="str">
        <f t="shared" si="32"/>
        <v/>
      </c>
      <c r="O184" s="490"/>
      <c r="P184" s="491"/>
      <c r="Q184" s="491"/>
      <c r="R184" s="16" t="str">
        <f t="shared" si="30"/>
        <v/>
      </c>
      <c r="S184" s="17" t="str">
        <f>IFERROR(INDEX(PARAMETROS!$B$53:$B$79,MATCH(R184,PARAMETROS!$A$53:$A$79,0)),"")</f>
        <v/>
      </c>
      <c r="T184" s="603"/>
      <c r="U184" s="17" t="s">
        <v>171</v>
      </c>
      <c r="V184" s="9" t="str">
        <f>IFERROR(IF(U184="","",IF(U184="COP","N/A",IF(OR(U184="USD",U184="US"),1,IF(U184="EUR",VLOOKUP(Q184,'SH EURO'!$A$6:$B$6338,2,FALSE),"INGRESAR TASA")))),"")</f>
        <v>N/A</v>
      </c>
      <c r="W184" s="859" t="str">
        <f t="shared" si="25"/>
        <v/>
      </c>
      <c r="X184" s="19">
        <f>IFERROR(IF(U184="","",IF(U184="COP",1,IF(V184&lt;&gt;"N/A",VLOOKUP(Q184,'SH TRM'!$A$9:$B$8912,2,FALSE),"REVISAR"))),"")</f>
        <v>1</v>
      </c>
      <c r="Y184" s="503">
        <f t="shared" si="26"/>
        <v>0</v>
      </c>
      <c r="Z184" s="9" t="str">
        <f t="shared" si="27"/>
        <v/>
      </c>
      <c r="AA184" s="9" t="str">
        <f t="shared" si="28"/>
        <v/>
      </c>
      <c r="AB184" s="9" t="str">
        <f t="shared" si="29"/>
        <v/>
      </c>
      <c r="AC184" s="1217"/>
      <c r="AD184" s="1217"/>
      <c r="AE184" s="356" t="str">
        <f t="shared" si="23"/>
        <v/>
      </c>
      <c r="AF184" s="1217"/>
      <c r="AG184" s="1217"/>
      <c r="AH184" s="356" t="str">
        <f t="shared" si="24"/>
        <v/>
      </c>
      <c r="AI184" s="496"/>
      <c r="AJ184" s="1216"/>
      <c r="AK184" s="1216"/>
      <c r="AL184" s="1216"/>
      <c r="AM184" s="1216"/>
      <c r="AN184" s="1216"/>
      <c r="AO184" s="1216"/>
      <c r="AP184" s="1216"/>
      <c r="AQ184" s="1216"/>
      <c r="AR184" s="1216"/>
      <c r="AS184" s="659"/>
      <c r="AT184" s="1215"/>
      <c r="AU184" s="1215"/>
      <c r="AV184" s="257"/>
      <c r="AW184" s="260"/>
      <c r="BC184" s="248"/>
    </row>
    <row r="185" spans="1:55" s="246" customFormat="1" ht="32.25" hidden="1" thickBot="1" x14ac:dyDescent="0.3">
      <c r="A185" s="1220"/>
      <c r="B185" s="10"/>
      <c r="C185" s="11"/>
      <c r="D185" s="11" t="str">
        <f>IFERROR(INDEX(DESEMPATE!$D$3:$D$73,MATCH('EXP GEN.'!B185,DESEMPATE!$C$3:$C$73,0)),"")</f>
        <v/>
      </c>
      <c r="E185" s="259" t="str">
        <f>IFERROR(IF(D185="","",IF(VLOOKUP(D185,DESEMPATE!D$3:$E$73,2,FALSE)=1,"N/A",IF(VLOOKUP(D185,DESEMPATE!D$3:$E$73,2,FALSE)&gt;=0.51,"SI","NO"))),"")</f>
        <v/>
      </c>
      <c r="F185" s="750" t="s">
        <v>160</v>
      </c>
      <c r="G185" s="328"/>
      <c r="H185" s="20"/>
      <c r="I185" s="806"/>
      <c r="J185" s="483"/>
      <c r="K185" s="485"/>
      <c r="L185" s="20" t="s">
        <v>160</v>
      </c>
      <c r="M185" s="656" t="s">
        <v>160</v>
      </c>
      <c r="N185" s="656" t="str">
        <f t="shared" si="32"/>
        <v/>
      </c>
      <c r="O185" s="490"/>
      <c r="P185" s="491"/>
      <c r="Q185" s="492"/>
      <c r="R185" s="16" t="str">
        <f t="shared" si="30"/>
        <v/>
      </c>
      <c r="S185" s="17" t="str">
        <f>IFERROR(INDEX(PARAMETROS!$B$53:$B$79,MATCH(R185,PARAMETROS!$A$53:$A$79,0)),"")</f>
        <v/>
      </c>
      <c r="T185" s="603"/>
      <c r="U185" s="18" t="s">
        <v>171</v>
      </c>
      <c r="V185" s="9" t="str">
        <f>IFERROR(IF(U185="","",IF(U185="COP","N/A",IF(OR(U185="USD",U185="US"),1,IF(U185="EUR",VLOOKUP(Q185,'SH EURO'!$A$6:$B$6338,2,FALSE),"INGRESAR TASA")))),"")</f>
        <v>N/A</v>
      </c>
      <c r="W185" s="859" t="str">
        <f t="shared" si="25"/>
        <v/>
      </c>
      <c r="X185" s="19">
        <f>IFERROR(IF(U185="","",IF(U185="COP",1,IF(V185&lt;&gt;"N/A",VLOOKUP(Q185,'SH TRM'!$A$9:$B$8912,2,FALSE),"REVISAR"))),"")</f>
        <v>1</v>
      </c>
      <c r="Y185" s="503">
        <f t="shared" si="26"/>
        <v>0</v>
      </c>
      <c r="Z185" s="9" t="str">
        <f t="shared" si="27"/>
        <v/>
      </c>
      <c r="AA185" s="9" t="str">
        <f t="shared" si="28"/>
        <v/>
      </c>
      <c r="AB185" s="9" t="str">
        <f t="shared" si="29"/>
        <v/>
      </c>
      <c r="AC185" s="1217"/>
      <c r="AD185" s="1217"/>
      <c r="AE185" s="356" t="str">
        <f t="shared" si="23"/>
        <v/>
      </c>
      <c r="AF185" s="1217"/>
      <c r="AG185" s="1217"/>
      <c r="AH185" s="356" t="str">
        <f t="shared" si="24"/>
        <v/>
      </c>
      <c r="AI185" s="496"/>
      <c r="AJ185" s="1216"/>
      <c r="AK185" s="1216"/>
      <c r="AL185" s="1216"/>
      <c r="AM185" s="1216"/>
      <c r="AN185" s="1216"/>
      <c r="AO185" s="1216"/>
      <c r="AP185" s="1216"/>
      <c r="AQ185" s="1216"/>
      <c r="AR185" s="1216"/>
      <c r="AS185" s="659"/>
      <c r="AT185" s="1215"/>
      <c r="AU185" s="1215"/>
      <c r="AV185" s="257"/>
      <c r="AW185" s="260"/>
      <c r="BC185" s="248"/>
    </row>
    <row r="186" spans="1:55" s="246" customFormat="1" ht="15" hidden="1" customHeight="1" thickBot="1" x14ac:dyDescent="0.3">
      <c r="A186" s="1220"/>
      <c r="B186" s="10"/>
      <c r="C186" s="11"/>
      <c r="D186" s="11" t="str">
        <f>IFERROR(INDEX(DESEMPATE!$D$3:$D$73,MATCH('EXP GEN.'!B186,DESEMPATE!$C$3:$C$73,0)),"")</f>
        <v/>
      </c>
      <c r="E186" s="259" t="str">
        <f>IFERROR(IF(D186="","",IF(VLOOKUP(D186,DESEMPATE!D$3:$E$73,2,FALSE)=1,"N/A",IF(VLOOKUP(D186,DESEMPATE!D$3:$E$73,2,FALSE)&gt;=0.51,"SI","NO"))),"")</f>
        <v/>
      </c>
      <c r="F186" s="750" t="s">
        <v>160</v>
      </c>
      <c r="G186" s="328"/>
      <c r="H186" s="483"/>
      <c r="I186" s="806"/>
      <c r="J186" s="483"/>
      <c r="K186" s="485"/>
      <c r="L186" s="20"/>
      <c r="M186" s="656"/>
      <c r="N186" s="656" t="str">
        <f t="shared" si="32"/>
        <v/>
      </c>
      <c r="O186" s="490"/>
      <c r="P186" s="491"/>
      <c r="Q186" s="491"/>
      <c r="R186" s="16" t="str">
        <f t="shared" si="30"/>
        <v/>
      </c>
      <c r="S186" s="17" t="str">
        <f>IFERROR(INDEX(PARAMETROS!$B$53:$B$79,MATCH(R186,PARAMETROS!$A$53:$A$79,0)),"")</f>
        <v/>
      </c>
      <c r="T186" s="603"/>
      <c r="U186" s="18"/>
      <c r="V186" s="9" t="str">
        <f>IFERROR(IF(U186="","",IF(U186="COP","N/A",IF(OR(U186="USD",U186="US"),1,IF(U186="EUR",VLOOKUP(Q186,'SH EURO'!$A$6:$B$6338,2,FALSE),"INGRESAR TASA")))),"")</f>
        <v/>
      </c>
      <c r="W186" s="859" t="str">
        <f t="shared" si="25"/>
        <v/>
      </c>
      <c r="X186" s="19" t="str">
        <f>IFERROR(IF(U186="","",IF(U186="COP",1,IF(V186&lt;&gt;"N/A",VLOOKUP(Q186,'SH TRM'!$A$9:$B$8912,2,FALSE),"REVISAR"))),"")</f>
        <v/>
      </c>
      <c r="Y186" s="503" t="str">
        <f t="shared" si="26"/>
        <v/>
      </c>
      <c r="Z186" s="9" t="str">
        <f t="shared" si="27"/>
        <v/>
      </c>
      <c r="AA186" s="9" t="str">
        <f t="shared" si="28"/>
        <v/>
      </c>
      <c r="AB186" s="9" t="str">
        <f t="shared" si="29"/>
        <v/>
      </c>
      <c r="AC186" s="1217"/>
      <c r="AD186" s="1217"/>
      <c r="AE186" s="356" t="str">
        <f t="shared" si="23"/>
        <v/>
      </c>
      <c r="AF186" s="1217"/>
      <c r="AG186" s="1217"/>
      <c r="AH186" s="356" t="str">
        <f t="shared" si="24"/>
        <v/>
      </c>
      <c r="AI186" s="360"/>
      <c r="AJ186" s="1216"/>
      <c r="AK186" s="1216"/>
      <c r="AL186" s="1216"/>
      <c r="AM186" s="1216"/>
      <c r="AN186" s="1216"/>
      <c r="AO186" s="1216"/>
      <c r="AP186" s="1216"/>
      <c r="AQ186" s="1216"/>
      <c r="AR186" s="1216"/>
      <c r="AS186" s="659"/>
      <c r="AT186" s="1215"/>
      <c r="AU186" s="1215"/>
      <c r="AV186" s="257"/>
      <c r="AW186" s="260"/>
      <c r="BC186" s="248"/>
    </row>
    <row r="187" spans="1:55" s="246" customFormat="1" ht="14.25" hidden="1" customHeight="1" thickBot="1" x14ac:dyDescent="0.3">
      <c r="A187" s="1220"/>
      <c r="B187" s="10"/>
      <c r="C187" s="11"/>
      <c r="D187" s="11" t="str">
        <f>IFERROR(INDEX(DESEMPATE!$D$3:$D$73,MATCH('EXP GEN.'!B187,DESEMPATE!$C$3:$C$73,0)),"")</f>
        <v/>
      </c>
      <c r="E187" s="259" t="str">
        <f>IFERROR(IF(D187="","",IF(VLOOKUP(D187,DESEMPATE!D$3:$E$73,2,FALSE)=1,"N/A",IF(VLOOKUP(D187,DESEMPATE!D$3:$E$73,2,FALSE)&gt;=0.51,"SI","NO"))),"")</f>
        <v/>
      </c>
      <c r="F187" s="750" t="s">
        <v>160</v>
      </c>
      <c r="G187" s="328"/>
      <c r="H187" s="20"/>
      <c r="I187" s="807"/>
      <c r="J187" s="20"/>
      <c r="K187" s="486"/>
      <c r="L187" s="20"/>
      <c r="M187" s="656"/>
      <c r="N187" s="656" t="str">
        <f t="shared" si="32"/>
        <v/>
      </c>
      <c r="O187" s="14"/>
      <c r="P187" s="15"/>
      <c r="Q187" s="15"/>
      <c r="R187" s="16" t="str">
        <f t="shared" si="30"/>
        <v/>
      </c>
      <c r="S187" s="17" t="str">
        <f>IFERROR(INDEX(PARAMETROS!$B$53:$B$79,MATCH(R187,PARAMETROS!$A$53:$A$79,0)),"")</f>
        <v/>
      </c>
      <c r="T187" s="691"/>
      <c r="U187" s="18"/>
      <c r="V187" s="9" t="str">
        <f>IFERROR(IF(U187="","",IF(U187="COP","N/A",IF(OR(U187="USD",U187="US"),1,IF(U187="EUR",VLOOKUP(Q187,'SH EURO'!$A$6:$B$6338,2,FALSE),"INGRESAR TASA")))),"")</f>
        <v/>
      </c>
      <c r="W187" s="859" t="str">
        <f t="shared" si="25"/>
        <v/>
      </c>
      <c r="X187" s="19" t="str">
        <f>IFERROR(IF(U187="","",IF(U187="COP",1,IF(V187&lt;&gt;"N/A",VLOOKUP(Q187,'SH TRM'!$A$9:$B$8912,2,FALSE),"REVISAR"))),"")</f>
        <v/>
      </c>
      <c r="Y187" s="503" t="str">
        <f t="shared" si="26"/>
        <v/>
      </c>
      <c r="Z187" s="9" t="str">
        <f t="shared" si="27"/>
        <v/>
      </c>
      <c r="AA187" s="9" t="str">
        <f t="shared" si="28"/>
        <v/>
      </c>
      <c r="AB187" s="9" t="str">
        <f t="shared" si="29"/>
        <v/>
      </c>
      <c r="AC187" s="1217"/>
      <c r="AD187" s="1217"/>
      <c r="AE187" s="356" t="str">
        <f t="shared" si="23"/>
        <v/>
      </c>
      <c r="AF187" s="1217"/>
      <c r="AG187" s="1217"/>
      <c r="AH187" s="356" t="str">
        <f t="shared" si="24"/>
        <v/>
      </c>
      <c r="AI187" s="360"/>
      <c r="AJ187" s="1216"/>
      <c r="AK187" s="1216"/>
      <c r="AL187" s="1216"/>
      <c r="AM187" s="1216"/>
      <c r="AN187" s="1216"/>
      <c r="AO187" s="1216"/>
      <c r="AP187" s="1216"/>
      <c r="AQ187" s="1216"/>
      <c r="AR187" s="1216"/>
      <c r="AS187" s="659"/>
      <c r="AT187" s="1215"/>
      <c r="AU187" s="1215"/>
      <c r="AV187" s="257"/>
      <c r="AW187" s="260"/>
      <c r="BC187" s="248"/>
    </row>
    <row r="188" spans="1:55" s="246" customFormat="1" ht="9" hidden="1" customHeight="1" thickBot="1" x14ac:dyDescent="0.3">
      <c r="A188" s="1221"/>
      <c r="B188" s="36"/>
      <c r="C188" s="137"/>
      <c r="D188" s="49" t="str">
        <f>IFERROR(INDEX(DESEMPATE!$D$3:$D$73,MATCH('EXP GEN.'!B188,DESEMPATE!$C$3:$C$73,0)),"")</f>
        <v/>
      </c>
      <c r="E188" s="335" t="str">
        <f>IFERROR(IF(D188="","",IF(VLOOKUP(D188,DESEMPATE!D$3:$E$73,2,FALSE)=1,"N/A",IF(VLOOKUP(D188,DESEMPATE!D$3:$E$73,2,FALSE)&gt;=0.51,"SI","NO"))),"")</f>
        <v/>
      </c>
      <c r="F188" s="750" t="s">
        <v>160</v>
      </c>
      <c r="G188" s="329"/>
      <c r="H188" s="139"/>
      <c r="I188" s="808"/>
      <c r="J188" s="139"/>
      <c r="K188" s="487"/>
      <c r="L188" s="139"/>
      <c r="M188" s="658" t="str">
        <f>IFERROR(IF(O188="","",IF(O188&gt;=DATE(1990,1,1),"SI","NO")),"")</f>
        <v/>
      </c>
      <c r="N188" s="658" t="str">
        <f t="shared" si="32"/>
        <v/>
      </c>
      <c r="O188" s="39"/>
      <c r="P188" s="407"/>
      <c r="Q188" s="407"/>
      <c r="R188" s="40" t="str">
        <f t="shared" si="30"/>
        <v/>
      </c>
      <c r="S188" s="41" t="str">
        <f>IFERROR(INDEX(PARAMETROS!$B$53:$B$79,MATCH(R188,PARAMETROS!$A$53:$A$79,0)),"")</f>
        <v/>
      </c>
      <c r="T188" s="616"/>
      <c r="U188" s="42"/>
      <c r="V188" s="44" t="str">
        <f>IFERROR(IF(U188="","",IF(U188="COP","N/A",IF(OR(U188="USD",U188="US"),1,IF(U188="EUR",VLOOKUP(Q188,'SH EURO'!$A$6:$B$6338,2,FALSE),"INGRESAR TASA")))),"")</f>
        <v/>
      </c>
      <c r="W188" s="860" t="str">
        <f t="shared" si="25"/>
        <v/>
      </c>
      <c r="X188" s="43" t="str">
        <f>IFERROR(IF(U188="","",IF(U188="COP",1,IF(V188&lt;&gt;"N/A",VLOOKUP(Q188,'SH TRM'!$A$9:$B$8912,2,FALSE),"REVISAR"))),"")</f>
        <v/>
      </c>
      <c r="Y188" s="504" t="str">
        <f t="shared" si="26"/>
        <v/>
      </c>
      <c r="Z188" s="44" t="str">
        <f t="shared" si="27"/>
        <v/>
      </c>
      <c r="AA188" s="44" t="str">
        <f t="shared" si="28"/>
        <v/>
      </c>
      <c r="AB188" s="44" t="str">
        <f t="shared" si="29"/>
        <v/>
      </c>
      <c r="AC188" s="1218"/>
      <c r="AD188" s="1218"/>
      <c r="AE188" s="367" t="str">
        <f t="shared" si="23"/>
        <v/>
      </c>
      <c r="AF188" s="1218"/>
      <c r="AG188" s="1218"/>
      <c r="AH188" s="358" t="str">
        <f t="shared" si="24"/>
        <v/>
      </c>
      <c r="AI188" s="361"/>
      <c r="AJ188" s="1218"/>
      <c r="AK188" s="1218"/>
      <c r="AL188" s="1218"/>
      <c r="AM188" s="1218"/>
      <c r="AN188" s="1218"/>
      <c r="AO188" s="1218"/>
      <c r="AP188" s="1225"/>
      <c r="AQ188" s="1225"/>
      <c r="AR188" s="1225"/>
      <c r="AS188" s="663"/>
      <c r="AT188" s="1215"/>
      <c r="AU188" s="1215"/>
      <c r="AV188" s="256"/>
      <c r="AW188" s="260"/>
      <c r="BC188" s="248"/>
    </row>
    <row r="189" spans="1:55" s="246" customFormat="1" ht="85.5" x14ac:dyDescent="0.25">
      <c r="A189" s="1219" t="s">
        <v>35</v>
      </c>
      <c r="B189" s="408" t="s">
        <v>207</v>
      </c>
      <c r="C189" s="135">
        <v>342</v>
      </c>
      <c r="D189" s="28" t="str">
        <f>IFERROR(INDEX(DESEMPATE!$D$3:$D$73,MATCH('EXP GEN.'!B189,DESEMPATE!$C$3:$C$73,0)),"")</f>
        <v>SIGA INGENIERIA Y CONSULTORIA SA SUCURSAL COLOMBIA</v>
      </c>
      <c r="E189" s="337" t="str">
        <f>IFERROR(IF(D189="","",IF(VLOOKUP(D189,DESEMPATE!D$3:$E$73,2,FALSE)=1,"N/A",IF(VLOOKUP(D189,DESEMPATE!D$3:$E$73,2,FALSE)&gt;=0.51,"SI","NO"))),"")</f>
        <v>SI</v>
      </c>
      <c r="F189" s="750" t="s">
        <v>160</v>
      </c>
      <c r="G189" s="328"/>
      <c r="H189" s="35" t="s">
        <v>659</v>
      </c>
      <c r="I189" s="35" t="s">
        <v>438</v>
      </c>
      <c r="J189" s="968" t="s">
        <v>660</v>
      </c>
      <c r="K189" s="251" t="s">
        <v>661</v>
      </c>
      <c r="L189" s="35" t="s">
        <v>160</v>
      </c>
      <c r="M189" s="889" t="s">
        <v>160</v>
      </c>
      <c r="N189" s="891" t="str">
        <f t="shared" si="32"/>
        <v>SI</v>
      </c>
      <c r="O189" s="29">
        <v>0.5</v>
      </c>
      <c r="P189" s="15">
        <v>41059</v>
      </c>
      <c r="Q189" s="15">
        <v>42492</v>
      </c>
      <c r="R189" s="47">
        <f t="shared" si="30"/>
        <v>2016</v>
      </c>
      <c r="S189" s="24">
        <f>IFERROR(INDEX(PARAMETROS!$B$53:$B$79,MATCH(R189,PARAMETROS!$A$53:$A$79,0)),"")</f>
        <v>689455</v>
      </c>
      <c r="T189" s="970">
        <v>9388323328</v>
      </c>
      <c r="U189" s="18" t="s">
        <v>171</v>
      </c>
      <c r="V189" s="406" t="str">
        <f>IFERROR(IF(U189="","",IF(U189="COP","N/A",IF(OR(U189="USD",U189="US"),1,IF(U189="EUR",VLOOKUP(Q189,'SH EURO'!$A$6:$B$6338,2,FALSE),"INGRESAR TASA")))),"")</f>
        <v>N/A</v>
      </c>
      <c r="W189" s="861" t="str">
        <f t="shared" si="25"/>
        <v>N/A</v>
      </c>
      <c r="X189" s="26">
        <f>IFERROR(IF(U189="","",IF(U189="COP",1,IF(V189&lt;&gt;"N/A",VLOOKUP(Q189,'SH TRM'!$A$9:$B$8912,2,FALSE),"REVISAR"))),"")</f>
        <v>1</v>
      </c>
      <c r="Y189" s="505">
        <f t="shared" si="26"/>
        <v>9388323328</v>
      </c>
      <c r="Z189" s="406">
        <f>IFERROR(Y189/S189,"")</f>
        <v>13617.02116599343</v>
      </c>
      <c r="AA189" s="978">
        <f t="shared" si="28"/>
        <v>6808.5105829967151</v>
      </c>
      <c r="AB189" s="406" t="str">
        <f t="shared" si="29"/>
        <v/>
      </c>
      <c r="AC189" s="1222" t="str">
        <f>IFERROR(IF(COUNTIF(AA189:AA194,"")=6,"",IF(SUM(AA189:AA194)&gt;=CM004M1,"CUMPLE","NO CUMPLE")),"")</f>
        <v>CUMPLE</v>
      </c>
      <c r="AD189" s="1222" t="str">
        <f>IFERROR(IF(COUNTIF(AA189:AA194,"")=6,"",IF(COUNTIF(E189:E194,"N/A")&gt;0,IF(SUMIF(E189:E194,"N/A",AA189:AA194)&gt;=CM004LM1,"CUMPLE","NO CUMPLE"),IF(SUMIF(E189:E194,"SI",AA189:AA194)&gt;=CM004LM1,"CUMPLE","NO CUMPLE"))),"")</f>
        <v>CUMPLE</v>
      </c>
      <c r="AE189" s="404" t="str">
        <f t="shared" si="23"/>
        <v>CUMPLE</v>
      </c>
      <c r="AF189" s="1222" t="str">
        <f>IFERROR(IF(COUNTIF(AB189:AB194,"")=6,"",IF(SUM(AB189:AB194)&gt;=CM004M3,"CUMPLE","NO CUMPLE")),"")</f>
        <v/>
      </c>
      <c r="AG189" s="1222" t="str">
        <f>IFERROR(IF(COUNTIF(AB189:AB194,"")=6,"",IF(COUNTIF(E189:E194,"N/A")&gt;0,IF(SUMIF(E189:E194,"N/A",AB189:AB194)&gt;=CM004LM3,"CUMPLE","NO CUMPLE"),IF(SUMIF(E189:E194,"SI",AB189:AB194)&gt;=CM004LM3,"CUMPLE","NO CUMPLE"))),"")</f>
        <v/>
      </c>
      <c r="AH189" s="355" t="str">
        <f t="shared" si="24"/>
        <v/>
      </c>
      <c r="AI189" s="363" t="s">
        <v>698</v>
      </c>
      <c r="AJ189" s="1222"/>
      <c r="AK189" s="1222"/>
      <c r="AL189" s="1222"/>
      <c r="AM189" s="1222"/>
      <c r="AN189" s="1222"/>
      <c r="AO189" s="1222"/>
      <c r="AP189" s="1222"/>
      <c r="AQ189" s="1222"/>
      <c r="AR189" s="1222"/>
      <c r="AS189" s="890" t="str">
        <f t="shared" ref="AS189:AS252" si="33">IFERROR(IF(AI189="","",IF(ISNUMBER(AI189),IF(COUNTIF(AJ189:AR189,"SI")&gt;0,"SI","NO"),AI189)),"")</f>
        <v>EN EJECUCION</v>
      </c>
      <c r="AT189" s="1214" t="s">
        <v>168</v>
      </c>
      <c r="AU189" s="1214"/>
      <c r="AV189" s="258"/>
      <c r="AW189" s="260"/>
      <c r="BC189" s="248"/>
    </row>
    <row r="190" spans="1:55" s="246" customFormat="1" ht="47.25" x14ac:dyDescent="0.25">
      <c r="A190" s="1220"/>
      <c r="B190" s="10" t="s">
        <v>207</v>
      </c>
      <c r="C190" s="136">
        <v>348</v>
      </c>
      <c r="D190" s="11" t="str">
        <f>IFERROR(INDEX(DESEMPATE!$D$3:$D$73,MATCH('EXP GEN.'!B190,DESEMPATE!$C$3:$C$73,0)),"")</f>
        <v>SIGA INGENIERIA Y CONSULTORIA SA SUCURSAL COLOMBIA</v>
      </c>
      <c r="E190" s="259" t="str">
        <f>IFERROR(IF(D190="","",IF(VLOOKUP(D190,DESEMPATE!D$3:$E$73,2,FALSE)=1,"N/A",IF(VLOOKUP(D190,DESEMPATE!D$3:$E$73,2,FALSE)&gt;=0.51,"SI","NO"))),"")</f>
        <v>SI</v>
      </c>
      <c r="F190" s="796" t="s">
        <v>160</v>
      </c>
      <c r="G190" s="328"/>
      <c r="H190" s="20" t="s">
        <v>662</v>
      </c>
      <c r="I190" s="20" t="s">
        <v>663</v>
      </c>
      <c r="J190" s="20"/>
      <c r="K190" s="251" t="s">
        <v>664</v>
      </c>
      <c r="L190" s="20" t="s">
        <v>160</v>
      </c>
      <c r="M190" s="890" t="s">
        <v>160</v>
      </c>
      <c r="N190" s="890" t="str">
        <f t="shared" si="32"/>
        <v>SI</v>
      </c>
      <c r="O190" s="14">
        <v>0.5</v>
      </c>
      <c r="P190" s="15">
        <v>38636</v>
      </c>
      <c r="Q190" s="15">
        <v>39483</v>
      </c>
      <c r="R190" s="16">
        <f t="shared" si="30"/>
        <v>2008</v>
      </c>
      <c r="S190" s="17">
        <f>IFERROR(INDEX(PARAMETROS!$B$53:$B$79,MATCH(R190,PARAMETROS!$A$53:$A$79,0)),"")</f>
        <v>461500</v>
      </c>
      <c r="T190" s="971">
        <f>39251.9*19753.73</f>
        <v>775371434.58700001</v>
      </c>
      <c r="U190" s="18" t="s">
        <v>697</v>
      </c>
      <c r="V190" s="850">
        <v>2.14E-3</v>
      </c>
      <c r="W190" s="859">
        <f t="shared" si="25"/>
        <v>1659294.87001618</v>
      </c>
      <c r="X190" s="19">
        <f>IFERROR(IF(U190="","",IF(U190="COP",1,IF(V190&lt;&gt;"N/A",VLOOKUP(Q190,'SH TRM'!$A$9:$B$8912,2,FALSE),"REVISAR"))),"")</f>
        <v>1917.26</v>
      </c>
      <c r="Y190" s="503">
        <f t="shared" si="26"/>
        <v>3181299682.4872212</v>
      </c>
      <c r="Z190" s="9">
        <f t="shared" si="27"/>
        <v>6893.3904279246399</v>
      </c>
      <c r="AA190" s="979">
        <f t="shared" si="28"/>
        <v>3446.6952139623199</v>
      </c>
      <c r="AB190" s="9" t="str">
        <f t="shared" si="29"/>
        <v/>
      </c>
      <c r="AC190" s="1217"/>
      <c r="AD190" s="1217"/>
      <c r="AE190" s="356" t="str">
        <f t="shared" si="23"/>
        <v>CUMPLE</v>
      </c>
      <c r="AF190" s="1217"/>
      <c r="AG190" s="1217"/>
      <c r="AH190" s="356" t="str">
        <f t="shared" si="24"/>
        <v/>
      </c>
      <c r="AI190" s="364">
        <v>13</v>
      </c>
      <c r="AJ190" s="1217" t="s">
        <v>160</v>
      </c>
      <c r="AK190" s="1217"/>
      <c r="AL190" s="1217"/>
      <c r="AM190" s="1217" t="s">
        <v>160</v>
      </c>
      <c r="AN190" s="1217"/>
      <c r="AO190" s="1217"/>
      <c r="AP190" s="1217" t="s">
        <v>160</v>
      </c>
      <c r="AQ190" s="1217"/>
      <c r="AR190" s="1217"/>
      <c r="AS190" s="890" t="str">
        <f t="shared" si="33"/>
        <v>SI</v>
      </c>
      <c r="AT190" s="1215"/>
      <c r="AU190" s="1215"/>
      <c r="AV190" s="281"/>
      <c r="AW190" s="260"/>
      <c r="BC190" s="248"/>
    </row>
    <row r="191" spans="1:55" s="246" customFormat="1" ht="71.25" x14ac:dyDescent="0.25">
      <c r="A191" s="1220"/>
      <c r="B191" s="10" t="s">
        <v>208</v>
      </c>
      <c r="C191" s="136">
        <v>355</v>
      </c>
      <c r="D191" s="11" t="str">
        <f>IFERROR(INDEX(DESEMPATE!$D$3:$D$73,MATCH('EXP GEN.'!B191,DESEMPATE!$C$3:$C$73,0)),"")</f>
        <v>ESTUDIOS TECNICOS SAS</v>
      </c>
      <c r="E191" s="259" t="str">
        <f>IFERROR(IF(D191="","",IF(VLOOKUP(D191,DESEMPATE!D$3:$E$73,2,FALSE)=1,"N/A",IF(VLOOKUP(D191,DESEMPATE!D$3:$E$73,2,FALSE)&gt;=0.51,"SI","NO"))),"")</f>
        <v>NO</v>
      </c>
      <c r="F191" s="796" t="s">
        <v>160</v>
      </c>
      <c r="G191" s="328"/>
      <c r="H191" s="20" t="s">
        <v>496</v>
      </c>
      <c r="I191" s="20" t="s">
        <v>438</v>
      </c>
      <c r="J191" s="20">
        <v>2040258</v>
      </c>
      <c r="K191" s="251" t="s">
        <v>665</v>
      </c>
      <c r="L191" s="20" t="s">
        <v>160</v>
      </c>
      <c r="M191" s="890" t="s">
        <v>160</v>
      </c>
      <c r="N191" s="890" t="str">
        <f t="shared" si="32"/>
        <v>SI</v>
      </c>
      <c r="O191" s="14">
        <v>0.65</v>
      </c>
      <c r="P191" s="15">
        <v>38061</v>
      </c>
      <c r="Q191" s="15">
        <v>38670</v>
      </c>
      <c r="R191" s="16">
        <f t="shared" si="30"/>
        <v>2005</v>
      </c>
      <c r="S191" s="17">
        <f>IFERROR(INDEX(PARAMETROS!$B$53:$B$79,MATCH(R191,PARAMETROS!$A$53:$A$79,0)),"")</f>
        <v>381500</v>
      </c>
      <c r="T191" s="691">
        <v>1603720563.3199999</v>
      </c>
      <c r="U191" s="18" t="s">
        <v>171</v>
      </c>
      <c r="V191" s="9" t="str">
        <f>IFERROR(IF(U191="","",IF(U191="COP","N/A",IF(OR(U191="USD",U191="US"),1,IF(U191="EUR",VLOOKUP(Q191,'SH EURO'!$A$6:$B$6338,2,FALSE),"INGRESAR TASA")))),"")</f>
        <v>N/A</v>
      </c>
      <c r="W191" s="859" t="str">
        <f t="shared" si="25"/>
        <v>N/A</v>
      </c>
      <c r="X191" s="19">
        <f>IFERROR(IF(U191="","",IF(U191="COP",1,IF(V191&lt;&gt;"N/A",VLOOKUP(Q191,'SH TRM'!$A$9:$B$8912,2,FALSE),"REVISAR"))),"")</f>
        <v>1</v>
      </c>
      <c r="Y191" s="503">
        <f t="shared" si="26"/>
        <v>1603720563.3199999</v>
      </c>
      <c r="Z191" s="9">
        <f t="shared" si="27"/>
        <v>4203.7236260026211</v>
      </c>
      <c r="AA191" s="979">
        <f t="shared" si="28"/>
        <v>2732.4203569017041</v>
      </c>
      <c r="AB191" s="9" t="str">
        <f t="shared" si="29"/>
        <v/>
      </c>
      <c r="AC191" s="1217"/>
      <c r="AD191" s="1217"/>
      <c r="AE191" s="356" t="str">
        <f t="shared" si="23"/>
        <v>CUMPLE</v>
      </c>
      <c r="AF191" s="1217"/>
      <c r="AG191" s="1217"/>
      <c r="AH191" s="356" t="str">
        <f t="shared" si="24"/>
        <v/>
      </c>
      <c r="AI191" s="364">
        <v>78</v>
      </c>
      <c r="AJ191" s="1217" t="s">
        <v>160</v>
      </c>
      <c r="AK191" s="1217"/>
      <c r="AL191" s="1217"/>
      <c r="AM191" s="1217" t="s">
        <v>160</v>
      </c>
      <c r="AN191" s="1217"/>
      <c r="AO191" s="1217"/>
      <c r="AP191" s="1217" t="s">
        <v>160</v>
      </c>
      <c r="AQ191" s="1217"/>
      <c r="AR191" s="1217"/>
      <c r="AS191" s="890" t="str">
        <f t="shared" si="33"/>
        <v>SI</v>
      </c>
      <c r="AT191" s="1215"/>
      <c r="AU191" s="1215"/>
      <c r="AV191" s="281"/>
      <c r="AW191" s="260"/>
      <c r="BC191" s="248"/>
    </row>
    <row r="192" spans="1:55" s="246" customFormat="1" ht="57" x14ac:dyDescent="0.25">
      <c r="A192" s="1220"/>
      <c r="B192" s="10" t="s">
        <v>208</v>
      </c>
      <c r="C192" s="136">
        <v>374</v>
      </c>
      <c r="D192" s="11" t="str">
        <f>IFERROR(INDEX(DESEMPATE!$D$3:$D$73,MATCH('EXP GEN.'!B192,DESEMPATE!$C$3:$C$73,0)),"")</f>
        <v>ESTUDIOS TECNICOS SAS</v>
      </c>
      <c r="E192" s="259" t="str">
        <f>IFERROR(IF(D192="","",IF(VLOOKUP(D192,DESEMPATE!D$3:$E$73,2,FALSE)=1,"N/A",IF(VLOOKUP(D192,DESEMPATE!D$3:$E$73,2,FALSE)&gt;=0.51,"SI","NO"))),"")</f>
        <v>NO</v>
      </c>
      <c r="F192" s="796" t="s">
        <v>160</v>
      </c>
      <c r="G192" s="604"/>
      <c r="H192" s="415" t="s">
        <v>452</v>
      </c>
      <c r="I192" s="415" t="s">
        <v>438</v>
      </c>
      <c r="J192" s="415" t="s">
        <v>666</v>
      </c>
      <c r="K192" s="251" t="s">
        <v>667</v>
      </c>
      <c r="L192" s="20" t="s">
        <v>160</v>
      </c>
      <c r="M192" s="890" t="s">
        <v>160</v>
      </c>
      <c r="N192" s="890" t="str">
        <f t="shared" si="32"/>
        <v>SI</v>
      </c>
      <c r="O192" s="14">
        <v>1</v>
      </c>
      <c r="P192" s="15">
        <v>39168</v>
      </c>
      <c r="Q192" s="15">
        <v>39809</v>
      </c>
      <c r="R192" s="16">
        <f t="shared" si="30"/>
        <v>2008</v>
      </c>
      <c r="S192" s="17">
        <f>IFERROR(INDEX(PARAMETROS!$B$53:$B$79,MATCH(R192,PARAMETROS!$A$53:$A$79,0)),"")</f>
        <v>461500</v>
      </c>
      <c r="T192" s="691">
        <v>1240225021</v>
      </c>
      <c r="U192" s="18" t="s">
        <v>171</v>
      </c>
      <c r="V192" s="9" t="str">
        <f>IFERROR(IF(U192="","",IF(U192="COP","N/A",IF(OR(U192="USD",U192="US"),1,IF(U192="EUR",VLOOKUP(Q192,'SH EURO'!$A$6:$B$6338,2,FALSE),"INGRESAR TASA")))),"")</f>
        <v>N/A</v>
      </c>
      <c r="W192" s="859" t="str">
        <f t="shared" si="25"/>
        <v>N/A</v>
      </c>
      <c r="X192" s="19">
        <f>IFERROR(IF(U192="","",IF(U192="COP",1,IF(V192&lt;&gt;"N/A",VLOOKUP(Q192,'SH TRM'!$A$9:$B$8912,2,FALSE),"REVISAR"))),"")</f>
        <v>1</v>
      </c>
      <c r="Y192" s="503">
        <f t="shared" si="26"/>
        <v>1240225021</v>
      </c>
      <c r="Z192" s="9">
        <f t="shared" si="27"/>
        <v>2687.3781603466955</v>
      </c>
      <c r="AA192" s="979">
        <f t="shared" si="28"/>
        <v>2687.3781603466955</v>
      </c>
      <c r="AB192" s="9" t="str">
        <f t="shared" si="29"/>
        <v/>
      </c>
      <c r="AC192" s="1217"/>
      <c r="AD192" s="1217"/>
      <c r="AE192" s="356" t="str">
        <f t="shared" si="23"/>
        <v>CUMPLE</v>
      </c>
      <c r="AF192" s="1217"/>
      <c r="AG192" s="1217"/>
      <c r="AH192" s="356" t="str">
        <f t="shared" si="24"/>
        <v/>
      </c>
      <c r="AI192" s="364">
        <v>17</v>
      </c>
      <c r="AJ192" s="1217" t="s">
        <v>161</v>
      </c>
      <c r="AK192" s="1217"/>
      <c r="AL192" s="1217"/>
      <c r="AM192" s="1217" t="s">
        <v>160</v>
      </c>
      <c r="AN192" s="1217"/>
      <c r="AO192" s="1217"/>
      <c r="AP192" s="1217" t="s">
        <v>160</v>
      </c>
      <c r="AQ192" s="1217"/>
      <c r="AR192" s="1217"/>
      <c r="AS192" s="890" t="str">
        <f t="shared" si="33"/>
        <v>SI</v>
      </c>
      <c r="AT192" s="1215"/>
      <c r="AU192" s="1215"/>
      <c r="AV192" s="257"/>
      <c r="AW192" s="260"/>
      <c r="BC192" s="248"/>
    </row>
    <row r="193" spans="1:55" s="246" customFormat="1" ht="15.75" customHeight="1" x14ac:dyDescent="0.25">
      <c r="A193" s="1220"/>
      <c r="B193" s="22"/>
      <c r="C193" s="136"/>
      <c r="D193" s="11" t="str">
        <f>IFERROR(INDEX(DESEMPATE!$D$3:$D$73,MATCH('EXP GEN.'!B193,DESEMPATE!$C$3:$C$73,0)),"")</f>
        <v/>
      </c>
      <c r="E193" s="259" t="str">
        <f>IFERROR(IF(D193="","",IF(VLOOKUP(D193,DESEMPATE!D$3:$E$73,2,FALSE)=1,"N/A",IF(VLOOKUP(D193,DESEMPATE!D$3:$E$73,2,FALSE)&gt;=0.51,"SI","NO"))),"")</f>
        <v/>
      </c>
      <c r="F193" s="796"/>
      <c r="G193" s="328"/>
      <c r="H193" s="20"/>
      <c r="I193" s="20"/>
      <c r="J193" s="20"/>
      <c r="K193" s="251"/>
      <c r="L193" s="20"/>
      <c r="M193" s="890"/>
      <c r="N193" s="890" t="str">
        <f t="shared" si="32"/>
        <v/>
      </c>
      <c r="O193" s="14"/>
      <c r="P193" s="15"/>
      <c r="Q193" s="15"/>
      <c r="R193" s="16" t="str">
        <f t="shared" si="30"/>
        <v/>
      </c>
      <c r="S193" s="17" t="str">
        <f>IFERROR(INDEX(PARAMETROS!$B$53:$B$79,MATCH(R193,PARAMETROS!$A$53:$A$79,0)),"")</f>
        <v/>
      </c>
      <c r="T193" s="691"/>
      <c r="U193" s="18"/>
      <c r="V193" s="9" t="str">
        <f>IFERROR(IF(U193="","",IF(U193="COP","N/A",IF(OR(U193="USD",U193="US"),1,IF(U193="EUR",VLOOKUP(Q193,'SH EURO'!$A$6:$B$6338,2,FALSE),"INGRESAR TASA")))),"")</f>
        <v/>
      </c>
      <c r="W193" s="859" t="str">
        <f t="shared" si="25"/>
        <v/>
      </c>
      <c r="X193" s="19" t="str">
        <f>IFERROR(IF(U193="","",IF(U193="COP",1,IF(V193&lt;&gt;"N/A",VLOOKUP(Q193,'SH TRM'!$A$9:$B$8912,2,FALSE),"REVISAR"))),"")</f>
        <v/>
      </c>
      <c r="Y193" s="503" t="str">
        <f t="shared" si="26"/>
        <v/>
      </c>
      <c r="Z193" s="9" t="str">
        <f t="shared" si="27"/>
        <v/>
      </c>
      <c r="AA193" s="979" t="str">
        <f t="shared" si="28"/>
        <v/>
      </c>
      <c r="AB193" s="9" t="str">
        <f t="shared" si="29"/>
        <v/>
      </c>
      <c r="AC193" s="1217"/>
      <c r="AD193" s="1217"/>
      <c r="AE193" s="356" t="str">
        <f t="shared" si="23"/>
        <v/>
      </c>
      <c r="AF193" s="1217"/>
      <c r="AG193" s="1217"/>
      <c r="AH193" s="356" t="str">
        <f t="shared" si="24"/>
        <v/>
      </c>
      <c r="AI193" s="364"/>
      <c r="AJ193" s="1217"/>
      <c r="AK193" s="1217"/>
      <c r="AL193" s="1217"/>
      <c r="AM193" s="1217"/>
      <c r="AN193" s="1217"/>
      <c r="AO193" s="1217"/>
      <c r="AP193" s="1217"/>
      <c r="AQ193" s="1217"/>
      <c r="AR193" s="1217"/>
      <c r="AS193" s="890" t="str">
        <f t="shared" si="33"/>
        <v/>
      </c>
      <c r="AT193" s="1215"/>
      <c r="AU193" s="1215"/>
      <c r="AV193" s="257"/>
      <c r="AW193" s="260"/>
      <c r="BC193" s="248"/>
    </row>
    <row r="194" spans="1:55" s="246" customFormat="1" ht="16.5" customHeight="1" thickBot="1" x14ac:dyDescent="0.3">
      <c r="A194" s="1221"/>
      <c r="B194" s="36"/>
      <c r="C194" s="137"/>
      <c r="D194" s="49" t="str">
        <f>IFERROR(INDEX(DESEMPATE!$D$3:$D$73,MATCH('EXP GEN.'!B194,DESEMPATE!$C$3:$C$73,0)),"")</f>
        <v/>
      </c>
      <c r="E194" s="335" t="str">
        <f>IFERROR(IF(D194="","",IF(VLOOKUP(D194,DESEMPATE!D$3:$E$73,2,FALSE)=1,"N/A",IF(VLOOKUP(D194,DESEMPATE!D$3:$E$73,2,FALSE)&gt;=0.51,"SI","NO"))),"")</f>
        <v/>
      </c>
      <c r="F194" s="797"/>
      <c r="G194" s="509"/>
      <c r="H194" s="139"/>
      <c r="I194" s="139"/>
      <c r="J194" s="37"/>
      <c r="K194" s="253"/>
      <c r="L194" s="139"/>
      <c r="M194" s="888"/>
      <c r="N194" s="888" t="str">
        <f t="shared" si="32"/>
        <v/>
      </c>
      <c r="O194" s="39"/>
      <c r="P194" s="407"/>
      <c r="Q194" s="407"/>
      <c r="R194" s="40" t="str">
        <f t="shared" si="30"/>
        <v/>
      </c>
      <c r="S194" s="41" t="str">
        <f>IFERROR(INDEX(PARAMETROS!$B$53:$B$79,MATCH(R194,PARAMETROS!$A$53:$A$79,0)),"")</f>
        <v/>
      </c>
      <c r="T194" s="616"/>
      <c r="U194" s="42"/>
      <c r="V194" s="44" t="str">
        <f>IFERROR(IF(U194="","",IF(U194="COP","N/A",IF(OR(U194="USD",U194="US"),1,IF(U194="EUR",VLOOKUP(Q194,'SH EURO'!$A$6:$B$6338,2,FALSE),"INGRESAR TASA")))),"")</f>
        <v/>
      </c>
      <c r="W194" s="860" t="str">
        <f t="shared" si="25"/>
        <v/>
      </c>
      <c r="X194" s="43" t="str">
        <f>IFERROR(IF(U194="","",IF(U194="COP",1,IF(V194&lt;&gt;"N/A",VLOOKUP(Q194,'SH TRM'!$A$9:$B$8912,2,FALSE),"REVISAR"))),"")</f>
        <v/>
      </c>
      <c r="Y194" s="504" t="str">
        <f t="shared" si="26"/>
        <v/>
      </c>
      <c r="Z194" s="44" t="str">
        <f t="shared" si="27"/>
        <v/>
      </c>
      <c r="AA194" s="980" t="str">
        <f t="shared" si="28"/>
        <v/>
      </c>
      <c r="AB194" s="44" t="str">
        <f t="shared" si="29"/>
        <v/>
      </c>
      <c r="AC194" s="1218"/>
      <c r="AD194" s="1218"/>
      <c r="AE194" s="367" t="str">
        <f t="shared" si="23"/>
        <v/>
      </c>
      <c r="AF194" s="1218"/>
      <c r="AG194" s="1218"/>
      <c r="AH194" s="358" t="str">
        <f t="shared" si="24"/>
        <v/>
      </c>
      <c r="AI194" s="361"/>
      <c r="AJ194" s="1218"/>
      <c r="AK194" s="1218"/>
      <c r="AL194" s="1218"/>
      <c r="AM194" s="1218"/>
      <c r="AN194" s="1218"/>
      <c r="AO194" s="1218"/>
      <c r="AP194" s="1218"/>
      <c r="AQ194" s="1218"/>
      <c r="AR194" s="1218"/>
      <c r="AS194" s="888" t="str">
        <f t="shared" si="33"/>
        <v/>
      </c>
      <c r="AT194" s="1215"/>
      <c r="AU194" s="1215"/>
      <c r="AV194" s="256"/>
      <c r="AW194" s="260"/>
      <c r="BC194" s="248"/>
    </row>
    <row r="195" spans="1:55" s="246" customFormat="1" ht="71.25" x14ac:dyDescent="0.25">
      <c r="A195" s="1219" t="s">
        <v>36</v>
      </c>
      <c r="B195" s="408" t="s">
        <v>209</v>
      </c>
      <c r="C195" s="135">
        <v>197</v>
      </c>
      <c r="D195" s="28" t="str">
        <f>IFERROR(INDEX(DESEMPATE!$D$3:$D$73,MATCH('EXP GEN.'!B195,DESEMPATE!$C$3:$C$73,0)),"")</f>
        <v>GOMEZ CAJIAO Y ASOCIADOS SA</v>
      </c>
      <c r="E195" s="337" t="str">
        <f>IFERROR(IF(D195="","",IF(VLOOKUP(D195,DESEMPATE!D$3:$E$73,2,FALSE)=1,"N/A",IF(VLOOKUP(D195,DESEMPATE!D$3:$E$73,2,FALSE)&gt;=0.51,"SI","NO"))),"")</f>
        <v>SI</v>
      </c>
      <c r="F195" s="750" t="s">
        <v>160</v>
      </c>
      <c r="G195" s="328"/>
      <c r="H195" s="35" t="s">
        <v>668</v>
      </c>
      <c r="I195" s="35" t="s">
        <v>438</v>
      </c>
      <c r="J195" s="35"/>
      <c r="K195" s="252" t="s">
        <v>669</v>
      </c>
      <c r="L195" s="20" t="s">
        <v>160</v>
      </c>
      <c r="M195" s="890" t="s">
        <v>160</v>
      </c>
      <c r="N195" s="891" t="str">
        <f t="shared" si="32"/>
        <v>SI</v>
      </c>
      <c r="O195" s="29">
        <v>1</v>
      </c>
      <c r="P195" s="405">
        <v>39538</v>
      </c>
      <c r="Q195" s="405">
        <v>40147</v>
      </c>
      <c r="R195" s="47">
        <f t="shared" si="30"/>
        <v>2009</v>
      </c>
      <c r="S195" s="24">
        <f>IFERROR(INDEX(PARAMETROS!$B$53:$B$79,MATCH(R195,PARAMETROS!$A$53:$A$79,0)),"")</f>
        <v>496900</v>
      </c>
      <c r="T195" s="691">
        <v>4661968490</v>
      </c>
      <c r="U195" s="25" t="s">
        <v>171</v>
      </c>
      <c r="V195" s="406" t="str">
        <f>IFERROR(IF(U195="","",IF(U195="COP","N/A",IF(OR(U195="USD",U195="US"),1,IF(U195="EUR",VLOOKUP(Q195,'SH EURO'!$A$6:$B$6338,2,FALSE),"INGRESAR TASA")))),"")</f>
        <v>N/A</v>
      </c>
      <c r="W195" s="861" t="str">
        <f t="shared" si="25"/>
        <v>N/A</v>
      </c>
      <c r="X195" s="26">
        <f>IFERROR(IF(U195="","",IF(U195="COP",1,IF(V195&lt;&gt;"N/A",VLOOKUP(Q195,'SH TRM'!$A$9:$B$8912,2,FALSE),"REVISAR"))),"")</f>
        <v>1</v>
      </c>
      <c r="Y195" s="505">
        <f t="shared" si="26"/>
        <v>4661968490</v>
      </c>
      <c r="Z195" s="406">
        <f t="shared" si="27"/>
        <v>9382.1060374320787</v>
      </c>
      <c r="AA195" s="406">
        <f t="shared" si="28"/>
        <v>9382.1060374320787</v>
      </c>
      <c r="AB195" s="406" t="str">
        <f t="shared" si="29"/>
        <v/>
      </c>
      <c r="AC195" s="1222" t="str">
        <f>IFERROR(IF(COUNTIF(AA195:AA200,"")=6,"",IF(SUM(AA195:AA200)&gt;=CM004M1,"CUMPLE","NO CUMPLE")),"")</f>
        <v>CUMPLE</v>
      </c>
      <c r="AD195" s="1222" t="str">
        <f>IFERROR(IF(COUNTIF(AA195:AA200,"")=6,"",IF(COUNTIF(E195:E200,"N/A")&gt;0,IF(SUMIF(E195:E200,"N/A",AA195:AA200)&gt;=CM004LM1,"CUMPLE","NO CUMPLE"),IF(SUMIF(E195:E200,"SI",AA195:AA200)&gt;=CM004LM1,"CUMPLE","NO CUMPLE"))),"")</f>
        <v>CUMPLE</v>
      </c>
      <c r="AE195" s="404" t="str">
        <f t="shared" ref="AE195:AE258" si="34">IFERROR(IF(AA195="","",IF(AA195&gt;=CM004EMM1,"CUMPLE","NO CUMPLE")),"")</f>
        <v>CUMPLE</v>
      </c>
      <c r="AF195" s="1222" t="str">
        <f>IFERROR(IF(COUNTIF(AB195:AB200,"")=6,"",IF(SUM(AB195:AB200)&gt;=CM004M3,"CUMPLE","NO CUMPLE")),"")</f>
        <v/>
      </c>
      <c r="AG195" s="1222" t="str">
        <f>IFERROR(IF(COUNTIF(AB195:AB200,"")=6,"",IF(COUNTIF(E195:E200,"N/A")&gt;0,IF(SUMIF(E195:E200,"N/A",AB195:AB200)&gt;=CM004LM3,"CUMPLE","NO CUMPLE"),IF(SUMIF(E195:E200,"SI",AB195:AB200)&gt;=CM004LM3,"CUMPLE","NO CUMPLE"))),"")</f>
        <v/>
      </c>
      <c r="AH195" s="355" t="str">
        <f t="shared" ref="AH195:AH258" si="35">IFERROR(IF(AB195="","",IF(AB195&gt;=CM004EMM3,"CUMPLE","NO CUMPLE")),"")</f>
        <v/>
      </c>
      <c r="AI195" s="363">
        <v>165</v>
      </c>
      <c r="AJ195" s="1222" t="s">
        <v>160</v>
      </c>
      <c r="AK195" s="1222"/>
      <c r="AL195" s="1222"/>
      <c r="AM195" s="1222" t="s">
        <v>160</v>
      </c>
      <c r="AN195" s="1222"/>
      <c r="AO195" s="1222"/>
      <c r="AP195" s="1222" t="s">
        <v>160</v>
      </c>
      <c r="AQ195" s="1222"/>
      <c r="AR195" s="1222"/>
      <c r="AS195" s="890" t="str">
        <f t="shared" si="33"/>
        <v>SI</v>
      </c>
      <c r="AT195" s="1214" t="s">
        <v>168</v>
      </c>
      <c r="AU195" s="1214"/>
      <c r="AV195" s="258"/>
      <c r="AW195" s="260"/>
      <c r="BC195" s="248"/>
    </row>
    <row r="196" spans="1:55" s="246" customFormat="1" ht="114" x14ac:dyDescent="0.25">
      <c r="A196" s="1220"/>
      <c r="B196" s="10" t="s">
        <v>209</v>
      </c>
      <c r="C196" s="136">
        <v>200</v>
      </c>
      <c r="D196" s="11" t="str">
        <f>IFERROR(INDEX(DESEMPATE!$D$3:$D$73,MATCH('EXP GEN.'!B196,DESEMPATE!$C$3:$C$73,0)),"")</f>
        <v>GOMEZ CAJIAO Y ASOCIADOS SA</v>
      </c>
      <c r="E196" s="259" t="str">
        <f>IFERROR(IF(D196="","",IF(VLOOKUP(D196,DESEMPATE!D$3:$E$73,2,FALSE)=1,"N/A",IF(VLOOKUP(D196,DESEMPATE!D$3:$E$73,2,FALSE)&gt;=0.51,"SI","NO"))),"")</f>
        <v>SI</v>
      </c>
      <c r="F196" s="796" t="s">
        <v>160</v>
      </c>
      <c r="G196" s="328"/>
      <c r="H196" s="20" t="s">
        <v>670</v>
      </c>
      <c r="I196" s="20" t="s">
        <v>438</v>
      </c>
      <c r="J196" s="12" t="s">
        <v>671</v>
      </c>
      <c r="K196" s="251" t="s">
        <v>672</v>
      </c>
      <c r="L196" s="20" t="s">
        <v>160</v>
      </c>
      <c r="M196" s="890" t="s">
        <v>160</v>
      </c>
      <c r="N196" s="890" t="str">
        <f t="shared" si="32"/>
        <v>SI</v>
      </c>
      <c r="O196" s="14">
        <v>0.5</v>
      </c>
      <c r="P196" s="552">
        <v>38034</v>
      </c>
      <c r="Q196" s="15">
        <v>40770</v>
      </c>
      <c r="R196" s="16">
        <f t="shared" si="30"/>
        <v>2011</v>
      </c>
      <c r="S196" s="17">
        <f>IFERROR(INDEX(PARAMETROS!$B$53:$B$79,MATCH(R196,PARAMETROS!$A$53:$A$79,0)),"")</f>
        <v>535600</v>
      </c>
      <c r="T196" s="691">
        <v>9131630030</v>
      </c>
      <c r="U196" s="18" t="s">
        <v>171</v>
      </c>
      <c r="V196" s="9" t="str">
        <f>IFERROR(IF(U196="","",IF(U196="COP","N/A",IF(OR(U196="USD",U196="US"),1,IF(U196="EUR",VLOOKUP(Q196,'SH EURO'!$A$6:$B$6338,2,FALSE),"INGRESAR TASA")))),"")</f>
        <v>N/A</v>
      </c>
      <c r="W196" s="859" t="str">
        <f t="shared" ref="W196:W259" si="36">IFERROR(IF(T196="","",IF(V196="INGRESAR TASA","INGRESAR TASA USD",IF(V196="N/A","N/A",V196*T196))),"")</f>
        <v>N/A</v>
      </c>
      <c r="X196" s="19">
        <f>IFERROR(IF(U196="","",IF(U196="COP",1,IF(V196&lt;&gt;"N/A",VLOOKUP(Q196,'SH TRM'!$A$9:$B$8912,2,FALSE),"REVISAR"))),"")</f>
        <v>1</v>
      </c>
      <c r="Y196" s="503">
        <f t="shared" ref="Y196:Y259" si="37">IFERROR(IF(X196&lt;&gt;"",IF(U196&lt;&gt;"COP",W196*X196,T196),""),"")</f>
        <v>9131630030</v>
      </c>
      <c r="Z196" s="9">
        <f t="shared" ref="Z196:Z259" si="38">IFERROR(Y196/S196,"")</f>
        <v>17049.346583271097</v>
      </c>
      <c r="AA196" s="9">
        <f t="shared" ref="AA196:AA259" si="39">IFERROR(IF(OR(L196="",L196="NO"),"",IF(F196="SI",IFERROR(Z196*O196,""),"")),"")</f>
        <v>8524.6732916355486</v>
      </c>
      <c r="AB196" s="9" t="str">
        <f t="shared" ref="AB196:AB259" si="40">IFERROR(IF(OR(L196="",L196="NO"),"",IF(G196="SI",IFERROR(Z196*O196,""),"")),"")</f>
        <v/>
      </c>
      <c r="AC196" s="1217"/>
      <c r="AD196" s="1217"/>
      <c r="AE196" s="356" t="str">
        <f t="shared" si="34"/>
        <v>CUMPLE</v>
      </c>
      <c r="AF196" s="1217"/>
      <c r="AG196" s="1217"/>
      <c r="AH196" s="356" t="str">
        <f t="shared" si="35"/>
        <v/>
      </c>
      <c r="AI196" s="364">
        <v>21</v>
      </c>
      <c r="AJ196" s="1236" t="s">
        <v>160</v>
      </c>
      <c r="AK196" s="1236"/>
      <c r="AL196" s="1236"/>
      <c r="AM196" s="1236" t="s">
        <v>160</v>
      </c>
      <c r="AN196" s="1236"/>
      <c r="AO196" s="1236"/>
      <c r="AP196" s="1217" t="s">
        <v>160</v>
      </c>
      <c r="AQ196" s="1217"/>
      <c r="AR196" s="1217"/>
      <c r="AS196" s="890" t="str">
        <f t="shared" si="33"/>
        <v>SI</v>
      </c>
      <c r="AT196" s="1215"/>
      <c r="AU196" s="1215"/>
      <c r="AV196" s="281"/>
      <c r="AW196" s="260"/>
      <c r="BC196" s="248"/>
    </row>
    <row r="197" spans="1:55" s="246" customFormat="1" ht="71.25" x14ac:dyDescent="0.25">
      <c r="A197" s="1220"/>
      <c r="B197" s="22" t="s">
        <v>210</v>
      </c>
      <c r="C197" s="136">
        <v>203</v>
      </c>
      <c r="D197" s="11" t="str">
        <f>IFERROR(INDEX(DESEMPATE!$D$3:$D$73,MATCH('EXP GEN.'!B197,DESEMPATE!$C$3:$C$73,0)),"")</f>
        <v>IVICSA SAS</v>
      </c>
      <c r="E197" s="259" t="str">
        <f>IFERROR(IF(D197="","",IF(VLOOKUP(D197,DESEMPATE!D$3:$E$73,2,FALSE)=1,"N/A",IF(VLOOKUP(D197,DESEMPATE!D$3:$E$73,2,FALSE)&gt;=0.51,"SI","NO"))),"")</f>
        <v>NO</v>
      </c>
      <c r="F197" s="796" t="s">
        <v>160</v>
      </c>
      <c r="G197" s="328"/>
      <c r="H197" s="20" t="s">
        <v>673</v>
      </c>
      <c r="I197" s="20" t="s">
        <v>435</v>
      </c>
      <c r="J197" s="20"/>
      <c r="K197" s="251" t="s">
        <v>674</v>
      </c>
      <c r="L197" s="20" t="s">
        <v>160</v>
      </c>
      <c r="M197" s="890" t="s">
        <v>160</v>
      </c>
      <c r="N197" s="890" t="str">
        <f t="shared" si="32"/>
        <v>SI</v>
      </c>
      <c r="O197" s="14">
        <v>1</v>
      </c>
      <c r="P197" s="15">
        <v>39329</v>
      </c>
      <c r="Q197" s="15">
        <v>40578</v>
      </c>
      <c r="R197" s="16">
        <f t="shared" si="30"/>
        <v>2011</v>
      </c>
      <c r="S197" s="17">
        <f>IFERROR(INDEX(PARAMETROS!$B$53:$B$79,MATCH(R197,PARAMETROS!$A$53:$A$79,0)),"")</f>
        <v>535600</v>
      </c>
      <c r="T197" s="972">
        <v>1551350.29</v>
      </c>
      <c r="U197" s="618" t="s">
        <v>173</v>
      </c>
      <c r="V197" s="9">
        <f>IFERROR(IF(U197="","",IF(U197="COP","N/A",IF(OR(U197="USD",U197="US"),1,IF(U197="EUR",VLOOKUP(Q197,'SH EURO'!$A$6:$B$6338,2,FALSE),"INGRESAR TASA")))),"")</f>
        <v>1.3747</v>
      </c>
      <c r="W197" s="859">
        <f t="shared" si="36"/>
        <v>2132641.2436629999</v>
      </c>
      <c r="X197" s="19">
        <f>IFERROR(IF(U197="","",IF(U197="COP",1,IF(V197&lt;&gt;"N/A",VLOOKUP(Q197,'SH TRM'!$A$9:$B$8912,2,FALSE),"REVISAR"))),"")</f>
        <v>1863.03</v>
      </c>
      <c r="Y197" s="503">
        <f t="shared" si="37"/>
        <v>3973174616.1814785</v>
      </c>
      <c r="Z197" s="9">
        <f t="shared" si="38"/>
        <v>7418.1751609064195</v>
      </c>
      <c r="AA197" s="9">
        <f t="shared" si="39"/>
        <v>7418.1751609064195</v>
      </c>
      <c r="AB197" s="9" t="str">
        <f t="shared" si="40"/>
        <v/>
      </c>
      <c r="AC197" s="1217"/>
      <c r="AD197" s="1217"/>
      <c r="AE197" s="356" t="str">
        <f t="shared" si="34"/>
        <v>CUMPLE</v>
      </c>
      <c r="AF197" s="1217"/>
      <c r="AG197" s="1217"/>
      <c r="AH197" s="356" t="str">
        <f t="shared" si="35"/>
        <v/>
      </c>
      <c r="AI197" s="364">
        <v>5</v>
      </c>
      <c r="AJ197" s="1217" t="s">
        <v>160</v>
      </c>
      <c r="AK197" s="1217"/>
      <c r="AL197" s="1217"/>
      <c r="AM197" s="1217" t="s">
        <v>160</v>
      </c>
      <c r="AN197" s="1217"/>
      <c r="AO197" s="1217"/>
      <c r="AP197" s="1217" t="s">
        <v>160</v>
      </c>
      <c r="AQ197" s="1217"/>
      <c r="AR197" s="1217"/>
      <c r="AS197" s="890" t="str">
        <f t="shared" si="33"/>
        <v>SI</v>
      </c>
      <c r="AT197" s="1215"/>
      <c r="AU197" s="1215"/>
      <c r="AV197" s="281"/>
      <c r="AW197" s="260"/>
      <c r="BC197" s="248"/>
    </row>
    <row r="198" spans="1:55" s="246" customFormat="1" ht="72" thickBot="1" x14ac:dyDescent="0.3">
      <c r="A198" s="1220"/>
      <c r="B198" s="10" t="s">
        <v>210</v>
      </c>
      <c r="C198" s="136">
        <v>222</v>
      </c>
      <c r="D198" s="11" t="str">
        <f>IFERROR(INDEX(DESEMPATE!$D$3:$D$73,MATCH('EXP GEN.'!B198,DESEMPATE!$C$3:$C$73,0)),"")</f>
        <v>IVICSA SAS</v>
      </c>
      <c r="E198" s="259" t="str">
        <f>IFERROR(IF(D198="","",IF(VLOOKUP(D198,DESEMPATE!D$3:$E$73,2,FALSE)=1,"N/A",IF(VLOOKUP(D198,DESEMPATE!D$3:$E$73,2,FALSE)&gt;=0.51,"SI","NO"))),"")</f>
        <v>NO</v>
      </c>
      <c r="F198" s="796" t="s">
        <v>160</v>
      </c>
      <c r="G198" s="604"/>
      <c r="H198" s="139" t="s">
        <v>673</v>
      </c>
      <c r="I198" s="20" t="s">
        <v>435</v>
      </c>
      <c r="J198" s="20"/>
      <c r="K198" s="251" t="s">
        <v>675</v>
      </c>
      <c r="L198" s="20" t="s">
        <v>160</v>
      </c>
      <c r="M198" s="890" t="s">
        <v>160</v>
      </c>
      <c r="N198" s="890" t="str">
        <f t="shared" si="32"/>
        <v>SI</v>
      </c>
      <c r="O198" s="14">
        <v>1</v>
      </c>
      <c r="P198" s="15">
        <v>37774</v>
      </c>
      <c r="Q198" s="15">
        <v>38597</v>
      </c>
      <c r="R198" s="16">
        <f t="shared" si="30"/>
        <v>2005</v>
      </c>
      <c r="S198" s="17">
        <f>IFERROR(INDEX(PARAMETROS!$B$53:$B$79,MATCH(R198,PARAMETROS!$A$53:$A$79,0)),"")</f>
        <v>381500</v>
      </c>
      <c r="T198" s="973">
        <v>1207476.71</v>
      </c>
      <c r="U198" s="493" t="s">
        <v>173</v>
      </c>
      <c r="V198" s="9">
        <f>IFERROR(IF(U198="","",IF(U198="COP","N/A",IF(OR(U198="USD",U198="US"),1,IF(U198="EUR",VLOOKUP(Q198,'SH EURO'!$A$6:$B$6338,2,FALSE),"INGRESAR TASA")))),"")</f>
        <v>1.2487999999999999</v>
      </c>
      <c r="W198" s="859">
        <f t="shared" si="36"/>
        <v>1507896.915448</v>
      </c>
      <c r="X198" s="19">
        <f>IFERROR(IF(U198="","",IF(U198="COP",1,IF(V198&lt;&gt;"N/A",VLOOKUP(Q198,'SH TRM'!$A$9:$B$8912,2,FALSE),"REVISAR"))),"")</f>
        <v>2298.85</v>
      </c>
      <c r="Y198" s="503">
        <f t="shared" si="37"/>
        <v>3466428824.0776343</v>
      </c>
      <c r="Z198" s="9">
        <f t="shared" si="38"/>
        <v>9086.3140867041529</v>
      </c>
      <c r="AA198" s="9">
        <f t="shared" si="39"/>
        <v>9086.3140867041529</v>
      </c>
      <c r="AB198" s="9" t="str">
        <f t="shared" si="40"/>
        <v/>
      </c>
      <c r="AC198" s="1217"/>
      <c r="AD198" s="1217"/>
      <c r="AE198" s="356" t="str">
        <f t="shared" si="34"/>
        <v>CUMPLE</v>
      </c>
      <c r="AF198" s="1217"/>
      <c r="AG198" s="1217"/>
      <c r="AH198" s="356" t="str">
        <f t="shared" si="35"/>
        <v/>
      </c>
      <c r="AI198" s="364">
        <v>6</v>
      </c>
      <c r="AJ198" s="1217" t="s">
        <v>160</v>
      </c>
      <c r="AK198" s="1217"/>
      <c r="AL198" s="1217"/>
      <c r="AM198" s="1217" t="s">
        <v>160</v>
      </c>
      <c r="AN198" s="1217"/>
      <c r="AO198" s="1217"/>
      <c r="AP198" s="1217" t="s">
        <v>160</v>
      </c>
      <c r="AQ198" s="1217"/>
      <c r="AR198" s="1217"/>
      <c r="AS198" s="890" t="str">
        <f t="shared" si="33"/>
        <v>SI</v>
      </c>
      <c r="AT198" s="1215"/>
      <c r="AU198" s="1215"/>
      <c r="AV198" s="257"/>
      <c r="AW198" s="260"/>
      <c r="BC198" s="248"/>
    </row>
    <row r="199" spans="1:55" s="246" customFormat="1" ht="15.75" customHeight="1" x14ac:dyDescent="0.25">
      <c r="A199" s="1220"/>
      <c r="B199" s="10"/>
      <c r="C199" s="136"/>
      <c r="D199" s="11" t="str">
        <f>IFERROR(INDEX(DESEMPATE!$D$3:$D$73,MATCH('EXP GEN.'!B199,DESEMPATE!$C$3:$C$73,0)),"")</f>
        <v/>
      </c>
      <c r="E199" s="259" t="str">
        <f>IFERROR(IF(D199="","",IF(VLOOKUP(D199,DESEMPATE!D$3:$E$73,2,FALSE)=1,"N/A",IF(VLOOKUP(D199,DESEMPATE!D$3:$E$73,2,FALSE)&gt;=0.51,"SI","NO"))),"")</f>
        <v/>
      </c>
      <c r="F199" s="796"/>
      <c r="G199" s="328"/>
      <c r="H199" s="20"/>
      <c r="I199" s="143"/>
      <c r="J199" s="547"/>
      <c r="K199" s="518"/>
      <c r="L199" s="143"/>
      <c r="M199" s="891"/>
      <c r="N199" s="890" t="str">
        <f t="shared" si="32"/>
        <v/>
      </c>
      <c r="O199" s="23"/>
      <c r="P199" s="405"/>
      <c r="Q199" s="405"/>
      <c r="R199" s="16" t="str">
        <f t="shared" si="30"/>
        <v/>
      </c>
      <c r="S199" s="17" t="str">
        <f>IFERROR(INDEX(PARAMETROS!$B$53:$B$79,MATCH(R199,PARAMETROS!$A$53:$A$79,0)),"")</f>
        <v/>
      </c>
      <c r="T199" s="693"/>
      <c r="U199" s="25"/>
      <c r="V199" s="9" t="str">
        <f>IFERROR(IF(U199="","",IF(U199="COP","N/A",IF(OR(U199="USD",U199="US"),1,IF(U199="EUR",VLOOKUP(Q199,'SH EURO'!$A$6:$B$6338,2,FALSE),"INGRESAR TASA")))),"")</f>
        <v/>
      </c>
      <c r="W199" s="859" t="str">
        <f t="shared" si="36"/>
        <v/>
      </c>
      <c r="X199" s="19" t="str">
        <f>IFERROR(IF(U199="","",IF(U199="COP",1,IF(V199&lt;&gt;"N/A",VLOOKUP(Q199,'SH TRM'!$A$9:$B$8912,2,FALSE),"REVISAR"))),"")</f>
        <v/>
      </c>
      <c r="Y199" s="503" t="str">
        <f t="shared" si="37"/>
        <v/>
      </c>
      <c r="Z199" s="9" t="str">
        <f t="shared" si="38"/>
        <v/>
      </c>
      <c r="AA199" s="9" t="str">
        <f t="shared" si="39"/>
        <v/>
      </c>
      <c r="AB199" s="9" t="str">
        <f t="shared" si="40"/>
        <v/>
      </c>
      <c r="AC199" s="1217"/>
      <c r="AD199" s="1217"/>
      <c r="AE199" s="356" t="str">
        <f t="shared" si="34"/>
        <v/>
      </c>
      <c r="AF199" s="1217"/>
      <c r="AG199" s="1217"/>
      <c r="AH199" s="356" t="str">
        <f t="shared" si="35"/>
        <v/>
      </c>
      <c r="AI199" s="364"/>
      <c r="AJ199" s="1217"/>
      <c r="AK199" s="1217"/>
      <c r="AL199" s="1217"/>
      <c r="AM199" s="1217"/>
      <c r="AN199" s="1217"/>
      <c r="AO199" s="1217"/>
      <c r="AP199" s="1217"/>
      <c r="AQ199" s="1217"/>
      <c r="AR199" s="1217"/>
      <c r="AS199" s="890" t="str">
        <f t="shared" si="33"/>
        <v/>
      </c>
      <c r="AT199" s="1215"/>
      <c r="AU199" s="1215"/>
      <c r="AV199" s="257"/>
      <c r="AW199" s="260"/>
      <c r="BC199" s="248"/>
    </row>
    <row r="200" spans="1:55" s="246" customFormat="1" ht="16.5" customHeight="1" thickBot="1" x14ac:dyDescent="0.3">
      <c r="A200" s="1221"/>
      <c r="B200" s="36"/>
      <c r="C200" s="137"/>
      <c r="D200" s="49" t="str">
        <f>IFERROR(INDEX(DESEMPATE!$D$3:$D$73,MATCH('EXP GEN.'!B200,DESEMPATE!$C$3:$C$73,0)),"")</f>
        <v/>
      </c>
      <c r="E200" s="335" t="str">
        <f>IFERROR(IF(D200="","",IF(VLOOKUP(D200,DESEMPATE!D$3:$E$73,2,FALSE)=1,"N/A",IF(VLOOKUP(D200,DESEMPATE!D$3:$E$73,2,FALSE)&gt;=0.51,"SI","NO"))),"")</f>
        <v/>
      </c>
      <c r="F200" s="797"/>
      <c r="G200" s="509"/>
      <c r="H200" s="139"/>
      <c r="I200" s="139"/>
      <c r="J200" s="37"/>
      <c r="K200" s="253"/>
      <c r="L200" s="139"/>
      <c r="M200" s="888"/>
      <c r="N200" s="888" t="str">
        <f t="shared" si="32"/>
        <v/>
      </c>
      <c r="O200" s="39"/>
      <c r="P200" s="407"/>
      <c r="Q200" s="407"/>
      <c r="R200" s="40" t="str">
        <f t="shared" ref="R200:R260" si="41">IF(Q200="","",YEAR(Q200))</f>
        <v/>
      </c>
      <c r="S200" s="41" t="str">
        <f>IFERROR(INDEX(PARAMETROS!$B$53:$B$79,MATCH(R200,PARAMETROS!$A$53:$A$79,0)),"")</f>
        <v/>
      </c>
      <c r="T200" s="616"/>
      <c r="U200" s="42"/>
      <c r="V200" s="44" t="str">
        <f>IFERROR(IF(U200="","",IF(U200="COP","N/A",IF(OR(U200="USD",U200="US"),1,IF(U200="EUR",VLOOKUP(Q200,'SH EURO'!$A$6:$B$6338,2,FALSE),"INGRESAR TASA")))),"")</f>
        <v/>
      </c>
      <c r="W200" s="860" t="str">
        <f t="shared" si="36"/>
        <v/>
      </c>
      <c r="X200" s="43" t="str">
        <f>IFERROR(IF(U200="","",IF(U200="COP",1,IF(V200&lt;&gt;"N/A",VLOOKUP(Q200,'SH TRM'!$A$9:$B$8912,2,FALSE),"REVISAR"))),"")</f>
        <v/>
      </c>
      <c r="Y200" s="504" t="str">
        <f t="shared" si="37"/>
        <v/>
      </c>
      <c r="Z200" s="44" t="str">
        <f t="shared" si="38"/>
        <v/>
      </c>
      <c r="AA200" s="44" t="str">
        <f t="shared" si="39"/>
        <v/>
      </c>
      <c r="AB200" s="44" t="str">
        <f t="shared" si="40"/>
        <v/>
      </c>
      <c r="AC200" s="1218"/>
      <c r="AD200" s="1218"/>
      <c r="AE200" s="367" t="str">
        <f t="shared" si="34"/>
        <v/>
      </c>
      <c r="AF200" s="1218"/>
      <c r="AG200" s="1218"/>
      <c r="AH200" s="358" t="str">
        <f t="shared" si="35"/>
        <v/>
      </c>
      <c r="AI200" s="361"/>
      <c r="AJ200" s="1218"/>
      <c r="AK200" s="1218"/>
      <c r="AL200" s="1218"/>
      <c r="AM200" s="1218"/>
      <c r="AN200" s="1218"/>
      <c r="AO200" s="1218"/>
      <c r="AP200" s="1218"/>
      <c r="AQ200" s="1218"/>
      <c r="AR200" s="1218"/>
      <c r="AS200" s="888" t="str">
        <f t="shared" si="33"/>
        <v/>
      </c>
      <c r="AT200" s="1215"/>
      <c r="AU200" s="1215"/>
      <c r="AV200" s="256"/>
      <c r="AW200" s="260"/>
      <c r="BC200" s="248"/>
    </row>
    <row r="201" spans="1:55" s="246" customFormat="1" ht="71.25" x14ac:dyDescent="0.25">
      <c r="A201" s="1219" t="s">
        <v>37</v>
      </c>
      <c r="B201" s="966" t="s">
        <v>211</v>
      </c>
      <c r="C201" s="695">
        <v>282</v>
      </c>
      <c r="D201" s="28" t="str">
        <f>IFERROR(INDEX(DESEMPATE!$D$3:$D$73,MATCH('EXP GEN.'!B201,DESEMPATE!$C$3:$C$73,0)),"")</f>
        <v>HMV CONSULTORIA SAS</v>
      </c>
      <c r="E201" s="337" t="str">
        <f>IFERROR(IF(D201="","",IF(VLOOKUP(D201,DESEMPATE!D$3:$E$73,2,FALSE)=1,"N/A",IF(VLOOKUP(D201,DESEMPATE!D$3:$E$73,2,FALSE)&gt;=0.51,"SI","NO"))),"")</f>
        <v>SI</v>
      </c>
      <c r="F201" s="750" t="s">
        <v>160</v>
      </c>
      <c r="G201" s="328"/>
      <c r="H201" s="35" t="s">
        <v>676</v>
      </c>
      <c r="I201" s="35" t="s">
        <v>438</v>
      </c>
      <c r="J201" s="968" t="s">
        <v>677</v>
      </c>
      <c r="K201" s="252" t="s">
        <v>678</v>
      </c>
      <c r="L201" s="35" t="s">
        <v>160</v>
      </c>
      <c r="M201" s="889" t="s">
        <v>160</v>
      </c>
      <c r="N201" s="891" t="str">
        <f t="shared" si="32"/>
        <v>SI</v>
      </c>
      <c r="O201" s="21">
        <v>1</v>
      </c>
      <c r="P201" s="554">
        <v>38323</v>
      </c>
      <c r="Q201" s="554">
        <v>40694</v>
      </c>
      <c r="R201" s="47">
        <f t="shared" si="41"/>
        <v>2011</v>
      </c>
      <c r="S201" s="24">
        <f>IFERROR(INDEX(PARAMETROS!$B$53:$B$79,MATCH(R201,PARAMETROS!$A$53:$A$79,0)),"")</f>
        <v>535600</v>
      </c>
      <c r="T201" s="974">
        <v>8415351165</v>
      </c>
      <c r="U201" s="32" t="s">
        <v>171</v>
      </c>
      <c r="V201" s="406" t="str">
        <f>IFERROR(IF(U201="","",IF(U201="COP","N/A",IF(OR(U201="USD",U201="US"),1,IF(U201="EUR",VLOOKUP(Q201,'SH EURO'!$A$6:$B$6338,2,FALSE),"INGRESAR TASA")))),"")</f>
        <v>N/A</v>
      </c>
      <c r="W201" s="861" t="str">
        <f t="shared" si="36"/>
        <v>N/A</v>
      </c>
      <c r="X201" s="26">
        <f>IFERROR(IF(U201="","",IF(U201="COP",1,IF(V201&lt;&gt;"N/A",VLOOKUP(Q201,'SH TRM'!$A$9:$B$8912,2,FALSE),"REVISAR"))),"")</f>
        <v>1</v>
      </c>
      <c r="Y201" s="505">
        <f t="shared" si="37"/>
        <v>8415351165</v>
      </c>
      <c r="Z201" s="406">
        <f t="shared" si="38"/>
        <v>15712.007402912621</v>
      </c>
      <c r="AA201" s="406">
        <f t="shared" si="39"/>
        <v>15712.007402912621</v>
      </c>
      <c r="AB201" s="406" t="str">
        <f t="shared" si="40"/>
        <v/>
      </c>
      <c r="AC201" s="1222" t="str">
        <f>IFERROR(IF(COUNTIF(AA201:AA206,"")=6,"",IF(SUM(AA201:AA206)&gt;=CM004M1,"CUMPLE","NO CUMPLE")),"")</f>
        <v>CUMPLE</v>
      </c>
      <c r="AD201" s="1222" t="str">
        <f>IFERROR(IF(COUNTIF(AA201:AA206,"")=6,"",IF(COUNTIF(E201:E206,"N/A")&gt;0,IF(SUMIF(E201:E206,"N/A",AA201:AA206)&gt;=CM004LM1,"CUMPLE","NO CUMPLE"),IF(SUMIF(E201:E206,"SI",AA201:AA206)&gt;=CM004LM1,"CUMPLE","NO CUMPLE"))),"")</f>
        <v>CUMPLE</v>
      </c>
      <c r="AE201" s="404" t="str">
        <f t="shared" si="34"/>
        <v>CUMPLE</v>
      </c>
      <c r="AF201" s="1222" t="str">
        <f>IFERROR(IF(COUNTIF(AB201:AB206,"")=6,"",IF(SUM(AB201:AB206)&gt;=CM004M3,"CUMPLE","NO CUMPLE")),"")</f>
        <v/>
      </c>
      <c r="AG201" s="1222" t="str">
        <f>IFERROR(IF(COUNTIF(AB201:AB206,"")=6,"",IF(COUNTIF(E201:E206,"N/A")&gt;0,IF(SUMIF(E201:E206,"N/A",AB201:AB206)&gt;=CM004LM3,"CUMPLE","NO CUMPLE"),IF(SUMIF(E201:E206,"SI",AB201:AB206)&gt;=CM004LM3,"CUMPLE","NO CUMPLE"))),"")</f>
        <v/>
      </c>
      <c r="AH201" s="355" t="str">
        <f t="shared" si="35"/>
        <v/>
      </c>
      <c r="AI201" s="363">
        <v>13</v>
      </c>
      <c r="AJ201" s="1222" t="s">
        <v>160</v>
      </c>
      <c r="AK201" s="1222"/>
      <c r="AL201" s="1222"/>
      <c r="AM201" s="1222" t="s">
        <v>160</v>
      </c>
      <c r="AN201" s="1222"/>
      <c r="AO201" s="1222"/>
      <c r="AP201" s="1222" t="s">
        <v>160</v>
      </c>
      <c r="AQ201" s="1222"/>
      <c r="AR201" s="1222"/>
      <c r="AS201" s="890" t="str">
        <f t="shared" si="33"/>
        <v>SI</v>
      </c>
      <c r="AT201" s="1214" t="s">
        <v>168</v>
      </c>
      <c r="AU201" s="1214"/>
      <c r="AV201" s="258"/>
      <c r="AW201" s="260"/>
      <c r="BC201" s="248"/>
    </row>
    <row r="202" spans="1:55" s="246" customFormat="1" ht="42.75" x14ac:dyDescent="0.2">
      <c r="A202" s="1220"/>
      <c r="B202" s="600" t="s">
        <v>211</v>
      </c>
      <c r="C202" s="967">
        <v>289</v>
      </c>
      <c r="D202" s="11" t="str">
        <f>IFERROR(INDEX(DESEMPATE!$D$3:$D$73,MATCH('EXP GEN.'!B202,DESEMPATE!$C$3:$C$73,0)),"")</f>
        <v>HMV CONSULTORIA SAS</v>
      </c>
      <c r="E202" s="259" t="str">
        <f>IFERROR(IF(D202="","",IF(VLOOKUP(D202,DESEMPATE!D$3:$E$73,2,FALSE)=1,"N/A",IF(VLOOKUP(D202,DESEMPATE!D$3:$E$73,2,FALSE)&gt;=0.51,"SI","NO"))),"")</f>
        <v>SI</v>
      </c>
      <c r="F202" s="796" t="s">
        <v>160</v>
      </c>
      <c r="G202" s="328"/>
      <c r="H202" s="20" t="s">
        <v>679</v>
      </c>
      <c r="I202" s="20" t="s">
        <v>438</v>
      </c>
      <c r="J202" s="12" t="s">
        <v>680</v>
      </c>
      <c r="K202" s="605" t="s">
        <v>681</v>
      </c>
      <c r="L202" s="727" t="s">
        <v>160</v>
      </c>
      <c r="M202" s="890" t="s">
        <v>160</v>
      </c>
      <c r="N202" s="890" t="str">
        <f t="shared" si="32"/>
        <v>SI</v>
      </c>
      <c r="O202" s="14">
        <v>0.5</v>
      </c>
      <c r="P202" s="15">
        <v>39188</v>
      </c>
      <c r="Q202" s="15">
        <v>40633</v>
      </c>
      <c r="R202" s="16">
        <f t="shared" si="41"/>
        <v>2011</v>
      </c>
      <c r="S202" s="17">
        <f>IFERROR(INDEX(PARAMETROS!$B$53:$B$79,MATCH(R202,PARAMETROS!$A$53:$A$79,0)),"")</f>
        <v>535600</v>
      </c>
      <c r="T202" s="691">
        <v>12097028958</v>
      </c>
      <c r="U202" s="18" t="s">
        <v>171</v>
      </c>
      <c r="V202" s="9" t="str">
        <f>IFERROR(IF(U202="","",IF(U202="COP","N/A",IF(OR(U202="USD",U202="US"),1,IF(U202="EUR",VLOOKUP(Q202,'SH EURO'!$A$6:$B$6338,2,FALSE),"INGRESAR TASA")))),"")</f>
        <v>N/A</v>
      </c>
      <c r="W202" s="859" t="str">
        <f t="shared" si="36"/>
        <v>N/A</v>
      </c>
      <c r="X202" s="19">
        <f>IFERROR(IF(U202="","",IF(U202="COP",1,IF(V202&lt;&gt;"N/A",VLOOKUP(Q202,'SH TRM'!$A$9:$B$8912,2,FALSE),"REVISAR"))),"")</f>
        <v>1</v>
      </c>
      <c r="Y202" s="503">
        <f t="shared" si="37"/>
        <v>12097028958</v>
      </c>
      <c r="Z202" s="9">
        <f t="shared" si="38"/>
        <v>22585.939055265124</v>
      </c>
      <c r="AA202" s="9">
        <f t="shared" si="39"/>
        <v>11292.969527632562</v>
      </c>
      <c r="AB202" s="9" t="str">
        <f t="shared" si="40"/>
        <v/>
      </c>
      <c r="AC202" s="1217"/>
      <c r="AD202" s="1217"/>
      <c r="AE202" s="356" t="str">
        <f t="shared" si="34"/>
        <v>CUMPLE</v>
      </c>
      <c r="AF202" s="1217"/>
      <c r="AG202" s="1217"/>
      <c r="AH202" s="356" t="str">
        <f t="shared" si="35"/>
        <v/>
      </c>
      <c r="AI202" s="364">
        <v>19</v>
      </c>
      <c r="AJ202" s="1217" t="s">
        <v>160</v>
      </c>
      <c r="AK202" s="1217"/>
      <c r="AL202" s="1217"/>
      <c r="AM202" s="1217" t="s">
        <v>160</v>
      </c>
      <c r="AN202" s="1217"/>
      <c r="AO202" s="1217"/>
      <c r="AP202" s="1217" t="s">
        <v>160</v>
      </c>
      <c r="AQ202" s="1217"/>
      <c r="AR202" s="1217"/>
      <c r="AS202" s="890" t="str">
        <f t="shared" si="33"/>
        <v>SI</v>
      </c>
      <c r="AT202" s="1215"/>
      <c r="AU202" s="1215"/>
      <c r="AV202" s="281"/>
      <c r="AW202" s="260"/>
      <c r="BC202" s="248"/>
    </row>
    <row r="203" spans="1:55" s="246" customFormat="1" ht="57" x14ac:dyDescent="0.25">
      <c r="A203" s="1220"/>
      <c r="B203" s="22" t="s">
        <v>212</v>
      </c>
      <c r="C203" s="136">
        <v>294</v>
      </c>
      <c r="D203" s="11" t="str">
        <f>IFERROR(INDEX(DESEMPATE!$D$3:$D$73,MATCH('EXP GEN.'!B203,DESEMPATE!$C$3:$C$73,0)),"")</f>
        <v>AECOM TECHNICAL SERVICES INC</v>
      </c>
      <c r="E203" s="259" t="str">
        <f>IFERROR(IF(D203="","",IF(VLOOKUP(D203,DESEMPATE!D$3:$E$73,2,FALSE)=1,"N/A",IF(VLOOKUP(D203,DESEMPATE!D$3:$E$73,2,FALSE)&gt;=0.51,"SI","NO"))),"")</f>
        <v>NO</v>
      </c>
      <c r="F203" s="796" t="s">
        <v>160</v>
      </c>
      <c r="G203" s="328"/>
      <c r="H203" s="20" t="s">
        <v>682</v>
      </c>
      <c r="I203" s="20" t="s">
        <v>683</v>
      </c>
      <c r="J203" s="20"/>
      <c r="K203" s="12" t="s">
        <v>684</v>
      </c>
      <c r="L203" s="600" t="s">
        <v>160</v>
      </c>
      <c r="M203" s="890" t="s">
        <v>160</v>
      </c>
      <c r="N203" s="890" t="str">
        <f t="shared" si="32"/>
        <v>SI</v>
      </c>
      <c r="O203" s="21">
        <v>1</v>
      </c>
      <c r="P203" s="15">
        <v>37364</v>
      </c>
      <c r="Q203" s="15">
        <v>39782</v>
      </c>
      <c r="R203" s="16">
        <f t="shared" si="41"/>
        <v>2008</v>
      </c>
      <c r="S203" s="17">
        <f>IFERROR(INDEX(PARAMETROS!$B$53:$B$79,MATCH(R203,PARAMETROS!$A$53:$A$79,0)),"")</f>
        <v>461500</v>
      </c>
      <c r="T203" s="975">
        <v>12740125</v>
      </c>
      <c r="U203" s="17" t="s">
        <v>189</v>
      </c>
      <c r="V203" s="9">
        <f>IFERROR(IF(U203="","",IF(U203="COP","N/A",IF(OR(U203="USD",U203="US"),1,IF(U203="EUR",VLOOKUP(Q203,'SH EURO'!$A$6:$B$6338,2,FALSE),"INGRESAR TASA")))),"")</f>
        <v>1</v>
      </c>
      <c r="W203" s="859">
        <f t="shared" si="36"/>
        <v>12740125</v>
      </c>
      <c r="X203" s="19">
        <f>IFERROR(IF(U203="","",IF(U203="COP",1,IF(V203&lt;&gt;"N/A",VLOOKUP(Q203,'SH TRM'!$A$9:$B$8912,2,FALSE),"REVISAR"))),"")</f>
        <v>2318</v>
      </c>
      <c r="Y203" s="503">
        <f t="shared" si="37"/>
        <v>29531609750</v>
      </c>
      <c r="Z203" s="9">
        <f t="shared" si="38"/>
        <v>63990.486998916575</v>
      </c>
      <c r="AA203" s="9">
        <f t="shared" si="39"/>
        <v>63990.486998916575</v>
      </c>
      <c r="AB203" s="9" t="str">
        <f t="shared" si="40"/>
        <v/>
      </c>
      <c r="AC203" s="1217"/>
      <c r="AD203" s="1217"/>
      <c r="AE203" s="356" t="str">
        <f t="shared" si="34"/>
        <v>CUMPLE</v>
      </c>
      <c r="AF203" s="1217"/>
      <c r="AG203" s="1217"/>
      <c r="AH203" s="356" t="str">
        <f t="shared" si="35"/>
        <v/>
      </c>
      <c r="AI203" s="364">
        <v>11</v>
      </c>
      <c r="AJ203" s="1217" t="s">
        <v>160</v>
      </c>
      <c r="AK203" s="1217"/>
      <c r="AL203" s="1217"/>
      <c r="AM203" s="1217" t="s">
        <v>160</v>
      </c>
      <c r="AN203" s="1217"/>
      <c r="AO203" s="1217"/>
      <c r="AP203" s="1217" t="s">
        <v>161</v>
      </c>
      <c r="AQ203" s="1217"/>
      <c r="AR203" s="1217"/>
      <c r="AS203" s="890" t="str">
        <f t="shared" si="33"/>
        <v>SI</v>
      </c>
      <c r="AT203" s="1215"/>
      <c r="AU203" s="1215"/>
      <c r="AV203" s="281"/>
      <c r="AW203" s="260"/>
      <c r="BC203" s="248"/>
    </row>
    <row r="204" spans="1:55" s="246" customFormat="1" ht="42.75" x14ac:dyDescent="0.2">
      <c r="A204" s="1220"/>
      <c r="B204" s="10" t="s">
        <v>212</v>
      </c>
      <c r="C204" s="136">
        <v>308</v>
      </c>
      <c r="D204" s="11" t="str">
        <f>IFERROR(INDEX(DESEMPATE!$D$3:$D$73,MATCH('EXP GEN.'!B204,DESEMPATE!$C$3:$C$73,0)),"")</f>
        <v>AECOM TECHNICAL SERVICES INC</v>
      </c>
      <c r="E204" s="259" t="str">
        <f>IFERROR(IF(D204="","",IF(VLOOKUP(D204,DESEMPATE!D$3:$E$73,2,FALSE)=1,"N/A",IF(VLOOKUP(D204,DESEMPATE!D$3:$E$73,2,FALSE)&gt;=0.51,"SI","NO"))),"")</f>
        <v>NO</v>
      </c>
      <c r="F204" s="796" t="s">
        <v>160</v>
      </c>
      <c r="G204" s="604"/>
      <c r="H204" s="20" t="s">
        <v>682</v>
      </c>
      <c r="I204" s="20" t="s">
        <v>683</v>
      </c>
      <c r="J204" s="12"/>
      <c r="K204" s="605" t="s">
        <v>685</v>
      </c>
      <c r="L204" s="20" t="s">
        <v>160</v>
      </c>
      <c r="M204" s="890" t="s">
        <v>160</v>
      </c>
      <c r="N204" s="890" t="str">
        <f t="shared" si="32"/>
        <v>SI</v>
      </c>
      <c r="O204" s="14">
        <v>0.34</v>
      </c>
      <c r="P204" s="15">
        <v>40007</v>
      </c>
      <c r="Q204" s="15">
        <v>41962</v>
      </c>
      <c r="R204" s="16">
        <f t="shared" si="41"/>
        <v>2014</v>
      </c>
      <c r="S204" s="17">
        <f>IFERROR(INDEX(PARAMETROS!$B$53:$B$79,MATCH(R204,PARAMETROS!$A$53:$A$79,0)),"")</f>
        <v>616000</v>
      </c>
      <c r="T204" s="976">
        <v>43000000</v>
      </c>
      <c r="U204" s="18" t="s">
        <v>189</v>
      </c>
      <c r="V204" s="9">
        <f>IFERROR(IF(U204="","",IF(U204="COP","N/A",IF(OR(U204="USD",U204="US"),1,IF(U204="EUR",VLOOKUP(Q204,'SH EURO'!$A$6:$B$6338,2,FALSE),"INGRESAR TASA")))),"")</f>
        <v>1</v>
      </c>
      <c r="W204" s="859">
        <f t="shared" si="36"/>
        <v>43000000</v>
      </c>
      <c r="X204" s="19">
        <f>IFERROR(IF(U204="","",IF(U204="COP",1,IF(V204&lt;&gt;"N/A",VLOOKUP(Q204,'SH TRM'!$A$9:$B$8912,2,FALSE),"REVISAR"))),"")</f>
        <v>2158.58</v>
      </c>
      <c r="Y204" s="503">
        <f t="shared" si="37"/>
        <v>92818940000</v>
      </c>
      <c r="Z204" s="9">
        <f t="shared" si="38"/>
        <v>150680.0974025974</v>
      </c>
      <c r="AA204" s="9">
        <f t="shared" si="39"/>
        <v>51231.233116883122</v>
      </c>
      <c r="AB204" s="9" t="str">
        <f t="shared" si="40"/>
        <v/>
      </c>
      <c r="AC204" s="1217"/>
      <c r="AD204" s="1217"/>
      <c r="AE204" s="356" t="str">
        <f t="shared" si="34"/>
        <v>CUMPLE</v>
      </c>
      <c r="AF204" s="1217"/>
      <c r="AG204" s="1217"/>
      <c r="AH204" s="356" t="str">
        <f t="shared" si="35"/>
        <v/>
      </c>
      <c r="AI204" s="364">
        <v>31</v>
      </c>
      <c r="AJ204" s="1217" t="s">
        <v>160</v>
      </c>
      <c r="AK204" s="1217"/>
      <c r="AL204" s="1217"/>
      <c r="AM204" s="1217" t="s">
        <v>160</v>
      </c>
      <c r="AN204" s="1217"/>
      <c r="AO204" s="1217"/>
      <c r="AP204" s="1217" t="s">
        <v>161</v>
      </c>
      <c r="AQ204" s="1217"/>
      <c r="AR204" s="1217"/>
      <c r="AS204" s="890" t="str">
        <f t="shared" si="33"/>
        <v>SI</v>
      </c>
      <c r="AT204" s="1215"/>
      <c r="AU204" s="1215"/>
      <c r="AV204" s="257"/>
      <c r="AW204" s="260"/>
      <c r="BC204" s="248"/>
    </row>
    <row r="205" spans="1:55" s="246" customFormat="1" ht="15.75" customHeight="1" x14ac:dyDescent="0.2">
      <c r="A205" s="1220"/>
      <c r="B205" s="10"/>
      <c r="C205" s="136"/>
      <c r="D205" s="11" t="str">
        <f>IFERROR(INDEX(DESEMPATE!$D$3:$D$73,MATCH('EXP GEN.'!B205,DESEMPATE!$C$3:$C$73,0)),"")</f>
        <v/>
      </c>
      <c r="E205" s="259" t="str">
        <f>IFERROR(IF(D205="","",IF(VLOOKUP(D205,DESEMPATE!D$3:$E$73,2,FALSE)=1,"N/A",IF(VLOOKUP(D205,DESEMPATE!D$3:$E$73,2,FALSE)&gt;=0.51,"SI","NO"))),"")</f>
        <v/>
      </c>
      <c r="F205" s="796"/>
      <c r="G205" s="328"/>
      <c r="H205" s="20"/>
      <c r="I205" s="20"/>
      <c r="J205" s="12"/>
      <c r="K205" s="605"/>
      <c r="L205" s="20"/>
      <c r="M205" s="890"/>
      <c r="N205" s="890" t="str">
        <f t="shared" si="32"/>
        <v/>
      </c>
      <c r="O205" s="14"/>
      <c r="P205" s="15"/>
      <c r="Q205" s="15"/>
      <c r="R205" s="16" t="str">
        <f t="shared" si="41"/>
        <v/>
      </c>
      <c r="S205" s="17" t="str">
        <f>IFERROR(INDEX(PARAMETROS!$B$53:$B$79,MATCH(R205,PARAMETROS!$A$53:$A$79,0)),"")</f>
        <v/>
      </c>
      <c r="T205" s="691"/>
      <c r="U205" s="18"/>
      <c r="V205" s="9" t="str">
        <f>IFERROR(IF(U205="","",IF(U205="COP","N/A",IF(OR(U205="USD",U205="US"),1,IF(U205="EUR",VLOOKUP(Q205,'SH EURO'!$A$6:$B$6338,2,FALSE),"INGRESAR TASA")))),"")</f>
        <v/>
      </c>
      <c r="W205" s="859" t="str">
        <f t="shared" si="36"/>
        <v/>
      </c>
      <c r="X205" s="19" t="str">
        <f>IFERROR(IF(U205="","",IF(U205="COP",1,IF(V205&lt;&gt;"N/A",VLOOKUP(Q205,'SH TRM'!$A$9:$B$8912,2,FALSE),"REVISAR"))),"")</f>
        <v/>
      </c>
      <c r="Y205" s="503" t="str">
        <f t="shared" si="37"/>
        <v/>
      </c>
      <c r="Z205" s="9" t="str">
        <f t="shared" si="38"/>
        <v/>
      </c>
      <c r="AA205" s="9" t="str">
        <f t="shared" si="39"/>
        <v/>
      </c>
      <c r="AB205" s="9" t="str">
        <f t="shared" si="40"/>
        <v/>
      </c>
      <c r="AC205" s="1217"/>
      <c r="AD205" s="1217"/>
      <c r="AE205" s="356" t="str">
        <f t="shared" si="34"/>
        <v/>
      </c>
      <c r="AF205" s="1217"/>
      <c r="AG205" s="1217"/>
      <c r="AH205" s="356" t="str">
        <f t="shared" si="35"/>
        <v/>
      </c>
      <c r="AI205" s="364"/>
      <c r="AJ205" s="1217"/>
      <c r="AK205" s="1217"/>
      <c r="AL205" s="1217"/>
      <c r="AM205" s="1217"/>
      <c r="AN205" s="1217"/>
      <c r="AO205" s="1217"/>
      <c r="AP205" s="1217"/>
      <c r="AQ205" s="1217"/>
      <c r="AR205" s="1217"/>
      <c r="AS205" s="890" t="str">
        <f t="shared" si="33"/>
        <v/>
      </c>
      <c r="AT205" s="1215"/>
      <c r="AU205" s="1215"/>
      <c r="AV205" s="257"/>
      <c r="AW205" s="260"/>
      <c r="BC205" s="248"/>
    </row>
    <row r="206" spans="1:55" s="246" customFormat="1" ht="16.5" customHeight="1" thickBot="1" x14ac:dyDescent="0.3">
      <c r="A206" s="1221"/>
      <c r="B206" s="36"/>
      <c r="C206" s="137"/>
      <c r="D206" s="49" t="str">
        <f>IFERROR(INDEX(DESEMPATE!$D$3:$D$73,MATCH('EXP GEN.'!B206,DESEMPATE!$C$3:$C$73,0)),"")</f>
        <v/>
      </c>
      <c r="E206" s="335" t="str">
        <f>IFERROR(IF(D206="","",IF(VLOOKUP(D206,DESEMPATE!D$3:$E$73,2,FALSE)=1,"N/A",IF(VLOOKUP(D206,DESEMPATE!D$3:$E$73,2,FALSE)&gt;=0.51,"SI","NO"))),"")</f>
        <v/>
      </c>
      <c r="F206" s="797"/>
      <c r="G206" s="509"/>
      <c r="H206" s="139"/>
      <c r="I206" s="139"/>
      <c r="J206" s="37"/>
      <c r="K206" s="253"/>
      <c r="L206" s="139"/>
      <c r="M206" s="888"/>
      <c r="N206" s="888" t="str">
        <f t="shared" si="32"/>
        <v/>
      </c>
      <c r="O206" s="39"/>
      <c r="P206" s="407"/>
      <c r="Q206" s="407"/>
      <c r="R206" s="40" t="str">
        <f t="shared" si="41"/>
        <v/>
      </c>
      <c r="S206" s="41" t="str">
        <f>IFERROR(INDEX(PARAMETROS!$B$53:$B$79,MATCH(R206,PARAMETROS!$A$53:$A$79,0)),"")</f>
        <v/>
      </c>
      <c r="T206" s="616"/>
      <c r="U206" s="42"/>
      <c r="V206" s="44" t="str">
        <f>IFERROR(IF(U206="","",IF(U206="COP","N/A",IF(OR(U206="USD",U206="US"),1,IF(U206="EUR",VLOOKUP(Q206,'SH EURO'!$A$6:$B$6338,2,FALSE),"INGRESAR TASA")))),"")</f>
        <v/>
      </c>
      <c r="W206" s="860" t="str">
        <f t="shared" si="36"/>
        <v/>
      </c>
      <c r="X206" s="43" t="str">
        <f>IFERROR(IF(U206="","",IF(U206="COP",1,IF(V206&lt;&gt;"N/A",VLOOKUP(Q206,'SH TRM'!$A$9:$B$8912,2,FALSE),"REVISAR"))),"")</f>
        <v/>
      </c>
      <c r="Y206" s="504" t="str">
        <f t="shared" si="37"/>
        <v/>
      </c>
      <c r="Z206" s="44" t="str">
        <f t="shared" si="38"/>
        <v/>
      </c>
      <c r="AA206" s="44" t="str">
        <f t="shared" si="39"/>
        <v/>
      </c>
      <c r="AB206" s="44" t="str">
        <f t="shared" si="40"/>
        <v/>
      </c>
      <c r="AC206" s="1218"/>
      <c r="AD206" s="1218"/>
      <c r="AE206" s="367" t="str">
        <f t="shared" si="34"/>
        <v/>
      </c>
      <c r="AF206" s="1218"/>
      <c r="AG206" s="1218"/>
      <c r="AH206" s="358" t="str">
        <f t="shared" si="35"/>
        <v/>
      </c>
      <c r="AI206" s="361"/>
      <c r="AJ206" s="1218"/>
      <c r="AK206" s="1218"/>
      <c r="AL206" s="1218"/>
      <c r="AM206" s="1218"/>
      <c r="AN206" s="1218"/>
      <c r="AO206" s="1218"/>
      <c r="AP206" s="1218"/>
      <c r="AQ206" s="1218"/>
      <c r="AR206" s="1218"/>
      <c r="AS206" s="888" t="str">
        <f t="shared" si="33"/>
        <v/>
      </c>
      <c r="AT206" s="1215"/>
      <c r="AU206" s="1215"/>
      <c r="AV206" s="256"/>
      <c r="AW206" s="260"/>
      <c r="BC206" s="248"/>
    </row>
    <row r="207" spans="1:55" s="246" customFormat="1" ht="85.5" x14ac:dyDescent="0.25">
      <c r="A207" s="1219" t="s">
        <v>38</v>
      </c>
      <c r="B207" s="27" t="s">
        <v>213</v>
      </c>
      <c r="C207" s="135">
        <v>155</v>
      </c>
      <c r="D207" s="28" t="str">
        <f>IFERROR(INDEX(DESEMPATE!$D$3:$D$73,MATCH('EXP GEN.'!B207,DESEMPATE!$C$3:$C$73,0)),"")</f>
        <v>PRI COLOMBIA SAS</v>
      </c>
      <c r="E207" s="337" t="str">
        <f>IFERROR(IF(D207="","",IF(VLOOKUP(D207,DESEMPATE!D$3:$E$73,2,FALSE)=1,"N/A",IF(VLOOKUP(D207,DESEMPATE!D$3:$E$73,2,FALSE)&gt;=0.51,"SI","NO"))),"")</f>
        <v>SI</v>
      </c>
      <c r="F207" s="750" t="s">
        <v>160</v>
      </c>
      <c r="G207" s="328"/>
      <c r="H207" s="35" t="s">
        <v>686</v>
      </c>
      <c r="I207" s="35" t="s">
        <v>687</v>
      </c>
      <c r="J207" s="968" t="s">
        <v>688</v>
      </c>
      <c r="K207" s="252" t="s">
        <v>689</v>
      </c>
      <c r="L207" s="35" t="s">
        <v>160</v>
      </c>
      <c r="M207" s="889" t="s">
        <v>160</v>
      </c>
      <c r="N207" s="891" t="str">
        <f t="shared" si="32"/>
        <v>SI</v>
      </c>
      <c r="O207" s="29">
        <v>1</v>
      </c>
      <c r="P207" s="405">
        <v>33878</v>
      </c>
      <c r="Q207" s="405">
        <v>35339</v>
      </c>
      <c r="R207" s="47">
        <f t="shared" si="41"/>
        <v>1996</v>
      </c>
      <c r="S207" s="24">
        <f>IFERROR(INDEX(PARAMETROS!$B$53:$B$79,MATCH(R207,PARAMETROS!$A$53:$A$79,0)),"")</f>
        <v>142125</v>
      </c>
      <c r="T207" s="693">
        <v>13764236.02</v>
      </c>
      <c r="U207" s="25" t="s">
        <v>579</v>
      </c>
      <c r="V207" s="977">
        <v>0.97914000000000001</v>
      </c>
      <c r="W207" s="861">
        <f t="shared" si="36"/>
        <v>13477114.056622799</v>
      </c>
      <c r="X207" s="26">
        <f>IFERROR(IF(U207="","",IF(U207="COP",1,IF(V207&lt;&gt;"N/A",VLOOKUP(Q207,'SH TRM'!$A$9:$B$8912,2,FALSE),"REVISAR"))),"")</f>
        <v>1027.08</v>
      </c>
      <c r="Y207" s="505">
        <f t="shared" si="37"/>
        <v>13842074305.276144</v>
      </c>
      <c r="Z207" s="406">
        <f t="shared" si="38"/>
        <v>97393.662658055546</v>
      </c>
      <c r="AA207" s="406">
        <f t="shared" si="39"/>
        <v>97393.662658055546</v>
      </c>
      <c r="AB207" s="406" t="str">
        <f t="shared" si="40"/>
        <v/>
      </c>
      <c r="AC207" s="1222" t="str">
        <f>IFERROR(IF(COUNTIF(AA207:AA212,"")=6,"",IF(SUM(AA207:AA212)&gt;=CM004M1,"CUMPLE","NO CUMPLE")),"")</f>
        <v>CUMPLE</v>
      </c>
      <c r="AD207" s="1222" t="str">
        <f>IFERROR(IF(COUNTIF(AA207:AA212,"")=6,"",IF(COUNTIF(E207:E212,"N/A")&gt;0,IF(SUMIF(E207:E212,"N/A",AA207:AA212)&gt;=CM004LM1,"CUMPLE","NO CUMPLE"),IF(SUMIF(E207:E212,"SI",AA207:AA212)&gt;=CM004LM1,"CUMPLE","NO CUMPLE"))),"")</f>
        <v>CUMPLE</v>
      </c>
      <c r="AE207" s="404" t="str">
        <f t="shared" si="34"/>
        <v>CUMPLE</v>
      </c>
      <c r="AF207" s="1222" t="str">
        <f>IFERROR(IF(COUNTIF(AB207:AB212,"")=6,"",IF(SUM(AB207:AB212)&gt;=CM004M3,"CUMPLE","NO CUMPLE")),"")</f>
        <v/>
      </c>
      <c r="AG207" s="1222" t="str">
        <f>IFERROR(IF(COUNTIF(AB207:AB212,"")=6,"",IF(COUNTIF(E207:E212,"N/A")&gt;0,IF(SUMIF(E207:E212,"N/A",AB207:AB212)&gt;=CM004LM3,"CUMPLE","NO CUMPLE"),IF(SUMIF(E207:E212,"SI",AB207:AB212)&gt;=CM004LM3,"CUMPLE","NO CUMPLE"))),"")</f>
        <v/>
      </c>
      <c r="AH207" s="355" t="str">
        <f t="shared" si="35"/>
        <v/>
      </c>
      <c r="AI207" s="363">
        <v>29</v>
      </c>
      <c r="AJ207" s="1222" t="s">
        <v>160</v>
      </c>
      <c r="AK207" s="1222"/>
      <c r="AL207" s="1222"/>
      <c r="AM207" s="1222" t="s">
        <v>160</v>
      </c>
      <c r="AN207" s="1222"/>
      <c r="AO207" s="1222"/>
      <c r="AP207" s="1222" t="s">
        <v>160</v>
      </c>
      <c r="AQ207" s="1222"/>
      <c r="AR207" s="1222"/>
      <c r="AS207" s="890" t="str">
        <f t="shared" si="33"/>
        <v>SI</v>
      </c>
      <c r="AT207" s="1214" t="s">
        <v>168</v>
      </c>
      <c r="AU207" s="1214"/>
      <c r="AV207" s="257"/>
      <c r="AW207" s="260"/>
      <c r="BC207" s="248"/>
    </row>
    <row r="208" spans="1:55" s="246" customFormat="1" ht="114" x14ac:dyDescent="0.25">
      <c r="A208" s="1220"/>
      <c r="B208" s="10" t="s">
        <v>213</v>
      </c>
      <c r="C208" s="136">
        <v>242</v>
      </c>
      <c r="D208" s="11" t="str">
        <f>IFERROR(INDEX(DESEMPATE!$D$3:$D$73,MATCH('EXP GEN.'!B208,DESEMPATE!$C$3:$C$73,0)),"")</f>
        <v>PRI COLOMBIA SAS</v>
      </c>
      <c r="E208" s="259" t="str">
        <f>IFERROR(IF(D208="","",IF(VLOOKUP(D208,DESEMPATE!D$3:$E$73,2,FALSE)=1,"N/A",IF(VLOOKUP(D208,DESEMPATE!D$3:$E$73,2,FALSE)&gt;=0.51,"SI","NO"))),"")</f>
        <v>SI</v>
      </c>
      <c r="F208" s="796" t="s">
        <v>160</v>
      </c>
      <c r="G208" s="328"/>
      <c r="H208" s="20" t="s">
        <v>690</v>
      </c>
      <c r="I208" s="20" t="s">
        <v>687</v>
      </c>
      <c r="J208" s="969">
        <v>823411001100</v>
      </c>
      <c r="K208" s="251" t="s">
        <v>691</v>
      </c>
      <c r="L208" s="20" t="s">
        <v>160</v>
      </c>
      <c r="M208" s="890" t="s">
        <v>160</v>
      </c>
      <c r="N208" s="890" t="str">
        <f t="shared" si="32"/>
        <v>SI</v>
      </c>
      <c r="O208" s="14">
        <v>0.5</v>
      </c>
      <c r="P208" s="15">
        <v>40931</v>
      </c>
      <c r="Q208" s="282">
        <v>41661</v>
      </c>
      <c r="R208" s="16">
        <f t="shared" si="41"/>
        <v>2014</v>
      </c>
      <c r="S208" s="17">
        <f>IFERROR(INDEX(PARAMETROS!$B$53:$B$79,MATCH(R208,PARAMETROS!$A$53:$A$79,0)),"")</f>
        <v>616000</v>
      </c>
      <c r="T208" s="973">
        <v>6488836.96</v>
      </c>
      <c r="U208" s="493" t="s">
        <v>579</v>
      </c>
      <c r="V208" s="850">
        <v>0.42475000000000002</v>
      </c>
      <c r="W208" s="859">
        <f t="shared" si="36"/>
        <v>2756133.4987599999</v>
      </c>
      <c r="X208" s="19">
        <f>IFERROR(IF(U208="","",IF(U208="COP",1,IF(V208&lt;&gt;"N/A",VLOOKUP(Q208,'SH TRM'!$A$9:$B$8912,2,FALSE),"REVISAR"))),"")</f>
        <v>1981.98</v>
      </c>
      <c r="Y208" s="503">
        <f t="shared" si="37"/>
        <v>5462601471.872345</v>
      </c>
      <c r="Z208" s="9">
        <f t="shared" si="38"/>
        <v>8867.8595322602996</v>
      </c>
      <c r="AA208" s="9">
        <f t="shared" si="39"/>
        <v>4433.9297661301498</v>
      </c>
      <c r="AB208" s="9" t="str">
        <f t="shared" si="40"/>
        <v/>
      </c>
      <c r="AC208" s="1217"/>
      <c r="AD208" s="1217"/>
      <c r="AE208" s="356" t="str">
        <f t="shared" si="34"/>
        <v>CUMPLE</v>
      </c>
      <c r="AF208" s="1217"/>
      <c r="AG208" s="1217"/>
      <c r="AH208" s="356" t="str">
        <f t="shared" si="35"/>
        <v/>
      </c>
      <c r="AI208" s="364">
        <v>15</v>
      </c>
      <c r="AJ208" s="1217" t="s">
        <v>160</v>
      </c>
      <c r="AK208" s="1217"/>
      <c r="AL208" s="1217"/>
      <c r="AM208" s="1217" t="s">
        <v>160</v>
      </c>
      <c r="AN208" s="1217"/>
      <c r="AO208" s="1217"/>
      <c r="AP208" s="1217" t="s">
        <v>160</v>
      </c>
      <c r="AQ208" s="1217"/>
      <c r="AR208" s="1217"/>
      <c r="AS208" s="890" t="str">
        <f t="shared" si="33"/>
        <v>SI</v>
      </c>
      <c r="AT208" s="1215"/>
      <c r="AU208" s="1215"/>
      <c r="AV208" s="257"/>
      <c r="AW208" s="260"/>
      <c r="BC208" s="248"/>
    </row>
    <row r="209" spans="1:55" s="246" customFormat="1" ht="171" x14ac:dyDescent="0.25">
      <c r="A209" s="1220"/>
      <c r="B209" s="10" t="s">
        <v>214</v>
      </c>
      <c r="C209" s="136">
        <v>273</v>
      </c>
      <c r="D209" s="11" t="str">
        <f>IFERROR(INDEX(DESEMPATE!$D$3:$D$73,MATCH('EXP GEN.'!B209,DESEMPATE!$C$3:$C$73,0)),"")</f>
        <v>CONSULTORES UNIDOS SA</v>
      </c>
      <c r="E209" s="259" t="str">
        <f>IFERROR(IF(D209="","",IF(VLOOKUP(D209,DESEMPATE!D$3:$E$73,2,FALSE)=1,"N/A",IF(VLOOKUP(D209,DESEMPATE!D$3:$E$73,2,FALSE)&gt;=0.51,"SI","NO"))),"")</f>
        <v>NO</v>
      </c>
      <c r="F209" s="796" t="s">
        <v>160</v>
      </c>
      <c r="G209" s="328"/>
      <c r="H209" s="20" t="s">
        <v>692</v>
      </c>
      <c r="I209" s="20" t="s">
        <v>438</v>
      </c>
      <c r="J209" s="12" t="s">
        <v>693</v>
      </c>
      <c r="K209" s="251" t="s">
        <v>694</v>
      </c>
      <c r="L209" s="20" t="s">
        <v>160</v>
      </c>
      <c r="M209" s="890" t="s">
        <v>160</v>
      </c>
      <c r="N209" s="890" t="str">
        <f t="shared" si="32"/>
        <v>SI</v>
      </c>
      <c r="O209" s="14">
        <v>0.25</v>
      </c>
      <c r="P209" s="611">
        <v>38404</v>
      </c>
      <c r="Q209" s="612">
        <v>41333</v>
      </c>
      <c r="R209" s="16">
        <f t="shared" si="41"/>
        <v>2013</v>
      </c>
      <c r="S209" s="17">
        <f>IFERROR(INDEX(PARAMETROS!$B$53:$B$79,MATCH(R209,PARAMETROS!$A$53:$A$79,0)),"")</f>
        <v>589500</v>
      </c>
      <c r="T209" s="849">
        <v>4287424871</v>
      </c>
      <c r="U209" s="493" t="s">
        <v>171</v>
      </c>
      <c r="V209" s="9" t="str">
        <f>IFERROR(IF(U209="","",IF(U209="COP","N/A",IF(OR(U209="USD",U209="US"),1,IF(U209="EUR",VLOOKUP(Q209,'SH EURO'!$A$6:$B$6338,2,FALSE),"INGRESAR TASA")))),"")</f>
        <v>N/A</v>
      </c>
      <c r="W209" s="859" t="str">
        <f t="shared" si="36"/>
        <v>N/A</v>
      </c>
      <c r="X209" s="19">
        <f>IFERROR(IF(U209="","",IF(U209="COP",1,IF(V209&lt;&gt;"N/A",VLOOKUP(Q209,'SH TRM'!$A$9:$B$8912,2,FALSE),"REVISAR"))),"")</f>
        <v>1</v>
      </c>
      <c r="Y209" s="503">
        <f t="shared" si="37"/>
        <v>4287424871</v>
      </c>
      <c r="Z209" s="9">
        <f t="shared" si="38"/>
        <v>7272.9853621713319</v>
      </c>
      <c r="AA209" s="9">
        <f t="shared" si="39"/>
        <v>1818.246340542833</v>
      </c>
      <c r="AB209" s="9" t="str">
        <f t="shared" si="40"/>
        <v/>
      </c>
      <c r="AC209" s="1217"/>
      <c r="AD209" s="1217"/>
      <c r="AE209" s="356" t="s">
        <v>225</v>
      </c>
      <c r="AF209" s="1217"/>
      <c r="AG209" s="1217"/>
      <c r="AH209" s="356" t="str">
        <f t="shared" si="35"/>
        <v/>
      </c>
      <c r="AI209" s="364">
        <v>3</v>
      </c>
      <c r="AJ209" s="1217" t="s">
        <v>160</v>
      </c>
      <c r="AK209" s="1217"/>
      <c r="AL209" s="1217"/>
      <c r="AM209" s="1217" t="s">
        <v>160</v>
      </c>
      <c r="AN209" s="1217"/>
      <c r="AO209" s="1217"/>
      <c r="AP209" s="1217" t="s">
        <v>160</v>
      </c>
      <c r="AQ209" s="1217"/>
      <c r="AR209" s="1217"/>
      <c r="AS209" s="890" t="str">
        <f t="shared" si="33"/>
        <v>SI</v>
      </c>
      <c r="AT209" s="1215"/>
      <c r="AU209" s="1215"/>
      <c r="AV209" s="257"/>
      <c r="AW209" s="260"/>
      <c r="BC209" s="248"/>
    </row>
    <row r="210" spans="1:55" s="246" customFormat="1" ht="57" x14ac:dyDescent="0.25">
      <c r="A210" s="1220"/>
      <c r="B210" s="10" t="s">
        <v>214</v>
      </c>
      <c r="C210" s="136">
        <v>279</v>
      </c>
      <c r="D210" s="11" t="str">
        <f>IFERROR(INDEX(DESEMPATE!$D$3:$D$73,MATCH('EXP GEN.'!B210,DESEMPATE!$C$3:$C$73,0)),"")</f>
        <v>CONSULTORES UNIDOS SA</v>
      </c>
      <c r="E210" s="259" t="str">
        <f>IFERROR(IF(D210="","",IF(VLOOKUP(D210,DESEMPATE!D$3:$E$73,2,FALSE)=1,"N/A",IF(VLOOKUP(D210,DESEMPATE!D$3:$E$73,2,FALSE)&gt;=0.51,"SI","NO"))),"")</f>
        <v>NO</v>
      </c>
      <c r="F210" s="796" t="s">
        <v>160</v>
      </c>
      <c r="G210" s="604"/>
      <c r="H210" s="20" t="s">
        <v>670</v>
      </c>
      <c r="I210" s="20" t="s">
        <v>438</v>
      </c>
      <c r="J210" s="20" t="s">
        <v>695</v>
      </c>
      <c r="K210" s="251" t="s">
        <v>696</v>
      </c>
      <c r="L210" s="20" t="s">
        <v>160</v>
      </c>
      <c r="M210" s="890" t="s">
        <v>160</v>
      </c>
      <c r="N210" s="890" t="str">
        <f t="shared" si="32"/>
        <v>SI</v>
      </c>
      <c r="O210" s="14">
        <v>0.55000000000000004</v>
      </c>
      <c r="P210" s="15">
        <v>39860</v>
      </c>
      <c r="Q210" s="15">
        <v>41213</v>
      </c>
      <c r="R210" s="16">
        <f t="shared" si="41"/>
        <v>2012</v>
      </c>
      <c r="S210" s="17">
        <f>IFERROR(INDEX(PARAMETROS!$B$53:$B$79,MATCH(R210,PARAMETROS!$A$53:$A$79,0)),"")</f>
        <v>566700</v>
      </c>
      <c r="T210" s="691">
        <v>8837910214</v>
      </c>
      <c r="U210" s="18" t="s">
        <v>171</v>
      </c>
      <c r="V210" s="9" t="str">
        <f>IFERROR(IF(U210="","",IF(U210="COP","N/A",IF(OR(U210="USD",U210="US"),1,IF(U210="EUR",VLOOKUP(Q210,'SH EURO'!$A$6:$B$6338,2,FALSE),"INGRESAR TASA")))),"")</f>
        <v>N/A</v>
      </c>
      <c r="W210" s="859" t="str">
        <f t="shared" si="36"/>
        <v>N/A</v>
      </c>
      <c r="X210" s="19">
        <f>IFERROR(IF(U210="","",IF(U210="COP",1,IF(V210&lt;&gt;"N/A",VLOOKUP(Q210,'SH TRM'!$A$9:$B$8912,2,FALSE),"REVISAR"))),"")</f>
        <v>1</v>
      </c>
      <c r="Y210" s="503">
        <f t="shared" si="37"/>
        <v>8837910214</v>
      </c>
      <c r="Z210" s="9">
        <f t="shared" si="38"/>
        <v>15595.394766190224</v>
      </c>
      <c r="AA210" s="9">
        <f t="shared" si="39"/>
        <v>8577.467121404623</v>
      </c>
      <c r="AB210" s="9" t="str">
        <f t="shared" si="40"/>
        <v/>
      </c>
      <c r="AC210" s="1217"/>
      <c r="AD210" s="1217"/>
      <c r="AE210" s="356" t="str">
        <f t="shared" si="34"/>
        <v>CUMPLE</v>
      </c>
      <c r="AF210" s="1217"/>
      <c r="AG210" s="1217"/>
      <c r="AH210" s="356" t="str">
        <f t="shared" si="35"/>
        <v/>
      </c>
      <c r="AI210" s="364">
        <v>7</v>
      </c>
      <c r="AJ210" s="1217" t="s">
        <v>160</v>
      </c>
      <c r="AK210" s="1217"/>
      <c r="AL210" s="1217"/>
      <c r="AM210" s="1217" t="s">
        <v>160</v>
      </c>
      <c r="AN210" s="1217"/>
      <c r="AO210" s="1217"/>
      <c r="AP210" s="1217" t="s">
        <v>160</v>
      </c>
      <c r="AQ210" s="1217"/>
      <c r="AR210" s="1217"/>
      <c r="AS210" s="890" t="str">
        <f t="shared" si="33"/>
        <v>SI</v>
      </c>
      <c r="AT210" s="1215"/>
      <c r="AU210" s="1215"/>
      <c r="AV210" s="257"/>
      <c r="AW210" s="260"/>
      <c r="BC210" s="248"/>
    </row>
    <row r="211" spans="1:55" s="246" customFormat="1" ht="15.75" customHeight="1" x14ac:dyDescent="0.25">
      <c r="A211" s="1220"/>
      <c r="B211" s="22"/>
      <c r="C211" s="136"/>
      <c r="D211" s="11" t="str">
        <f>IFERROR(INDEX(DESEMPATE!$D$3:$D$73,MATCH('EXP GEN.'!B211,DESEMPATE!$C$3:$C$73,0)),"")</f>
        <v/>
      </c>
      <c r="E211" s="259" t="str">
        <f>IFERROR(IF(D211="","",IF(VLOOKUP(D211,DESEMPATE!D$3:$E$73,2,FALSE)=1,"N/A",IF(VLOOKUP(D211,DESEMPATE!D$3:$E$73,2,FALSE)&gt;=0.51,"SI","NO"))),"")</f>
        <v/>
      </c>
      <c r="F211" s="796"/>
      <c r="G211" s="328"/>
      <c r="H211" s="20"/>
      <c r="I211" s="20"/>
      <c r="J211" s="12"/>
      <c r="K211" s="251"/>
      <c r="L211" s="483"/>
      <c r="M211" s="890"/>
      <c r="N211" s="890" t="str">
        <f t="shared" si="32"/>
        <v/>
      </c>
      <c r="O211" s="14"/>
      <c r="P211" s="15"/>
      <c r="Q211" s="15"/>
      <c r="R211" s="16" t="str">
        <f t="shared" si="41"/>
        <v/>
      </c>
      <c r="S211" s="17" t="str">
        <f>IFERROR(INDEX(PARAMETROS!$B$53:$B$79,MATCH(R211,PARAMETROS!$A$53:$A$79,0)),"")</f>
        <v/>
      </c>
      <c r="T211" s="691"/>
      <c r="U211" s="18"/>
      <c r="V211" s="9" t="str">
        <f>IFERROR(IF(U211="","",IF(U211="COP","N/A",IF(OR(U211="USD",U211="US"),1,IF(U211="EUR",VLOOKUP(Q211,'SH EURO'!$A$6:$B$6338,2,FALSE),"INGRESAR TASA")))),"")</f>
        <v/>
      </c>
      <c r="W211" s="859" t="str">
        <f t="shared" si="36"/>
        <v/>
      </c>
      <c r="X211" s="19" t="str">
        <f>IFERROR(IF(U211="","",IF(U211="COP",1,IF(V211&lt;&gt;"N/A",VLOOKUP(Q211,'SH TRM'!$A$9:$B$8912,2,FALSE),"REVISAR"))),"")</f>
        <v/>
      </c>
      <c r="Y211" s="503" t="str">
        <f t="shared" si="37"/>
        <v/>
      </c>
      <c r="Z211" s="9" t="str">
        <f t="shared" si="38"/>
        <v/>
      </c>
      <c r="AA211" s="9" t="str">
        <f t="shared" si="39"/>
        <v/>
      </c>
      <c r="AB211" s="9" t="str">
        <f t="shared" si="40"/>
        <v/>
      </c>
      <c r="AC211" s="1217"/>
      <c r="AD211" s="1217"/>
      <c r="AE211" s="356" t="str">
        <f t="shared" si="34"/>
        <v/>
      </c>
      <c r="AF211" s="1217"/>
      <c r="AG211" s="1217"/>
      <c r="AH211" s="356" t="str">
        <f t="shared" si="35"/>
        <v/>
      </c>
      <c r="AI211" s="364"/>
      <c r="AJ211" s="1217"/>
      <c r="AK211" s="1217"/>
      <c r="AL211" s="1217"/>
      <c r="AM211" s="1217"/>
      <c r="AN211" s="1217"/>
      <c r="AO211" s="1217"/>
      <c r="AP211" s="1217"/>
      <c r="AQ211" s="1217"/>
      <c r="AR211" s="1217"/>
      <c r="AS211" s="890" t="str">
        <f t="shared" si="33"/>
        <v/>
      </c>
      <c r="AT211" s="1215"/>
      <c r="AU211" s="1215"/>
      <c r="AV211" s="749"/>
      <c r="AW211" s="260"/>
      <c r="BC211" s="248"/>
    </row>
    <row r="212" spans="1:55" s="246" customFormat="1" ht="16.5" customHeight="1" thickBot="1" x14ac:dyDescent="0.3">
      <c r="A212" s="1221"/>
      <c r="B212" s="10"/>
      <c r="C212" s="137"/>
      <c r="D212" s="49" t="str">
        <f>IFERROR(INDEX(DESEMPATE!$D$3:$D$73,MATCH('EXP GEN.'!B212,DESEMPATE!$C$3:$C$73,0)),"")</f>
        <v/>
      </c>
      <c r="E212" s="335" t="str">
        <f>IFERROR(IF(D212="","",IF(VLOOKUP(D212,DESEMPATE!D$3:$E$73,2,FALSE)=1,"N/A",IF(VLOOKUP(D212,DESEMPATE!D$3:$E$73,2,FALSE)&gt;=0.51,"SI","NO"))),"")</f>
        <v/>
      </c>
      <c r="F212" s="797"/>
      <c r="G212" s="509"/>
      <c r="H212" s="139"/>
      <c r="I212" s="139"/>
      <c r="J212" s="37"/>
      <c r="K212" s="253"/>
      <c r="L212" s="139"/>
      <c r="M212" s="888"/>
      <c r="N212" s="888" t="str">
        <f t="shared" si="32"/>
        <v/>
      </c>
      <c r="O212" s="39"/>
      <c r="P212" s="407"/>
      <c r="Q212" s="407"/>
      <c r="R212" s="40" t="str">
        <f t="shared" si="41"/>
        <v/>
      </c>
      <c r="S212" s="41" t="str">
        <f>IFERROR(INDEX(PARAMETROS!$B$53:$B$79,MATCH(R212,PARAMETROS!$A$53:$A$79,0)),"")</f>
        <v/>
      </c>
      <c r="T212" s="616"/>
      <c r="U212" s="42"/>
      <c r="V212" s="44" t="str">
        <f>IFERROR(IF(U212="","",IF(U212="COP","N/A",IF(OR(U212="USD",U212="US"),1,IF(U212="EUR",VLOOKUP(Q212,'SH EURO'!$A$6:$B$6338,2,FALSE),"INGRESAR TASA")))),"")</f>
        <v/>
      </c>
      <c r="W212" s="860" t="str">
        <f t="shared" si="36"/>
        <v/>
      </c>
      <c r="X212" s="43" t="str">
        <f>IFERROR(IF(U212="","",IF(U212="COP",1,IF(V212&lt;&gt;"N/A",VLOOKUP(Q212,'SH TRM'!$A$9:$B$8912,2,FALSE),"REVISAR"))),"")</f>
        <v/>
      </c>
      <c r="Y212" s="504" t="str">
        <f t="shared" si="37"/>
        <v/>
      </c>
      <c r="Z212" s="44" t="str">
        <f t="shared" si="38"/>
        <v/>
      </c>
      <c r="AA212" s="44" t="str">
        <f t="shared" si="39"/>
        <v/>
      </c>
      <c r="AB212" s="44" t="str">
        <f t="shared" si="40"/>
        <v/>
      </c>
      <c r="AC212" s="1218"/>
      <c r="AD212" s="1218"/>
      <c r="AE212" s="367" t="str">
        <f t="shared" si="34"/>
        <v/>
      </c>
      <c r="AF212" s="1218"/>
      <c r="AG212" s="1218"/>
      <c r="AH212" s="358" t="str">
        <f t="shared" si="35"/>
        <v/>
      </c>
      <c r="AI212" s="364"/>
      <c r="AJ212" s="1217"/>
      <c r="AK212" s="1217"/>
      <c r="AL212" s="1217"/>
      <c r="AM212" s="1217"/>
      <c r="AN212" s="1217"/>
      <c r="AO212" s="1217"/>
      <c r="AP212" s="1217"/>
      <c r="AQ212" s="1217"/>
      <c r="AR212" s="1217"/>
      <c r="AS212" s="888" t="str">
        <f t="shared" si="33"/>
        <v/>
      </c>
      <c r="AT212" s="1224"/>
      <c r="AU212" s="1215"/>
      <c r="AV212" s="256"/>
      <c r="AW212" s="260"/>
      <c r="BC212" s="248"/>
    </row>
    <row r="213" spans="1:55" s="246" customFormat="1" ht="68.25" customHeight="1" x14ac:dyDescent="0.25">
      <c r="A213" s="1219" t="s">
        <v>39</v>
      </c>
      <c r="B213" s="27" t="s">
        <v>215</v>
      </c>
      <c r="C213" s="28">
        <v>147</v>
      </c>
      <c r="D213" s="28" t="str">
        <f>IFERROR(INDEX(DESEMPATE!$D$3:$D$73,MATCH('EXP GEN.'!B213,DESEMPATE!$C$3:$C$73,0)),"")</f>
        <v>SILVA CARREÑO Y ASOCIADOS SAS</v>
      </c>
      <c r="E213" s="337" t="str">
        <f>IFERROR(IF(D213="","",IF(VLOOKUP(D213,DESEMPATE!D$3:$E$73,2,FALSE)=1,"N/A",IF(VLOOKUP(D213,DESEMPATE!D$3:$E$73,2,FALSE)&gt;=0.51,"SI","NO"))),"")</f>
        <v>SI</v>
      </c>
      <c r="F213" s="750" t="s">
        <v>160</v>
      </c>
      <c r="G213" s="327"/>
      <c r="H213" s="1026" t="s">
        <v>452</v>
      </c>
      <c r="I213" s="480" t="s">
        <v>438</v>
      </c>
      <c r="J213" s="480" t="s">
        <v>722</v>
      </c>
      <c r="K213" s="1027" t="s">
        <v>723</v>
      </c>
      <c r="L213" s="35" t="s">
        <v>160</v>
      </c>
      <c r="M213" s="889" t="s">
        <v>160</v>
      </c>
      <c r="N213" s="889" t="s">
        <v>160</v>
      </c>
      <c r="O213" s="488">
        <v>1</v>
      </c>
      <c r="P213" s="489">
        <v>36992</v>
      </c>
      <c r="Q213" s="489">
        <v>37636</v>
      </c>
      <c r="R213" s="47">
        <f t="shared" si="41"/>
        <v>2003</v>
      </c>
      <c r="S213" s="24">
        <f>IFERROR(INDEX(PARAMETROS!$B$53:$B$79,MATCH(R213,PARAMETROS!$A$53:$A$79,0)),"")</f>
        <v>332000</v>
      </c>
      <c r="T213" s="1028">
        <v>1135751411</v>
      </c>
      <c r="U213" s="32" t="s">
        <v>171</v>
      </c>
      <c r="V213" s="406" t="str">
        <f>IFERROR(IF(U213="","",IF(U213="COP","N/A",IF(OR(U213="USD",U213="US"),1,IF(U213="EUR",VLOOKUP(Q213,'SH EURO'!$A$6:$B$6338,2,FALSE),"INGRESAR TASA")))),"")</f>
        <v>N/A</v>
      </c>
      <c r="W213" s="861" t="str">
        <f t="shared" si="36"/>
        <v>N/A</v>
      </c>
      <c r="X213" s="26">
        <f>IFERROR(IF(U213="","",IF(U213="COP",1,IF(V213&lt;&gt;"N/A",VLOOKUP(Q213,'SH TRM'!$A$9:$B$8912,2,FALSE),"REVISAR"))),"")</f>
        <v>1</v>
      </c>
      <c r="Y213" s="505">
        <f t="shared" si="37"/>
        <v>1135751411</v>
      </c>
      <c r="Z213" s="406">
        <f t="shared" si="38"/>
        <v>3420.9379849397592</v>
      </c>
      <c r="AA213" s="406">
        <f t="shared" si="39"/>
        <v>3420.9379849397592</v>
      </c>
      <c r="AB213" s="406" t="str">
        <f t="shared" si="40"/>
        <v/>
      </c>
      <c r="AC213" s="1222" t="str">
        <f>IFERROR(IF(COUNTIF(AA213:AA218,"")=6,"",IF(SUM(AA213:AA218)&gt;=CM004M1,"CUMPLE","NO CUMPLE")),"")</f>
        <v>CUMPLE</v>
      </c>
      <c r="AD213" s="1222" t="str">
        <f>IFERROR(IF(COUNTIF(AA213:AA218,"")=6,"",IF(COUNTIF(E213:E218,"N/A")&gt;0,IF(SUMIF(E213:E218,"N/A",AA213:AA218)&gt;=CM004LM1,"CUMPLE","NO CUMPLE"),IF(SUMIF(E213:E218,"SI",AA213:AA218)&gt;=CM004LM1,"CUMPLE","NO CUMPLE"))),"")</f>
        <v>CUMPLE</v>
      </c>
      <c r="AE213" s="404" t="str">
        <f t="shared" si="34"/>
        <v>CUMPLE</v>
      </c>
      <c r="AF213" s="1222" t="str">
        <f>IFERROR(IF(COUNTIF(AB213:AB218,"")=6,"",IF(SUM(AB213:AB218)&gt;=CM004M3,"CUMPLE","NO CUMPLE")),"")</f>
        <v/>
      </c>
      <c r="AG213" s="1222" t="str">
        <f>IFERROR(IF(COUNTIF(AB213:AB218,"")=6,"",IF(COUNTIF(E213:E218,"N/A")&gt;0,IF(SUMIF(E213:E218,"N/A",AB213:AB218)&gt;=CM004LM3,"CUMPLE","NO CUMPLE"),IF(SUMIF(E213:E218,"SI",AB213:AB218)&gt;=CM004LM3,"CUMPLE","NO CUMPLE"))),"")</f>
        <v/>
      </c>
      <c r="AH213" s="355" t="str">
        <f t="shared" si="35"/>
        <v/>
      </c>
      <c r="AI213" s="494">
        <v>10</v>
      </c>
      <c r="AJ213" s="1235" t="s">
        <v>161</v>
      </c>
      <c r="AK213" s="1235"/>
      <c r="AL213" s="1235"/>
      <c r="AM213" s="1235" t="s">
        <v>160</v>
      </c>
      <c r="AN213" s="1235"/>
      <c r="AO213" s="1235"/>
      <c r="AP213" s="1235" t="s">
        <v>160</v>
      </c>
      <c r="AQ213" s="1235"/>
      <c r="AR213" s="1235"/>
      <c r="AS213" s="890" t="str">
        <f t="shared" si="33"/>
        <v>SI</v>
      </c>
      <c r="AT213" s="1214" t="s">
        <v>168</v>
      </c>
      <c r="AU213" s="1214"/>
      <c r="AV213" s="258"/>
      <c r="AW213" s="260"/>
      <c r="BC213" s="248"/>
    </row>
    <row r="214" spans="1:55" s="246" customFormat="1" ht="68.25" customHeight="1" x14ac:dyDescent="0.25">
      <c r="A214" s="1220"/>
      <c r="B214" s="10" t="s">
        <v>215</v>
      </c>
      <c r="C214" s="11">
        <v>150</v>
      </c>
      <c r="D214" s="11" t="str">
        <f>IFERROR(INDEX(DESEMPATE!$D$3:$D$73,MATCH('EXP GEN.'!B214,DESEMPATE!$C$3:$C$73,0)),"")</f>
        <v>SILVA CARREÑO Y ASOCIADOS SAS</v>
      </c>
      <c r="E214" s="259" t="str">
        <f>IFERROR(IF(D214="","",IF(VLOOKUP(D214,DESEMPATE!D$3:$E$73,2,FALSE)=1,"N/A",IF(VLOOKUP(D214,DESEMPATE!D$3:$E$73,2,FALSE)&gt;=0.51,"SI","NO"))),"")</f>
        <v>SI</v>
      </c>
      <c r="F214" s="796" t="s">
        <v>160</v>
      </c>
      <c r="G214" s="328"/>
      <c r="H214" s="1026" t="s">
        <v>479</v>
      </c>
      <c r="I214" s="483" t="s">
        <v>438</v>
      </c>
      <c r="J214" s="483" t="s">
        <v>724</v>
      </c>
      <c r="K214" s="1029" t="s">
        <v>725</v>
      </c>
      <c r="L214" s="20" t="s">
        <v>160</v>
      </c>
      <c r="M214" s="890" t="s">
        <v>160</v>
      </c>
      <c r="N214" s="890" t="s">
        <v>160</v>
      </c>
      <c r="O214" s="490">
        <v>0.6</v>
      </c>
      <c r="P214" s="491">
        <v>41198</v>
      </c>
      <c r="Q214" s="491">
        <v>41699</v>
      </c>
      <c r="R214" s="16">
        <f t="shared" si="41"/>
        <v>2014</v>
      </c>
      <c r="S214" s="17">
        <f>IFERROR(INDEX(PARAMETROS!$B$53:$B$79,MATCH(R214,PARAMETROS!$A$53:$A$79,0)),"")</f>
        <v>616000</v>
      </c>
      <c r="T214" s="981">
        <v>2668542300</v>
      </c>
      <c r="U214" s="17" t="s">
        <v>171</v>
      </c>
      <c r="V214" s="9" t="str">
        <f>IFERROR(IF(U214="","",IF(U214="COP","N/A",IF(OR(U214="USD",U214="US"),1,IF(U214="EUR",VLOOKUP(Q214,'SH EURO'!$A$6:$B$6338,2,FALSE),"INGRESAR TASA")))),"")</f>
        <v>N/A</v>
      </c>
      <c r="W214" s="859" t="str">
        <f t="shared" si="36"/>
        <v>N/A</v>
      </c>
      <c r="X214" s="19">
        <f>IFERROR(IF(U214="","",IF(U214="COP",1,IF(V214&lt;&gt;"N/A",VLOOKUP(Q214,'SH TRM'!$A$9:$B$8912,2,FALSE),"REVISAR"))),"")</f>
        <v>1</v>
      </c>
      <c r="Y214" s="503">
        <f t="shared" si="37"/>
        <v>2668542300</v>
      </c>
      <c r="Z214" s="9">
        <f t="shared" si="38"/>
        <v>4332.0491883116883</v>
      </c>
      <c r="AA214" s="9">
        <f t="shared" si="39"/>
        <v>2599.2295129870131</v>
      </c>
      <c r="AB214" s="9" t="str">
        <f t="shared" si="40"/>
        <v/>
      </c>
      <c r="AC214" s="1217"/>
      <c r="AD214" s="1217"/>
      <c r="AE214" s="356" t="str">
        <f t="shared" si="34"/>
        <v>CUMPLE</v>
      </c>
      <c r="AF214" s="1217"/>
      <c r="AG214" s="1217"/>
      <c r="AH214" s="356" t="str">
        <f t="shared" si="35"/>
        <v/>
      </c>
      <c r="AI214" s="495">
        <v>4</v>
      </c>
      <c r="AJ214" s="1216" t="s">
        <v>161</v>
      </c>
      <c r="AK214" s="1216"/>
      <c r="AL214" s="1216"/>
      <c r="AM214" s="1216" t="s">
        <v>160</v>
      </c>
      <c r="AN214" s="1216"/>
      <c r="AO214" s="1216"/>
      <c r="AP214" s="1216" t="s">
        <v>160</v>
      </c>
      <c r="AQ214" s="1216"/>
      <c r="AR214" s="1216"/>
      <c r="AS214" s="890" t="str">
        <f t="shared" si="33"/>
        <v>SI</v>
      </c>
      <c r="AT214" s="1215"/>
      <c r="AU214" s="1215"/>
      <c r="AV214" s="257"/>
      <c r="AW214" s="260"/>
      <c r="BC214" s="248"/>
    </row>
    <row r="215" spans="1:55" s="246" customFormat="1" ht="51" x14ac:dyDescent="0.25">
      <c r="A215" s="1220"/>
      <c r="B215" s="10" t="s">
        <v>236</v>
      </c>
      <c r="C215" s="11">
        <v>154</v>
      </c>
      <c r="D215" s="11" t="str">
        <f>IFERROR(INDEX(DESEMPATE!$D$3:$D$73,MATCH('EXP GEN.'!B215,DESEMPATE!$C$3:$C$73,0)),"")</f>
        <v>ARENAS DE LA HOZ CONSULTORES SAS</v>
      </c>
      <c r="E215" s="259" t="str">
        <f>IFERROR(IF(D215="","",IF(VLOOKUP(D215,DESEMPATE!D$3:$E$73,2,FALSE)=1,"N/A",IF(VLOOKUP(D215,DESEMPATE!D$3:$E$73,2,FALSE)&gt;=0.51,"SI","NO"))),"")</f>
        <v>NO</v>
      </c>
      <c r="F215" s="796" t="s">
        <v>160</v>
      </c>
      <c r="G215" s="328"/>
      <c r="H215" s="1026" t="s">
        <v>452</v>
      </c>
      <c r="I215" s="483" t="s">
        <v>438</v>
      </c>
      <c r="J215" s="483" t="s">
        <v>726</v>
      </c>
      <c r="K215" s="485" t="s">
        <v>727</v>
      </c>
      <c r="L215" s="20" t="s">
        <v>160</v>
      </c>
      <c r="M215" s="890" t="s">
        <v>160</v>
      </c>
      <c r="N215" s="890" t="s">
        <v>160</v>
      </c>
      <c r="O215" s="490">
        <v>1</v>
      </c>
      <c r="P215" s="491">
        <v>41123</v>
      </c>
      <c r="Q215" s="492">
        <v>41779</v>
      </c>
      <c r="R215" s="16">
        <f t="shared" si="41"/>
        <v>2014</v>
      </c>
      <c r="S215" s="17">
        <f>IFERROR(INDEX(PARAMETROS!$B$53:$B$79,MATCH(R215,PARAMETROS!$A$53:$A$79,0)),"")</f>
        <v>616000</v>
      </c>
      <c r="T215" s="981">
        <v>1605385195</v>
      </c>
      <c r="U215" s="18" t="s">
        <v>171</v>
      </c>
      <c r="V215" s="9" t="str">
        <f>IFERROR(IF(U215="","",IF(U215="COP","N/A",IF(OR(U215="USD",U215="US"),1,IF(U215="EUR",VLOOKUP(Q215,'SH EURO'!$A$6:$B$6338,2,FALSE),"INGRESAR TASA")))),"")</f>
        <v>N/A</v>
      </c>
      <c r="W215" s="859" t="str">
        <f t="shared" si="36"/>
        <v>N/A</v>
      </c>
      <c r="X215" s="19">
        <f>IFERROR(IF(U215="","",IF(U215="COP",1,IF(V215&lt;&gt;"N/A",VLOOKUP(Q215,'SH TRM'!$A$9:$B$8912,2,FALSE),"REVISAR"))),"")</f>
        <v>1</v>
      </c>
      <c r="Y215" s="503">
        <f t="shared" si="37"/>
        <v>1605385195</v>
      </c>
      <c r="Z215" s="9">
        <f t="shared" si="38"/>
        <v>2606.1447970779222</v>
      </c>
      <c r="AA215" s="9">
        <f t="shared" si="39"/>
        <v>2606.1447970779222</v>
      </c>
      <c r="AB215" s="9" t="str">
        <f t="shared" si="40"/>
        <v/>
      </c>
      <c r="AC215" s="1217"/>
      <c r="AD215" s="1217"/>
      <c r="AE215" s="356" t="str">
        <f t="shared" si="34"/>
        <v>CUMPLE</v>
      </c>
      <c r="AF215" s="1217"/>
      <c r="AG215" s="1217"/>
      <c r="AH215" s="356" t="str">
        <f t="shared" si="35"/>
        <v/>
      </c>
      <c r="AI215" s="496">
        <v>55</v>
      </c>
      <c r="AJ215" s="1223" t="s">
        <v>160</v>
      </c>
      <c r="AK215" s="1223"/>
      <c r="AL215" s="1223"/>
      <c r="AM215" s="1223" t="s">
        <v>160</v>
      </c>
      <c r="AN215" s="1223"/>
      <c r="AO215" s="1223"/>
      <c r="AP215" s="1223" t="s">
        <v>160</v>
      </c>
      <c r="AQ215" s="1223"/>
      <c r="AR215" s="1223"/>
      <c r="AS215" s="890" t="str">
        <f t="shared" si="33"/>
        <v>SI</v>
      </c>
      <c r="AT215" s="1215"/>
      <c r="AU215" s="1215"/>
      <c r="AV215" s="257"/>
      <c r="AW215" s="260"/>
      <c r="BC215" s="248"/>
    </row>
    <row r="216" spans="1:55" s="246" customFormat="1" ht="38.25" x14ac:dyDescent="0.25">
      <c r="A216" s="1220"/>
      <c r="B216" s="10" t="s">
        <v>406</v>
      </c>
      <c r="C216" s="11">
        <v>161</v>
      </c>
      <c r="D216" s="11" t="str">
        <f>IFERROR(INDEX(DESEMPATE!$D$3:$D$73,MATCH('EXP GEN.'!B216,DESEMPATE!$C$3:$C$73,0)),"")</f>
        <v>LATINOCONSULT SA</v>
      </c>
      <c r="E216" s="259" t="str">
        <f>IFERROR(IF(D216="","",IF(VLOOKUP(D216,DESEMPATE!D$3:$E$73,2,FALSE)=1,"N/A",IF(VLOOKUP(D216,DESEMPATE!D$3:$E$73,2,FALSE)&gt;=0.51,"SI","NO"))),"")</f>
        <v>NO</v>
      </c>
      <c r="F216" s="796" t="s">
        <v>160</v>
      </c>
      <c r="G216" s="328"/>
      <c r="H216" s="1026" t="s">
        <v>473</v>
      </c>
      <c r="I216" s="483" t="s">
        <v>438</v>
      </c>
      <c r="J216" s="483" t="s">
        <v>728</v>
      </c>
      <c r="K216" s="485" t="s">
        <v>729</v>
      </c>
      <c r="L216" s="20" t="s">
        <v>160</v>
      </c>
      <c r="M216" s="890" t="s">
        <v>160</v>
      </c>
      <c r="N216" s="890" t="s">
        <v>160</v>
      </c>
      <c r="O216" s="490">
        <v>0.35</v>
      </c>
      <c r="P216" s="491">
        <v>37838</v>
      </c>
      <c r="Q216" s="491">
        <v>40316</v>
      </c>
      <c r="R216" s="16">
        <f t="shared" si="41"/>
        <v>2010</v>
      </c>
      <c r="S216" s="17">
        <f>IFERROR(INDEX(PARAMETROS!$B$53:$B$79,MATCH(R216,PARAMETROS!$A$53:$A$79,0)),"")</f>
        <v>515000</v>
      </c>
      <c r="T216" s="981">
        <f>953316062+2055306096+1572626691+1198240626+1046013343+49829687</f>
        <v>6875332505</v>
      </c>
      <c r="U216" s="18" t="s">
        <v>171</v>
      </c>
      <c r="V216" s="9" t="str">
        <f>IFERROR(IF(U216="","",IF(U216="COP","N/A",IF(OR(U216="USD",U216="US"),1,IF(U216="EUR",VLOOKUP(Q216,'SH EURO'!$A$6:$B$6338,2,FALSE),"INGRESAR TASA")))),"")</f>
        <v>N/A</v>
      </c>
      <c r="W216" s="859" t="str">
        <f t="shared" si="36"/>
        <v>N/A</v>
      </c>
      <c r="X216" s="19">
        <f>IFERROR(IF(U216="","",IF(U216="COP",1,IF(V216&lt;&gt;"N/A",VLOOKUP(Q216,'SH TRM'!$A$9:$B$8912,2,FALSE),"REVISAR"))),"")</f>
        <v>1</v>
      </c>
      <c r="Y216" s="503">
        <f t="shared" si="37"/>
        <v>6875332505</v>
      </c>
      <c r="Z216" s="9">
        <f t="shared" si="38"/>
        <v>13350.160203883495</v>
      </c>
      <c r="AA216" s="9">
        <f t="shared" si="39"/>
        <v>4672.5560713592231</v>
      </c>
      <c r="AB216" s="9" t="str">
        <f t="shared" si="40"/>
        <v/>
      </c>
      <c r="AC216" s="1217"/>
      <c r="AD216" s="1217"/>
      <c r="AE216" s="356" t="str">
        <f t="shared" si="34"/>
        <v>CUMPLE</v>
      </c>
      <c r="AF216" s="1217"/>
      <c r="AG216" s="1217"/>
      <c r="AH216" s="356" t="str">
        <f t="shared" si="35"/>
        <v/>
      </c>
      <c r="AI216" s="362" t="s">
        <v>892</v>
      </c>
      <c r="AJ216" s="1217"/>
      <c r="AK216" s="1217"/>
      <c r="AL216" s="1217"/>
      <c r="AM216" s="1217"/>
      <c r="AN216" s="1217"/>
      <c r="AO216" s="1217"/>
      <c r="AP216" s="1217"/>
      <c r="AQ216" s="1217"/>
      <c r="AR216" s="1217"/>
      <c r="AS216" s="890" t="str">
        <f t="shared" si="33"/>
        <v>FORMATO 2</v>
      </c>
      <c r="AT216" s="1215"/>
      <c r="AU216" s="1215"/>
      <c r="AV216" s="257"/>
      <c r="AW216" s="260"/>
      <c r="BC216" s="248"/>
    </row>
    <row r="217" spans="1:55" s="246" customFormat="1" ht="15.75" customHeight="1" x14ac:dyDescent="0.25">
      <c r="A217" s="1220"/>
      <c r="B217" s="10"/>
      <c r="C217" s="11"/>
      <c r="D217" s="11" t="str">
        <f>IFERROR(INDEX(DESEMPATE!$D$3:$D$73,MATCH('EXP GEN.'!B217,DESEMPATE!$C$3:$C$73,0)),"")</f>
        <v/>
      </c>
      <c r="E217" s="259" t="str">
        <f>IFERROR(IF(D217="","",IF(VLOOKUP(D217,DESEMPATE!D$3:$E$73,2,FALSE)=1,"N/A",IF(VLOOKUP(D217,DESEMPATE!D$3:$E$73,2,FALSE)&gt;=0.51,"SI","NO"))),"")</f>
        <v/>
      </c>
      <c r="F217" s="796"/>
      <c r="G217" s="328"/>
      <c r="H217" s="20"/>
      <c r="I217" s="807"/>
      <c r="J217" s="20"/>
      <c r="K217" s="251"/>
      <c r="L217" s="20"/>
      <c r="M217" s="890"/>
      <c r="N217" s="890" t="str">
        <f t="shared" ref="N217:N236" si="42">IFERROR(IF(P217="","",IF(P217&gt;=DATE(1990,1,1),"SI","NO")),"")</f>
        <v/>
      </c>
      <c r="O217" s="14"/>
      <c r="P217" s="15"/>
      <c r="Q217" s="15"/>
      <c r="R217" s="16" t="str">
        <f t="shared" si="41"/>
        <v/>
      </c>
      <c r="S217" s="17" t="str">
        <f>IFERROR(INDEX(PARAMETROS!$B$53:$B$79,MATCH(R217,PARAMETROS!$A$53:$A$79,0)),"")</f>
        <v/>
      </c>
      <c r="T217" s="691"/>
      <c r="U217" s="18"/>
      <c r="V217" s="9" t="str">
        <f>IFERROR(IF(U217="","",IF(U217="COP","N/A",IF(OR(U217="USD",U217="US"),1,IF(U217="EUR",VLOOKUP(Q217,'SH EURO'!$A$6:$B$6338,2,FALSE),"INGRESAR TASA")))),"")</f>
        <v/>
      </c>
      <c r="W217" s="859" t="str">
        <f t="shared" si="36"/>
        <v/>
      </c>
      <c r="X217" s="19" t="str">
        <f>IFERROR(IF(U217="","",IF(U217="COP",1,IF(V217&lt;&gt;"N/A",VLOOKUP(Q217,'SH TRM'!$A$9:$B$8912,2,FALSE),"REVISAR"))),"")</f>
        <v/>
      </c>
      <c r="Y217" s="503" t="str">
        <f t="shared" si="37"/>
        <v/>
      </c>
      <c r="Z217" s="9" t="str">
        <f t="shared" si="38"/>
        <v/>
      </c>
      <c r="AA217" s="9" t="str">
        <f t="shared" si="39"/>
        <v/>
      </c>
      <c r="AB217" s="9" t="str">
        <f t="shared" si="40"/>
        <v/>
      </c>
      <c r="AC217" s="1217"/>
      <c r="AD217" s="1217"/>
      <c r="AE217" s="356" t="str">
        <f t="shared" si="34"/>
        <v/>
      </c>
      <c r="AF217" s="1217"/>
      <c r="AG217" s="1217"/>
      <c r="AH217" s="356" t="str">
        <f t="shared" si="35"/>
        <v/>
      </c>
      <c r="AI217" s="362"/>
      <c r="AJ217" s="1217"/>
      <c r="AK217" s="1217"/>
      <c r="AL217" s="1217"/>
      <c r="AM217" s="1217"/>
      <c r="AN217" s="1217"/>
      <c r="AO217" s="1217"/>
      <c r="AP217" s="1217"/>
      <c r="AQ217" s="1217"/>
      <c r="AR217" s="1217"/>
      <c r="AS217" s="890" t="str">
        <f t="shared" si="33"/>
        <v/>
      </c>
      <c r="AT217" s="1215"/>
      <c r="AU217" s="1215"/>
      <c r="AV217" s="257"/>
      <c r="AW217" s="260"/>
      <c r="BC217" s="248"/>
    </row>
    <row r="218" spans="1:55" s="246" customFormat="1" ht="16.5" customHeight="1" thickBot="1" x14ac:dyDescent="0.3">
      <c r="A218" s="1221"/>
      <c r="B218" s="36"/>
      <c r="C218" s="137"/>
      <c r="D218" s="49" t="str">
        <f>IFERROR(INDEX(DESEMPATE!$D$3:$D$73,MATCH('EXP GEN.'!B218,DESEMPATE!$C$3:$C$73,0)),"")</f>
        <v/>
      </c>
      <c r="E218" s="335" t="str">
        <f>IFERROR(IF(D218="","",IF(VLOOKUP(D218,DESEMPATE!D$3:$E$73,2,FALSE)=1,"N/A",IF(VLOOKUP(D218,DESEMPATE!D$3:$E$73,2,FALSE)&gt;=0.51,"SI","NO"))),"")</f>
        <v/>
      </c>
      <c r="F218" s="797"/>
      <c r="G218" s="329"/>
      <c r="H218" s="139"/>
      <c r="I218" s="808"/>
      <c r="J218" s="139"/>
      <c r="K218" s="253"/>
      <c r="L218" s="139"/>
      <c r="M218" s="888"/>
      <c r="N218" s="888" t="str">
        <f t="shared" si="42"/>
        <v/>
      </c>
      <c r="O218" s="39"/>
      <c r="P218" s="407"/>
      <c r="Q218" s="407"/>
      <c r="R218" s="40" t="str">
        <f t="shared" si="41"/>
        <v/>
      </c>
      <c r="S218" s="41" t="str">
        <f>IFERROR(INDEX(PARAMETROS!$B$53:$B$79,MATCH(R218,PARAMETROS!$A$53:$A$79,0)),"")</f>
        <v/>
      </c>
      <c r="T218" s="616"/>
      <c r="U218" s="42"/>
      <c r="V218" s="44" t="str">
        <f>IFERROR(IF(U218="","",IF(U218="COP","N/A",IF(OR(U218="USD",U218="US"),1,IF(U218="EUR",VLOOKUP(Q218,'SH EURO'!$A$6:$B$6338,2,FALSE),"INGRESAR TASA")))),"")</f>
        <v/>
      </c>
      <c r="W218" s="860" t="str">
        <f t="shared" si="36"/>
        <v/>
      </c>
      <c r="X218" s="43" t="str">
        <f>IFERROR(IF(U218="","",IF(U218="COP",1,IF(V218&lt;&gt;"N/A",VLOOKUP(Q218,'SH TRM'!$A$9:$B$8912,2,FALSE),"REVISAR"))),"")</f>
        <v/>
      </c>
      <c r="Y218" s="504" t="str">
        <f t="shared" si="37"/>
        <v/>
      </c>
      <c r="Z218" s="44" t="str">
        <f t="shared" si="38"/>
        <v/>
      </c>
      <c r="AA218" s="44" t="str">
        <f t="shared" si="39"/>
        <v/>
      </c>
      <c r="AB218" s="44" t="str">
        <f t="shared" si="40"/>
        <v/>
      </c>
      <c r="AC218" s="1218"/>
      <c r="AD218" s="1218"/>
      <c r="AE218" s="367" t="str">
        <f t="shared" si="34"/>
        <v/>
      </c>
      <c r="AF218" s="1218"/>
      <c r="AG218" s="1218"/>
      <c r="AH218" s="358" t="str">
        <f t="shared" si="35"/>
        <v/>
      </c>
      <c r="AI218" s="361"/>
      <c r="AJ218" s="1218"/>
      <c r="AK218" s="1218"/>
      <c r="AL218" s="1218"/>
      <c r="AM218" s="1218"/>
      <c r="AN218" s="1218"/>
      <c r="AO218" s="1218"/>
      <c r="AP218" s="1218"/>
      <c r="AQ218" s="1218"/>
      <c r="AR218" s="1218"/>
      <c r="AS218" s="888" t="str">
        <f t="shared" si="33"/>
        <v/>
      </c>
      <c r="AT218" s="1215"/>
      <c r="AU218" s="1215"/>
      <c r="AV218" s="256"/>
      <c r="AW218" s="260"/>
      <c r="BC218" s="248"/>
    </row>
    <row r="219" spans="1:55" s="246" customFormat="1" ht="71.25" x14ac:dyDescent="0.25">
      <c r="A219" s="1219" t="s">
        <v>40</v>
      </c>
      <c r="B219" s="22" t="s">
        <v>216</v>
      </c>
      <c r="C219" s="138">
        <v>285</v>
      </c>
      <c r="D219" s="412" t="str">
        <f>IFERROR(INDEX(DESEMPATE!$D$3:$D$73,MATCH('EXP GEN.'!B219,DESEMPATE!$C$3:$C$73,0)),"")</f>
        <v>NOGAALL SA</v>
      </c>
      <c r="E219" s="413" t="str">
        <f>IFERROR(IF(D219="","",IF(VLOOKUP(D219,DESEMPATE!D$3:$E$73,2,FALSE)=1,"N/A",IF(VLOOKUP(D219,DESEMPATE!D$3:$E$73,2,FALSE)&gt;=0.51,"SI","NO"))),"")</f>
        <v>SI</v>
      </c>
      <c r="F219" s="796" t="s">
        <v>160</v>
      </c>
      <c r="G219" s="509"/>
      <c r="H219" s="143" t="s">
        <v>730</v>
      </c>
      <c r="I219" s="143" t="s">
        <v>438</v>
      </c>
      <c r="J219" s="143" t="s">
        <v>485</v>
      </c>
      <c r="K219" s="547" t="s">
        <v>731</v>
      </c>
      <c r="L219" s="35" t="s">
        <v>160</v>
      </c>
      <c r="M219" s="889" t="s">
        <v>160</v>
      </c>
      <c r="N219" s="889" t="str">
        <f t="shared" si="42"/>
        <v>SI</v>
      </c>
      <c r="O219" s="14">
        <v>0.75</v>
      </c>
      <c r="P219" s="15">
        <v>38718</v>
      </c>
      <c r="Q219" s="15">
        <v>42411</v>
      </c>
      <c r="R219" s="47">
        <f t="shared" si="41"/>
        <v>2016</v>
      </c>
      <c r="S219" s="24">
        <f>IFERROR(INDEX(PARAMETROS!$B$53:$B$79,MATCH(R219,PARAMETROS!$A$53:$A$79,0)),"")</f>
        <v>689455</v>
      </c>
      <c r="T219" s="826">
        <v>9741953326</v>
      </c>
      <c r="U219" s="18" t="s">
        <v>171</v>
      </c>
      <c r="V219" s="406" t="str">
        <f>IFERROR(IF(U219="","",IF(U219="COP","N/A",IF(OR(U219="USD",U219="US"),1,IF(U219="EUR",VLOOKUP(Q219,'SH EURO'!$A$6:$B$6338,2,FALSE),"INGRESAR TASA")))),"")</f>
        <v>N/A</v>
      </c>
      <c r="W219" s="861" t="str">
        <f t="shared" si="36"/>
        <v>N/A</v>
      </c>
      <c r="X219" s="26">
        <f>IFERROR(IF(U219="","",IF(U219="COP",1,IF(V219&lt;&gt;"N/A",VLOOKUP(Q219,'SH TRM'!$A$9:$B$8912,2,FALSE),"REVISAR"))),"")</f>
        <v>1</v>
      </c>
      <c r="Y219" s="505">
        <f t="shared" si="37"/>
        <v>9741953326</v>
      </c>
      <c r="Z219" s="406">
        <f t="shared" si="38"/>
        <v>14129.933535908798</v>
      </c>
      <c r="AA219" s="406">
        <f t="shared" si="39"/>
        <v>10597.450151931598</v>
      </c>
      <c r="AB219" s="406" t="str">
        <f t="shared" si="40"/>
        <v/>
      </c>
      <c r="AC219" s="1222" t="str">
        <f>IFERROR(IF(COUNTIF(AA219:AA224,"")=6,"",IF(SUM(AA219:AA224)&gt;=CM004M1,"CUMPLE","NO CUMPLE")),"")</f>
        <v>CUMPLE</v>
      </c>
      <c r="AD219" s="1222" t="str">
        <f>IFERROR(IF(COUNTIF(AA219:AA224,"")=6,"",IF(COUNTIF(E219:E224,"N/A")&gt;0,IF(SUMIF(E219:E224,"N/A",AA219:AA224)&gt;=CM004LM1,"CUMPLE","NO CUMPLE"),IF(SUMIF(E219:E224,"SI",AA219:AA224)&gt;=CM004LM1,"CUMPLE","NO CUMPLE"))),"")</f>
        <v>CUMPLE</v>
      </c>
      <c r="AE219" s="404" t="str">
        <f t="shared" si="34"/>
        <v>CUMPLE</v>
      </c>
      <c r="AF219" s="1222" t="str">
        <f>IFERROR(IF(COUNTIF(AB219:AB224,"")=6,"",IF(SUM(AB219:AB224)&gt;=CM004M3,"CUMPLE","NO CUMPLE")),"")</f>
        <v/>
      </c>
      <c r="AG219" s="1222" t="str">
        <f>IFERROR(IF(COUNTIF(AB219:AB224,"")=6,"",IF(COUNTIF(E219:E224,"N/A")&gt;0,IF(SUMIF(E219:E224,"N/A",AB219:AB224)&gt;=CM004LM3,"CUMPLE","NO CUMPLE"),IF(SUMIF(E219:E224,"SI",AB219:AB224)&gt;=CM004LM3,"CUMPLE","NO CUMPLE"))),"")</f>
        <v/>
      </c>
      <c r="AH219" s="355" t="str">
        <f t="shared" si="35"/>
        <v/>
      </c>
      <c r="AI219" s="9" t="s">
        <v>698</v>
      </c>
      <c r="AJ219" s="1217"/>
      <c r="AK219" s="1217"/>
      <c r="AL219" s="1217"/>
      <c r="AM219" s="1217"/>
      <c r="AN219" s="1217"/>
      <c r="AO219" s="1217"/>
      <c r="AP219" s="1217"/>
      <c r="AQ219" s="1217"/>
      <c r="AR219" s="1217"/>
      <c r="AS219" s="890" t="str">
        <f t="shared" si="33"/>
        <v>EN EJECUCION</v>
      </c>
      <c r="AT219" s="1214" t="s">
        <v>168</v>
      </c>
      <c r="AU219" s="1214"/>
      <c r="AV219" s="258"/>
      <c r="AW219" s="260"/>
      <c r="BC219" s="248"/>
    </row>
    <row r="220" spans="1:55" s="246" customFormat="1" ht="57" x14ac:dyDescent="0.25">
      <c r="A220" s="1220"/>
      <c r="B220" s="10" t="s">
        <v>419</v>
      </c>
      <c r="C220" s="136">
        <v>291</v>
      </c>
      <c r="D220" s="11" t="str">
        <f>IFERROR(INDEX(DESEMPATE!$D$3:$D$73,MATCH('EXP GEN.'!B220,DESEMPATE!$C$3:$C$73,0)),"")</f>
        <v>DUCTOR IMPLANTAcAO DE PROJETOS LTDA</v>
      </c>
      <c r="E220" s="259" t="str">
        <f>IFERROR(IF(D220="","",IF(VLOOKUP(D220,DESEMPATE!D$3:$E$73,2,FALSE)=1,"N/A",IF(VLOOKUP(D220,DESEMPATE!D$3:$E$73,2,FALSE)&gt;=0.51,"SI","NO"))),"")</f>
        <v>NO</v>
      </c>
      <c r="F220" s="796" t="s">
        <v>160</v>
      </c>
      <c r="G220" s="328"/>
      <c r="H220" s="20" t="s">
        <v>732</v>
      </c>
      <c r="I220" s="20" t="s">
        <v>458</v>
      </c>
      <c r="J220" s="20" t="s">
        <v>28</v>
      </c>
      <c r="K220" s="251" t="s">
        <v>733</v>
      </c>
      <c r="L220" s="20" t="s">
        <v>160</v>
      </c>
      <c r="M220" s="890" t="s">
        <v>160</v>
      </c>
      <c r="N220" s="890" t="str">
        <f t="shared" si="42"/>
        <v>SI</v>
      </c>
      <c r="O220" s="14">
        <v>0.45</v>
      </c>
      <c r="P220" s="15">
        <v>37223</v>
      </c>
      <c r="Q220" s="15">
        <v>38441</v>
      </c>
      <c r="R220" s="16">
        <f t="shared" si="41"/>
        <v>2005</v>
      </c>
      <c r="S220" s="17">
        <f>IFERROR(INDEX(PARAMETROS!$B$53:$B$79,MATCH(R220,PARAMETROS!$A$53:$A$79,0)),"")</f>
        <v>381500</v>
      </c>
      <c r="T220" s="826">
        <v>5186375.38</v>
      </c>
      <c r="U220" s="18" t="s">
        <v>189</v>
      </c>
      <c r="V220" s="9">
        <f>IFERROR(IF(U220="","",IF(U220="COP","N/A",IF(OR(U220="USD",U220="US"),1,IF(U220="EUR",VLOOKUP(Q220,'SH EURO'!$A$6:$B$6338,2,FALSE),"INGRESAR TASA")))),"")</f>
        <v>1</v>
      </c>
      <c r="W220" s="859">
        <f t="shared" si="36"/>
        <v>5186375.38</v>
      </c>
      <c r="X220" s="19">
        <f>IFERROR(IF(U220="","",IF(U220="COP",1,IF(V220&lt;&gt;"N/A",VLOOKUP(Q220,'SH TRM'!$A$9:$B$8912,2,FALSE),"REVISAR"))),"")</f>
        <v>2393.3200000000002</v>
      </c>
      <c r="Y220" s="503">
        <f t="shared" si="37"/>
        <v>12412655924.461601</v>
      </c>
      <c r="Z220" s="9">
        <f t="shared" si="38"/>
        <v>32536.450653896725</v>
      </c>
      <c r="AA220" s="9">
        <f t="shared" si="39"/>
        <v>14641.402794253527</v>
      </c>
      <c r="AB220" s="9" t="str">
        <f t="shared" si="40"/>
        <v/>
      </c>
      <c r="AC220" s="1217"/>
      <c r="AD220" s="1217"/>
      <c r="AE220" s="356" t="str">
        <f t="shared" si="34"/>
        <v>CUMPLE</v>
      </c>
      <c r="AF220" s="1217"/>
      <c r="AG220" s="1217"/>
      <c r="AH220" s="356" t="str">
        <f t="shared" si="35"/>
        <v/>
      </c>
      <c r="AI220" s="9" t="s">
        <v>580</v>
      </c>
      <c r="AJ220" s="1217"/>
      <c r="AK220" s="1217"/>
      <c r="AL220" s="1217"/>
      <c r="AM220" s="1217"/>
      <c r="AN220" s="1217"/>
      <c r="AO220" s="1217"/>
      <c r="AP220" s="1217"/>
      <c r="AQ220" s="1217"/>
      <c r="AR220" s="1217"/>
      <c r="AS220" s="890" t="str">
        <f t="shared" si="33"/>
        <v>N/A</v>
      </c>
      <c r="AT220" s="1215"/>
      <c r="AU220" s="1215"/>
      <c r="AV220" s="257"/>
      <c r="AW220" s="260"/>
      <c r="BC220" s="248"/>
    </row>
    <row r="221" spans="1:55" s="246" customFormat="1" ht="57" x14ac:dyDescent="0.25">
      <c r="A221" s="1220"/>
      <c r="B221" s="10" t="s">
        <v>217</v>
      </c>
      <c r="C221" s="145">
        <v>322</v>
      </c>
      <c r="D221" s="11" t="str">
        <f>IFERROR(INDEX(DESEMPATE!$D$3:$D$73,MATCH('EXP GEN.'!B221,DESEMPATE!$C$3:$C$73,0)),"")</f>
        <v>CGR SAS</v>
      </c>
      <c r="E221" s="259" t="str">
        <f>IFERROR(IF(D221="","",IF(VLOOKUP(D221,DESEMPATE!D$3:$E$73,2,FALSE)=1,"N/A",IF(VLOOKUP(D221,DESEMPATE!D$3:$E$73,2,FALSE)&gt;=0.51,"SI","NO"))),"")</f>
        <v>NO</v>
      </c>
      <c r="F221" s="796" t="s">
        <v>160</v>
      </c>
      <c r="G221" s="328"/>
      <c r="H221" s="20" t="s">
        <v>734</v>
      </c>
      <c r="I221" s="20" t="s">
        <v>438</v>
      </c>
      <c r="J221" s="20" t="s">
        <v>735</v>
      </c>
      <c r="K221" s="251" t="s">
        <v>736</v>
      </c>
      <c r="L221" s="20" t="s">
        <v>160</v>
      </c>
      <c r="M221" s="890" t="s">
        <v>160</v>
      </c>
      <c r="N221" s="890" t="str">
        <f t="shared" si="42"/>
        <v>SI</v>
      </c>
      <c r="O221" s="14">
        <v>0.28000000000000003</v>
      </c>
      <c r="P221" s="15">
        <v>40077</v>
      </c>
      <c r="Q221" s="15">
        <v>41977</v>
      </c>
      <c r="R221" s="16">
        <f t="shared" si="41"/>
        <v>2014</v>
      </c>
      <c r="S221" s="17">
        <f>IFERROR(INDEX(PARAMETROS!$B$53:$B$79,MATCH(R221,PARAMETROS!$A$53:$A$79,0)),"")</f>
        <v>616000</v>
      </c>
      <c r="T221" s="691">
        <v>8396906456</v>
      </c>
      <c r="U221" s="18" t="s">
        <v>171</v>
      </c>
      <c r="V221" s="9" t="str">
        <f>IFERROR(IF(U221="","",IF(U221="COP","N/A",IF(OR(U221="USD",U221="US"),1,IF(U221="EUR",VLOOKUP(Q221,'SH EURO'!$A$6:$B$6338,2,FALSE),"INGRESAR TASA")))),"")</f>
        <v>N/A</v>
      </c>
      <c r="W221" s="859" t="str">
        <f t="shared" si="36"/>
        <v>N/A</v>
      </c>
      <c r="X221" s="19">
        <f>IFERROR(IF(U221="","",IF(U221="COP",1,IF(V221&lt;&gt;"N/A",VLOOKUP(Q221,'SH TRM'!$A$9:$B$8912,2,FALSE),"REVISAR"))),"")</f>
        <v>1</v>
      </c>
      <c r="Y221" s="503">
        <f t="shared" si="37"/>
        <v>8396906456</v>
      </c>
      <c r="Z221" s="9">
        <f t="shared" si="38"/>
        <v>13631.34164935065</v>
      </c>
      <c r="AA221" s="9">
        <f t="shared" si="39"/>
        <v>3816.7756618181825</v>
      </c>
      <c r="AB221" s="9" t="str">
        <f t="shared" si="40"/>
        <v/>
      </c>
      <c r="AC221" s="1217"/>
      <c r="AD221" s="1217"/>
      <c r="AE221" s="356" t="str">
        <f t="shared" si="34"/>
        <v>CUMPLE</v>
      </c>
      <c r="AF221" s="1217"/>
      <c r="AG221" s="1217"/>
      <c r="AH221" s="356" t="str">
        <f t="shared" si="35"/>
        <v/>
      </c>
      <c r="AI221" s="362">
        <v>63</v>
      </c>
      <c r="AJ221" s="1217" t="s">
        <v>160</v>
      </c>
      <c r="AK221" s="1217"/>
      <c r="AL221" s="1217"/>
      <c r="AM221" s="1217" t="s">
        <v>160</v>
      </c>
      <c r="AN221" s="1217"/>
      <c r="AO221" s="1217"/>
      <c r="AP221" s="1217" t="s">
        <v>160</v>
      </c>
      <c r="AQ221" s="1217"/>
      <c r="AR221" s="1217"/>
      <c r="AS221" s="890" t="str">
        <f t="shared" si="33"/>
        <v>SI</v>
      </c>
      <c r="AT221" s="1215"/>
      <c r="AU221" s="1215"/>
      <c r="AV221" s="257"/>
      <c r="AW221" s="260"/>
      <c r="BC221" s="248"/>
    </row>
    <row r="222" spans="1:55" s="246" customFormat="1" ht="85.5" x14ac:dyDescent="0.25">
      <c r="A222" s="1220"/>
      <c r="B222" s="10" t="s">
        <v>418</v>
      </c>
      <c r="C222" s="145">
        <v>437</v>
      </c>
      <c r="D222" s="11" t="str">
        <f>IFERROR(INDEX(DESEMPATE!$D$3:$D$73,MATCH('EXP GEN.'!B222,DESEMPATE!$C$3:$C$73,0)),"")</f>
        <v>VQM CONSULTORIA SAS</v>
      </c>
      <c r="E222" s="259" t="str">
        <f>IFERROR(IF(D222="","",IF(VLOOKUP(D222,DESEMPATE!D$3:$E$73,2,FALSE)=1,"N/A",IF(VLOOKUP(D222,DESEMPATE!D$3:$E$73,2,FALSE)&gt;=0.51,"SI","NO"))),"")</f>
        <v>NO</v>
      </c>
      <c r="F222" s="796" t="s">
        <v>160</v>
      </c>
      <c r="G222" s="328"/>
      <c r="H222" s="20" t="s">
        <v>734</v>
      </c>
      <c r="I222" s="20" t="s">
        <v>438</v>
      </c>
      <c r="J222" s="20" t="s">
        <v>737</v>
      </c>
      <c r="K222" s="12" t="s">
        <v>738</v>
      </c>
      <c r="L222" s="20" t="s">
        <v>160</v>
      </c>
      <c r="M222" s="890" t="s">
        <v>160</v>
      </c>
      <c r="N222" s="890" t="str">
        <f t="shared" si="42"/>
        <v>SI</v>
      </c>
      <c r="O222" s="23">
        <v>0.75</v>
      </c>
      <c r="P222" s="405">
        <v>38672</v>
      </c>
      <c r="Q222" s="405">
        <v>39756</v>
      </c>
      <c r="R222" s="16">
        <f t="shared" si="41"/>
        <v>2008</v>
      </c>
      <c r="S222" s="17">
        <f>IFERROR(INDEX(PARAMETROS!$B$53:$B$79,MATCH(R222,PARAMETROS!$A$53:$A$79,0)),"")</f>
        <v>461500</v>
      </c>
      <c r="T222" s="825">
        <v>2323578630</v>
      </c>
      <c r="U222" s="25" t="s">
        <v>171</v>
      </c>
      <c r="V222" s="9" t="str">
        <f>IFERROR(IF(U222="","",IF(U222="COP","N/A",IF(OR(U222="USD",U222="US"),1,IF(U222="EUR",VLOOKUP(Q222,'SH EURO'!$A$6:$B$6338,2,FALSE),"INGRESAR TASA")))),"")</f>
        <v>N/A</v>
      </c>
      <c r="W222" s="859" t="str">
        <f t="shared" si="36"/>
        <v>N/A</v>
      </c>
      <c r="X222" s="19">
        <f>IFERROR(IF(U222="","",IF(U222="COP",1,IF(V222&lt;&gt;"N/A",VLOOKUP(Q222,'SH TRM'!$A$9:$B$8912,2,FALSE),"REVISAR"))),"")</f>
        <v>1</v>
      </c>
      <c r="Y222" s="503">
        <f t="shared" si="37"/>
        <v>2323578630</v>
      </c>
      <c r="Z222" s="9">
        <f t="shared" si="38"/>
        <v>5034.839934994583</v>
      </c>
      <c r="AA222" s="9">
        <f t="shared" si="39"/>
        <v>3776.1299512459373</v>
      </c>
      <c r="AB222" s="9" t="str">
        <f t="shared" si="40"/>
        <v/>
      </c>
      <c r="AC222" s="1217"/>
      <c r="AD222" s="1217"/>
      <c r="AE222" s="356" t="str">
        <f t="shared" si="34"/>
        <v>CUMPLE</v>
      </c>
      <c r="AF222" s="1217"/>
      <c r="AG222" s="1217"/>
      <c r="AH222" s="356" t="str">
        <f t="shared" si="35"/>
        <v/>
      </c>
      <c r="AI222" s="362" t="s">
        <v>754</v>
      </c>
      <c r="AJ222" s="1217"/>
      <c r="AK222" s="1217"/>
      <c r="AL222" s="1217"/>
      <c r="AM222" s="1217"/>
      <c r="AN222" s="1217"/>
      <c r="AO222" s="1217"/>
      <c r="AP222" s="1217"/>
      <c r="AQ222" s="1217"/>
      <c r="AR222" s="1217"/>
      <c r="AS222" s="890" t="str">
        <f t="shared" si="33"/>
        <v>CASA MATRIZ</v>
      </c>
      <c r="AT222" s="1215"/>
      <c r="AU222" s="1215"/>
      <c r="AV222" s="257"/>
      <c r="AW222" s="260"/>
      <c r="BC222" s="248"/>
    </row>
    <row r="223" spans="1:55" s="246" customFormat="1" ht="15.75" customHeight="1" x14ac:dyDescent="0.25">
      <c r="A223" s="1220"/>
      <c r="B223" s="10"/>
      <c r="C223" s="136"/>
      <c r="D223" s="142" t="str">
        <f>IFERROR(INDEX(DESEMPATE!$D$3:$D$73,MATCH('EXP GEN.'!B223,DESEMPATE!$C$3:$C$73,0)),"")</f>
        <v/>
      </c>
      <c r="E223" s="336" t="str">
        <f>IFERROR(IF(D223="","",IF(VLOOKUP(D223,DESEMPATE!D$3:$E$73,2,FALSE)=1,"N/A",IF(VLOOKUP(D223,DESEMPATE!D$3:$E$73,2,FALSE)&gt;=0.51,"SI","NO"))),"")</f>
        <v/>
      </c>
      <c r="F223" s="796"/>
      <c r="G223" s="328"/>
      <c r="H223" s="20"/>
      <c r="I223" s="807"/>
      <c r="J223" s="20"/>
      <c r="K223" s="251"/>
      <c r="L223" s="20"/>
      <c r="M223" s="890"/>
      <c r="N223" s="890" t="str">
        <f t="shared" si="42"/>
        <v/>
      </c>
      <c r="O223" s="14"/>
      <c r="P223" s="15"/>
      <c r="Q223" s="15"/>
      <c r="R223" s="16" t="str">
        <f t="shared" si="41"/>
        <v/>
      </c>
      <c r="S223" s="17" t="str">
        <f>IFERROR(INDEX(PARAMETROS!$B$53:$B$79,MATCH(R223,PARAMETROS!$A$53:$A$79,0)),"")</f>
        <v/>
      </c>
      <c r="T223" s="691"/>
      <c r="U223" s="18"/>
      <c r="V223" s="9" t="str">
        <f>IFERROR(IF(U223="","",IF(U223="COP","N/A",IF(OR(U223="USD",U223="US"),1,IF(U223="EUR",VLOOKUP(Q223,'SH EURO'!$A$6:$B$6338,2,FALSE),"INGRESAR TASA")))),"")</f>
        <v/>
      </c>
      <c r="W223" s="859" t="str">
        <f t="shared" si="36"/>
        <v/>
      </c>
      <c r="X223" s="19" t="str">
        <f>IFERROR(IF(U223="","",IF(U223="COP",1,IF(V223&lt;&gt;"N/A",VLOOKUP(Q223,'SH TRM'!$A$9:$B$8912,2,FALSE),"REVISAR"))),"")</f>
        <v/>
      </c>
      <c r="Y223" s="503" t="str">
        <f t="shared" si="37"/>
        <v/>
      </c>
      <c r="Z223" s="9" t="str">
        <f t="shared" si="38"/>
        <v/>
      </c>
      <c r="AA223" s="9" t="str">
        <f t="shared" si="39"/>
        <v/>
      </c>
      <c r="AB223" s="9" t="str">
        <f t="shared" si="40"/>
        <v/>
      </c>
      <c r="AC223" s="1217"/>
      <c r="AD223" s="1217"/>
      <c r="AE223" s="356" t="str">
        <f t="shared" si="34"/>
        <v/>
      </c>
      <c r="AF223" s="1217"/>
      <c r="AG223" s="1217"/>
      <c r="AH223" s="356" t="str">
        <f t="shared" si="35"/>
        <v/>
      </c>
      <c r="AI223" s="362"/>
      <c r="AJ223" s="1217"/>
      <c r="AK223" s="1217"/>
      <c r="AL223" s="1217"/>
      <c r="AM223" s="1217"/>
      <c r="AN223" s="1217"/>
      <c r="AO223" s="1217"/>
      <c r="AP223" s="1217"/>
      <c r="AQ223" s="1217"/>
      <c r="AR223" s="1217"/>
      <c r="AS223" s="890" t="str">
        <f t="shared" si="33"/>
        <v/>
      </c>
      <c r="AT223" s="1215"/>
      <c r="AU223" s="1215"/>
      <c r="AV223" s="257"/>
      <c r="AW223" s="260"/>
      <c r="BC223" s="248"/>
    </row>
    <row r="224" spans="1:55" s="246" customFormat="1" ht="16.5" customHeight="1" thickBot="1" x14ac:dyDescent="0.3">
      <c r="A224" s="1221"/>
      <c r="B224" s="36"/>
      <c r="C224" s="137"/>
      <c r="D224" s="49" t="str">
        <f>IFERROR(INDEX(DESEMPATE!$D$3:$D$73,MATCH('EXP GEN.'!B224,DESEMPATE!$C$3:$C$73,0)),"")</f>
        <v/>
      </c>
      <c r="E224" s="335" t="str">
        <f>IFERROR(IF(D224="","",IF(VLOOKUP(D224,DESEMPATE!D$3:$E$73,2,FALSE)=1,"N/A",IF(VLOOKUP(D224,DESEMPATE!D$3:$E$73,2,FALSE)&gt;=0.51,"SI","NO"))),"")</f>
        <v/>
      </c>
      <c r="F224" s="797"/>
      <c r="G224" s="329"/>
      <c r="H224" s="139"/>
      <c r="I224" s="808"/>
      <c r="J224" s="139"/>
      <c r="K224" s="253"/>
      <c r="L224" s="139"/>
      <c r="M224" s="888"/>
      <c r="N224" s="888" t="str">
        <f t="shared" si="42"/>
        <v/>
      </c>
      <c r="O224" s="39"/>
      <c r="P224" s="407"/>
      <c r="Q224" s="407"/>
      <c r="R224" s="40" t="str">
        <f t="shared" si="41"/>
        <v/>
      </c>
      <c r="S224" s="41" t="str">
        <f>IFERROR(INDEX(PARAMETROS!$B$53:$B$79,MATCH(R224,PARAMETROS!$A$53:$A$79,0)),"")</f>
        <v/>
      </c>
      <c r="T224" s="616"/>
      <c r="U224" s="42"/>
      <c r="V224" s="44" t="str">
        <f>IFERROR(IF(U224="","",IF(U224="COP","N/A",IF(OR(U224="USD",U224="US"),1,IF(U224="EUR",VLOOKUP(Q224,'SH EURO'!$A$6:$B$6338,2,FALSE),"INGRESAR TASA")))),"")</f>
        <v/>
      </c>
      <c r="W224" s="860" t="str">
        <f t="shared" si="36"/>
        <v/>
      </c>
      <c r="X224" s="43" t="str">
        <f>IFERROR(IF(U224="","",IF(U224="COP",1,IF(V224&lt;&gt;"N/A",VLOOKUP(Q224,'SH TRM'!$A$9:$B$8912,2,FALSE),"REVISAR"))),"")</f>
        <v/>
      </c>
      <c r="Y224" s="504" t="str">
        <f t="shared" si="37"/>
        <v/>
      </c>
      <c r="Z224" s="44" t="str">
        <f t="shared" si="38"/>
        <v/>
      </c>
      <c r="AA224" s="44" t="str">
        <f t="shared" si="39"/>
        <v/>
      </c>
      <c r="AB224" s="44" t="str">
        <f t="shared" si="40"/>
        <v/>
      </c>
      <c r="AC224" s="1218"/>
      <c r="AD224" s="1218"/>
      <c r="AE224" s="367" t="str">
        <f t="shared" si="34"/>
        <v/>
      </c>
      <c r="AF224" s="1218"/>
      <c r="AG224" s="1218"/>
      <c r="AH224" s="358" t="str">
        <f t="shared" si="35"/>
        <v/>
      </c>
      <c r="AI224" s="361"/>
      <c r="AJ224" s="1218"/>
      <c r="AK224" s="1218"/>
      <c r="AL224" s="1218"/>
      <c r="AM224" s="1218"/>
      <c r="AN224" s="1218"/>
      <c r="AO224" s="1218"/>
      <c r="AP224" s="1218"/>
      <c r="AQ224" s="1218"/>
      <c r="AR224" s="1218"/>
      <c r="AS224" s="888" t="str">
        <f t="shared" si="33"/>
        <v/>
      </c>
      <c r="AT224" s="1215"/>
      <c r="AU224" s="1215"/>
      <c r="AV224" s="256"/>
      <c r="AW224" s="260"/>
      <c r="BC224" s="248"/>
    </row>
    <row r="225" spans="1:55" s="246" customFormat="1" ht="114" x14ac:dyDescent="0.25">
      <c r="A225" s="1219" t="s">
        <v>41</v>
      </c>
      <c r="B225" s="27" t="s">
        <v>218</v>
      </c>
      <c r="C225" s="28">
        <v>107</v>
      </c>
      <c r="D225" s="11" t="str">
        <f>IFERROR(INDEX(DESEMPATE!$D$3:$D$73,MATCH('EXP GEN.'!B225,DESEMPATE!$C$3:$C$73,0)),"")</f>
        <v>PHI INGENIERA SAS</v>
      </c>
      <c r="E225" s="337" t="str">
        <f>IFERROR(IF(D225="","",IF(VLOOKUP(D225,DESEMPATE!D$3:$E$73,2,FALSE)=1,"N/A",IF(VLOOKUP(D225,DESEMPATE!D$3:$E$73,2,FALSE)&gt;=0.51,"SI","NO"))),"")</f>
        <v>SI</v>
      </c>
      <c r="F225" s="750" t="s">
        <v>160</v>
      </c>
      <c r="G225" s="327"/>
      <c r="H225" s="35" t="s">
        <v>479</v>
      </c>
      <c r="I225" s="809" t="s">
        <v>438</v>
      </c>
      <c r="J225" s="35" t="s">
        <v>552</v>
      </c>
      <c r="K225" s="252" t="s">
        <v>739</v>
      </c>
      <c r="L225" s="35" t="s">
        <v>160</v>
      </c>
      <c r="M225" s="895" t="s">
        <v>160</v>
      </c>
      <c r="N225" s="889" t="str">
        <f t="shared" si="42"/>
        <v>SI</v>
      </c>
      <c r="O225" s="488">
        <v>0.2</v>
      </c>
      <c r="P225" s="489">
        <v>40338</v>
      </c>
      <c r="Q225" s="489">
        <v>42402</v>
      </c>
      <c r="R225" s="47">
        <f t="shared" si="41"/>
        <v>2016</v>
      </c>
      <c r="S225" s="24">
        <f>IFERROR(INDEX(PARAMETROS!$B$53:$B$79,MATCH(R225,PARAMETROS!$A$53:$A$79,0)),"")</f>
        <v>689455</v>
      </c>
      <c r="T225" s="602">
        <v>44197795294</v>
      </c>
      <c r="U225" s="32" t="s">
        <v>171</v>
      </c>
      <c r="V225" s="406" t="str">
        <f>IFERROR(IF(U225="","",IF(U225="COP","N/A",IF(OR(U225="USD",U225="US"),1,IF(U225="EUR",VLOOKUP(Q225,'SH EURO'!$A$6:$B$6338,2,FALSE),"INGRESAR TASA")))),"")</f>
        <v>N/A</v>
      </c>
      <c r="W225" s="861" t="str">
        <f t="shared" si="36"/>
        <v>N/A</v>
      </c>
      <c r="X225" s="26">
        <f>IFERROR(IF(U225="","",IF(U225="COP",1,IF(V225&lt;&gt;"N/A",VLOOKUP(Q225,'SH TRM'!$A$9:$B$8912,2,FALSE),"REVISAR"))),"")</f>
        <v>1</v>
      </c>
      <c r="Y225" s="505">
        <f t="shared" si="37"/>
        <v>44197795294</v>
      </c>
      <c r="Z225" s="406">
        <f t="shared" si="38"/>
        <v>64105.409771486171</v>
      </c>
      <c r="AA225" s="406">
        <f t="shared" si="39"/>
        <v>12821.081954297235</v>
      </c>
      <c r="AB225" s="406" t="str">
        <f t="shared" si="40"/>
        <v/>
      </c>
      <c r="AC225" s="1222" t="str">
        <f>IFERROR(IF(COUNTIF(AA225:AA230,"")=6,"",IF(SUM(AA225:AA230)&gt;=CM004M1,"CUMPLE","NO CUMPLE")),"")</f>
        <v>CUMPLE</v>
      </c>
      <c r="AD225" s="1222" t="str">
        <f>IFERROR(IF(COUNTIF(AA225:AA230,"")=6,"",IF(COUNTIF(E225:E230,"N/A")&gt;0,IF(SUMIF(E225:E230,"N/A",AA225:AA230)&gt;=CM004LM1,"CUMPLE","NO CUMPLE"),IF(SUMIF(E225:E230,"SI",AA225:AA230)&gt;=CM004LM1,"CUMPLE","NO CUMPLE"))),"")</f>
        <v>CUMPLE</v>
      </c>
      <c r="AE225" s="404" t="str">
        <f t="shared" si="34"/>
        <v>CUMPLE</v>
      </c>
      <c r="AF225" s="1222" t="str">
        <f>IFERROR(IF(COUNTIF(AB225:AB230,"")=6,"",IF(SUM(AB225:AB230)&gt;=CM004M3,"CUMPLE","NO CUMPLE")),"")</f>
        <v/>
      </c>
      <c r="AG225" s="1222" t="str">
        <f>IFERROR(IF(COUNTIF(AB225:AB230,"")=6,"",IF(COUNTIF(E225:E230,"N/A")&gt;0,IF(SUMIF(E225:E230,"N/A",AB225:AB230)&gt;=CM004LM3,"CUMPLE","NO CUMPLE"),IF(SUMIF(E225:E230,"SI",AB225:AB230)&gt;=CM004LM3,"CUMPLE","NO CUMPLE"))),"")</f>
        <v/>
      </c>
      <c r="AH225" s="355" t="str">
        <f t="shared" si="35"/>
        <v/>
      </c>
      <c r="AI225" s="494" t="s">
        <v>698</v>
      </c>
      <c r="AJ225" s="1229"/>
      <c r="AK225" s="1230"/>
      <c r="AL225" s="1231"/>
      <c r="AM225" s="1229"/>
      <c r="AN225" s="1230"/>
      <c r="AO225" s="1231"/>
      <c r="AP225" s="1229"/>
      <c r="AQ225" s="1230"/>
      <c r="AR225" s="1231"/>
      <c r="AS225" s="890" t="str">
        <f t="shared" si="33"/>
        <v>EN EJECUCION</v>
      </c>
      <c r="AT225" s="1214" t="s">
        <v>168</v>
      </c>
      <c r="AU225" s="1214"/>
      <c r="AV225" s="799"/>
      <c r="AW225" s="260"/>
      <c r="BC225" s="248"/>
    </row>
    <row r="226" spans="1:55" s="246" customFormat="1" ht="57" x14ac:dyDescent="0.25">
      <c r="A226" s="1220"/>
      <c r="B226" s="10" t="s">
        <v>218</v>
      </c>
      <c r="C226" s="11">
        <v>122</v>
      </c>
      <c r="D226" s="11" t="str">
        <f>IFERROR(INDEX(DESEMPATE!$D$3:$D$73,MATCH('EXP GEN.'!B226,DESEMPATE!$C$3:$C$73,0)),"")</f>
        <v>PHI INGENIERA SAS</v>
      </c>
      <c r="E226" s="259" t="str">
        <f>IFERROR(IF(D226="","",IF(VLOOKUP(D226,DESEMPATE!D$3:$E$73,2,FALSE)=1,"N/A",IF(VLOOKUP(D226,DESEMPATE!D$3:$E$73,2,FALSE)&gt;=0.51,"SI","NO"))),"")</f>
        <v>SI</v>
      </c>
      <c r="F226" s="796" t="s">
        <v>160</v>
      </c>
      <c r="G226" s="328"/>
      <c r="H226" s="20" t="s">
        <v>473</v>
      </c>
      <c r="I226" s="807" t="s">
        <v>438</v>
      </c>
      <c r="J226" s="20" t="s">
        <v>740</v>
      </c>
      <c r="K226" s="251" t="s">
        <v>741</v>
      </c>
      <c r="L226" s="20" t="s">
        <v>160</v>
      </c>
      <c r="M226" s="890" t="s">
        <v>160</v>
      </c>
      <c r="N226" s="890" t="str">
        <f t="shared" si="42"/>
        <v>SI</v>
      </c>
      <c r="O226" s="490">
        <v>1</v>
      </c>
      <c r="P226" s="491">
        <v>39062</v>
      </c>
      <c r="Q226" s="491">
        <v>40476</v>
      </c>
      <c r="R226" s="16">
        <f t="shared" si="41"/>
        <v>2010</v>
      </c>
      <c r="S226" s="17">
        <f>IFERROR(INDEX(PARAMETROS!$B$53:$B$79,MATCH(R226,PARAMETROS!$A$53:$A$79,0)),"")</f>
        <v>515000</v>
      </c>
      <c r="T226" s="603">
        <v>2398644428</v>
      </c>
      <c r="U226" s="17" t="s">
        <v>171</v>
      </c>
      <c r="V226" s="9" t="str">
        <f>IFERROR(IF(U226="","",IF(U226="COP","N/A",IF(OR(U226="USD",U226="US"),1,IF(U226="EUR",VLOOKUP(Q226,'SH EURO'!$A$6:$B$6338,2,FALSE),"INGRESAR TASA")))),"")</f>
        <v>N/A</v>
      </c>
      <c r="W226" s="859" t="str">
        <f t="shared" si="36"/>
        <v>N/A</v>
      </c>
      <c r="X226" s="19">
        <f>IFERROR(IF(U226="","",IF(U226="COP",1,IF(V226&lt;&gt;"N/A",VLOOKUP(Q226,'SH TRM'!$A$9:$B$8912,2,FALSE),"REVISAR"))),"")</f>
        <v>1</v>
      </c>
      <c r="Y226" s="503">
        <f t="shared" si="37"/>
        <v>2398644428</v>
      </c>
      <c r="Z226" s="9">
        <f t="shared" si="38"/>
        <v>4657.5619961165048</v>
      </c>
      <c r="AA226" s="9">
        <f t="shared" si="39"/>
        <v>4657.5619961165048</v>
      </c>
      <c r="AB226" s="9" t="str">
        <f t="shared" si="40"/>
        <v/>
      </c>
      <c r="AC226" s="1217"/>
      <c r="AD226" s="1217"/>
      <c r="AE226" s="356" t="str">
        <f t="shared" si="34"/>
        <v>CUMPLE</v>
      </c>
      <c r="AF226" s="1217"/>
      <c r="AG226" s="1217"/>
      <c r="AH226" s="356" t="str">
        <f t="shared" si="35"/>
        <v/>
      </c>
      <c r="AI226" s="495" t="s">
        <v>755</v>
      </c>
      <c r="AJ226" s="1229"/>
      <c r="AK226" s="1230"/>
      <c r="AL226" s="1231"/>
      <c r="AM226" s="1229"/>
      <c r="AN226" s="1230"/>
      <c r="AO226" s="1231"/>
      <c r="AP226" s="1229"/>
      <c r="AQ226" s="1230"/>
      <c r="AR226" s="1231"/>
      <c r="AS226" s="890" t="str">
        <f t="shared" si="33"/>
        <v>SITUACION DE CONTROL</v>
      </c>
      <c r="AT226" s="1215"/>
      <c r="AU226" s="1215"/>
      <c r="AV226" s="799"/>
      <c r="AW226" s="260"/>
      <c r="BC226" s="248"/>
    </row>
    <row r="227" spans="1:55" s="246" customFormat="1" ht="57" x14ac:dyDescent="0.25">
      <c r="A227" s="1220"/>
      <c r="B227" s="10" t="s">
        <v>220</v>
      </c>
      <c r="C227" s="11">
        <v>125</v>
      </c>
      <c r="D227" s="11" t="str">
        <f>IFERROR(INDEX(DESEMPATE!$D$3:$D$73,MATCH('EXP GEN.'!B227,DESEMPATE!$C$3:$C$73,0)),"")</f>
        <v>PROYECTOS Y ESTRUCTURAS ESPECIALES SAS</v>
      </c>
      <c r="E227" s="259" t="str">
        <f>IFERROR(IF(D227="","",IF(VLOOKUP(D227,DESEMPATE!D$3:$E$73,2,FALSE)=1,"N/A",IF(VLOOKUP(D227,DESEMPATE!D$3:$E$73,2,FALSE)&gt;=0.51,"SI","NO"))),"")</f>
        <v>NO</v>
      </c>
      <c r="F227" s="796" t="s">
        <v>160</v>
      </c>
      <c r="G227" s="328"/>
      <c r="H227" s="20" t="s">
        <v>742</v>
      </c>
      <c r="I227" s="807" t="s">
        <v>438</v>
      </c>
      <c r="J227" s="20" t="s">
        <v>28</v>
      </c>
      <c r="K227" s="251" t="s">
        <v>743</v>
      </c>
      <c r="L227" s="20" t="s">
        <v>160</v>
      </c>
      <c r="M227" s="890" t="s">
        <v>160</v>
      </c>
      <c r="N227" s="890" t="str">
        <f t="shared" si="42"/>
        <v>SI</v>
      </c>
      <c r="O227" s="490">
        <v>1</v>
      </c>
      <c r="P227" s="491">
        <v>39673</v>
      </c>
      <c r="Q227" s="492">
        <v>40678</v>
      </c>
      <c r="R227" s="16">
        <f t="shared" si="41"/>
        <v>2011</v>
      </c>
      <c r="S227" s="17">
        <f>IFERROR(INDEX(PARAMETROS!$B$53:$B$79,MATCH(R227,PARAMETROS!$A$53:$A$79,0)),"")</f>
        <v>535600</v>
      </c>
      <c r="T227" s="603">
        <v>3323000</v>
      </c>
      <c r="U227" s="18" t="s">
        <v>189</v>
      </c>
      <c r="V227" s="9">
        <f>IFERROR(IF(U227="","",IF(U227="COP","N/A",IF(OR(U227="USD",U227="US"),1,IF(U227="EUR",VLOOKUP(Q227,'SH EURO'!$A$6:$B$6338,2,FALSE),"INGRESAR TASA")))),"")</f>
        <v>1</v>
      </c>
      <c r="W227" s="859">
        <f t="shared" si="36"/>
        <v>3323000</v>
      </c>
      <c r="X227" s="19">
        <f>IFERROR(IF(U227="","",IF(U227="COP",1,IF(V227&lt;&gt;"N/A",VLOOKUP(Q227,'SH TRM'!$A$9:$B$8912,2,FALSE),"REVISAR"))),"")</f>
        <v>1805.37</v>
      </c>
      <c r="Y227" s="503">
        <f t="shared" si="37"/>
        <v>5999244510</v>
      </c>
      <c r="Z227" s="9">
        <f t="shared" si="38"/>
        <v>11200.97929424944</v>
      </c>
      <c r="AA227" s="9">
        <f t="shared" si="39"/>
        <v>11200.97929424944</v>
      </c>
      <c r="AB227" s="9" t="str">
        <f t="shared" si="40"/>
        <v/>
      </c>
      <c r="AC227" s="1217"/>
      <c r="AD227" s="1217"/>
      <c r="AE227" s="356" t="str">
        <f t="shared" si="34"/>
        <v>CUMPLE</v>
      </c>
      <c r="AF227" s="1217"/>
      <c r="AG227" s="1217"/>
      <c r="AH227" s="356" t="str">
        <f t="shared" si="35"/>
        <v/>
      </c>
      <c r="AI227" s="495" t="s">
        <v>755</v>
      </c>
      <c r="AJ227" s="1229" t="s">
        <v>160</v>
      </c>
      <c r="AK227" s="1230"/>
      <c r="AL227" s="1231"/>
      <c r="AM227" s="1229" t="s">
        <v>160</v>
      </c>
      <c r="AN227" s="1230"/>
      <c r="AO227" s="1231"/>
      <c r="AP227" s="1229" t="s">
        <v>161</v>
      </c>
      <c r="AQ227" s="1230"/>
      <c r="AR227" s="1231"/>
      <c r="AS227" s="890" t="str">
        <f t="shared" si="33"/>
        <v>SITUACION DE CONTROL</v>
      </c>
      <c r="AT227" s="1215"/>
      <c r="AU227" s="1215"/>
      <c r="AV227" s="799"/>
      <c r="AW227" s="260"/>
      <c r="BC227" s="248"/>
    </row>
    <row r="228" spans="1:55" s="246" customFormat="1" ht="15.75" customHeight="1" x14ac:dyDescent="0.25">
      <c r="A228" s="1220"/>
      <c r="B228" s="10"/>
      <c r="C228" s="11"/>
      <c r="D228" s="11" t="str">
        <f>IFERROR(INDEX(DESEMPATE!$D$3:$D$73,MATCH('EXP GEN.'!B228,DESEMPATE!$C$3:$C$73,0)),"")</f>
        <v/>
      </c>
      <c r="E228" s="259" t="str">
        <f>IFERROR(IF(D228="","",IF(VLOOKUP(D228,DESEMPATE!D$3:$E$73,2,FALSE)=1,"N/A",IF(VLOOKUP(D228,DESEMPATE!D$3:$E$73,2,FALSE)&gt;=0.51,"SI","NO"))),"")</f>
        <v/>
      </c>
      <c r="F228" s="796"/>
      <c r="G228" s="328"/>
      <c r="H228" s="20"/>
      <c r="I228" s="807"/>
      <c r="J228" s="20"/>
      <c r="K228" s="251"/>
      <c r="L228" s="20"/>
      <c r="M228" s="890"/>
      <c r="N228" s="890" t="str">
        <f t="shared" si="42"/>
        <v/>
      </c>
      <c r="O228" s="490"/>
      <c r="P228" s="491"/>
      <c r="Q228" s="491"/>
      <c r="R228" s="16" t="str">
        <f t="shared" si="41"/>
        <v/>
      </c>
      <c r="S228" s="17" t="str">
        <f>IFERROR(INDEX(PARAMETROS!$B$53:$B$79,MATCH(R228,PARAMETROS!$A$53:$A$79,0)),"")</f>
        <v/>
      </c>
      <c r="T228" s="603"/>
      <c r="U228" s="18"/>
      <c r="V228" s="9" t="str">
        <f>IFERROR(IF(U228="","",IF(U228="COP","N/A",IF(OR(U228="USD",U228="US"),1,IF(U228="EUR",VLOOKUP(Q228,'SH EURO'!$A$6:$B$6338,2,FALSE),"INGRESAR TASA")))),"")</f>
        <v/>
      </c>
      <c r="W228" s="859" t="str">
        <f t="shared" si="36"/>
        <v/>
      </c>
      <c r="X228" s="19" t="str">
        <f>IFERROR(IF(U228="","",IF(U228="COP",1,IF(V228&lt;&gt;"N/A",VLOOKUP(Q228,'SH TRM'!$A$9:$B$8912,2,FALSE),"REVISAR"))),"")</f>
        <v/>
      </c>
      <c r="Y228" s="503" t="str">
        <f t="shared" si="37"/>
        <v/>
      </c>
      <c r="Z228" s="9" t="str">
        <f t="shared" si="38"/>
        <v/>
      </c>
      <c r="AA228" s="9" t="str">
        <f t="shared" si="39"/>
        <v/>
      </c>
      <c r="AB228" s="9" t="str">
        <f t="shared" si="40"/>
        <v/>
      </c>
      <c r="AC228" s="1217"/>
      <c r="AD228" s="1217"/>
      <c r="AE228" s="356" t="str">
        <f t="shared" si="34"/>
        <v/>
      </c>
      <c r="AF228" s="1217"/>
      <c r="AG228" s="1217"/>
      <c r="AH228" s="356" t="str">
        <f t="shared" si="35"/>
        <v/>
      </c>
      <c r="AI228" s="495"/>
      <c r="AJ228" s="1229"/>
      <c r="AK228" s="1230"/>
      <c r="AL228" s="1231"/>
      <c r="AM228" s="1229"/>
      <c r="AN228" s="1230"/>
      <c r="AO228" s="1231"/>
      <c r="AP228" s="1229"/>
      <c r="AQ228" s="1230"/>
      <c r="AR228" s="1231"/>
      <c r="AS228" s="890" t="str">
        <f t="shared" si="33"/>
        <v/>
      </c>
      <c r="AT228" s="1215"/>
      <c r="AU228" s="1215"/>
      <c r="AV228" s="799"/>
      <c r="AW228" s="260"/>
      <c r="BC228" s="248"/>
    </row>
    <row r="229" spans="1:55" s="246" customFormat="1" ht="15.75" customHeight="1" x14ac:dyDescent="0.25">
      <c r="A229" s="1220"/>
      <c r="B229" s="10"/>
      <c r="C229" s="11"/>
      <c r="D229" s="11" t="str">
        <f>IFERROR(INDEX(DESEMPATE!$D$3:$D$73,MATCH('EXP GEN.'!B229,DESEMPATE!$C$3:$C$73,0)),"")</f>
        <v/>
      </c>
      <c r="E229" s="259" t="str">
        <f>IFERROR(IF(D229="","",IF(VLOOKUP(D229,DESEMPATE!D$3:$E$73,2,FALSE)=1,"N/A",IF(VLOOKUP(D229,DESEMPATE!D$3:$E$73,2,FALSE)&gt;=0.51,"SI","NO"))),"")</f>
        <v/>
      </c>
      <c r="F229" s="796"/>
      <c r="G229" s="328"/>
      <c r="H229" s="20"/>
      <c r="I229" s="807"/>
      <c r="J229" s="20"/>
      <c r="K229" s="251"/>
      <c r="L229" s="20"/>
      <c r="M229" s="890"/>
      <c r="N229" s="890" t="str">
        <f t="shared" si="42"/>
        <v/>
      </c>
      <c r="O229" s="14"/>
      <c r="P229" s="15"/>
      <c r="Q229" s="15"/>
      <c r="R229" s="16" t="str">
        <f t="shared" si="41"/>
        <v/>
      </c>
      <c r="S229" s="17" t="str">
        <f>IFERROR(INDEX(PARAMETROS!$B$53:$B$79,MATCH(R229,PARAMETROS!$A$53:$A$79,0)),"")</f>
        <v/>
      </c>
      <c r="T229" s="691"/>
      <c r="U229" s="18"/>
      <c r="V229" s="9" t="str">
        <f>IFERROR(IF(U229="","",IF(U229="COP","N/A",IF(OR(U229="USD",U229="US"),1,IF(U229="EUR",VLOOKUP(Q229,'SH EURO'!$A$6:$B$6338,2,FALSE),"INGRESAR TASA")))),"")</f>
        <v/>
      </c>
      <c r="W229" s="859" t="str">
        <f t="shared" si="36"/>
        <v/>
      </c>
      <c r="X229" s="19" t="str">
        <f>IFERROR(IF(U229="","",IF(U229="COP",1,IF(V229&lt;&gt;"N/A",VLOOKUP(Q229,'SH TRM'!$A$9:$B$8912,2,FALSE),"REVISAR"))),"")</f>
        <v/>
      </c>
      <c r="Y229" s="503" t="str">
        <f t="shared" si="37"/>
        <v/>
      </c>
      <c r="Z229" s="9" t="str">
        <f t="shared" si="38"/>
        <v/>
      </c>
      <c r="AA229" s="9" t="str">
        <f t="shared" si="39"/>
        <v/>
      </c>
      <c r="AB229" s="9" t="str">
        <f t="shared" si="40"/>
        <v/>
      </c>
      <c r="AC229" s="1217"/>
      <c r="AD229" s="1217"/>
      <c r="AE229" s="356" t="str">
        <f t="shared" si="34"/>
        <v/>
      </c>
      <c r="AF229" s="1217"/>
      <c r="AG229" s="1217"/>
      <c r="AH229" s="356" t="str">
        <f t="shared" si="35"/>
        <v/>
      </c>
      <c r="AI229" s="495"/>
      <c r="AJ229" s="1229"/>
      <c r="AK229" s="1230"/>
      <c r="AL229" s="1231"/>
      <c r="AM229" s="1229"/>
      <c r="AN229" s="1230"/>
      <c r="AO229" s="1231"/>
      <c r="AP229" s="1229"/>
      <c r="AQ229" s="1230"/>
      <c r="AR229" s="1231"/>
      <c r="AS229" s="890" t="str">
        <f t="shared" si="33"/>
        <v/>
      </c>
      <c r="AT229" s="1215"/>
      <c r="AU229" s="1215"/>
      <c r="AV229" s="799"/>
      <c r="AW229" s="260"/>
      <c r="BC229" s="248"/>
    </row>
    <row r="230" spans="1:55" s="246" customFormat="1" ht="16.5" customHeight="1" thickBot="1" x14ac:dyDescent="0.3">
      <c r="A230" s="1221"/>
      <c r="B230" s="134"/>
      <c r="C230" s="411"/>
      <c r="D230" s="412" t="str">
        <f>IFERROR(INDEX(DESEMPATE!$D$3:$D$73,MATCH('EXP GEN.'!B230,DESEMPATE!$C$3:$C$73,0)),"")</f>
        <v/>
      </c>
      <c r="E230" s="413" t="str">
        <f>IFERROR(IF(D230="","",IF(VLOOKUP(D230,DESEMPATE!D$3:$E$73,2,FALSE)=1,"N/A",IF(VLOOKUP(D230,DESEMPATE!D$3:$E$73,2,FALSE)&gt;=0.51,"SI","NO"))),"")</f>
        <v/>
      </c>
      <c r="F230" s="1030"/>
      <c r="G230" s="414"/>
      <c r="H230" s="415"/>
      <c r="I230" s="816"/>
      <c r="J230" s="415"/>
      <c r="K230" s="1031"/>
      <c r="L230" s="415"/>
      <c r="M230" s="892"/>
      <c r="N230" s="892" t="str">
        <f t="shared" si="42"/>
        <v/>
      </c>
      <c r="O230" s="416"/>
      <c r="P230" s="639"/>
      <c r="Q230" s="639"/>
      <c r="R230" s="566" t="str">
        <f t="shared" si="41"/>
        <v/>
      </c>
      <c r="S230" s="567" t="str">
        <f>IFERROR(INDEX(PARAMETROS!$B$53:$B$79,MATCH(R230,PARAMETROS!$A$53:$A$79,0)),"")</f>
        <v/>
      </c>
      <c r="T230" s="833"/>
      <c r="U230" s="642"/>
      <c r="V230" s="44" t="str">
        <f>IFERROR(IF(U230="","",IF(U230="COP","N/A",IF(OR(U230="USD",U230="US"),1,IF(U230="EUR",VLOOKUP(Q230,'SH EURO'!$A$6:$B$6338,2,FALSE),"INGRESAR TASA")))),"")</f>
        <v/>
      </c>
      <c r="W230" s="860" t="str">
        <f t="shared" si="36"/>
        <v/>
      </c>
      <c r="X230" s="43" t="str">
        <f>IFERROR(IF(U230="","",IF(U230="COP",1,IF(V230&lt;&gt;"N/A",VLOOKUP(Q230,'SH TRM'!$A$9:$B$8912,2,FALSE),"REVISAR"))),"")</f>
        <v/>
      </c>
      <c r="Y230" s="504" t="str">
        <f t="shared" si="37"/>
        <v/>
      </c>
      <c r="Z230" s="44" t="str">
        <f t="shared" si="38"/>
        <v/>
      </c>
      <c r="AA230" s="44" t="str">
        <f t="shared" si="39"/>
        <v/>
      </c>
      <c r="AB230" s="44" t="str">
        <f t="shared" si="40"/>
        <v/>
      </c>
      <c r="AC230" s="1218"/>
      <c r="AD230" s="1218"/>
      <c r="AE230" s="367" t="str">
        <f t="shared" si="34"/>
        <v/>
      </c>
      <c r="AF230" s="1218"/>
      <c r="AG230" s="1218"/>
      <c r="AH230" s="358" t="str">
        <f t="shared" si="35"/>
        <v/>
      </c>
      <c r="AI230" s="643"/>
      <c r="AJ230" s="1232"/>
      <c r="AK230" s="1233"/>
      <c r="AL230" s="1234"/>
      <c r="AM230" s="1232"/>
      <c r="AN230" s="1233"/>
      <c r="AO230" s="1234"/>
      <c r="AP230" s="1232"/>
      <c r="AQ230" s="1233"/>
      <c r="AR230" s="1234"/>
      <c r="AS230" s="888" t="str">
        <f t="shared" si="33"/>
        <v/>
      </c>
      <c r="AT230" s="1215"/>
      <c r="AU230" s="1215"/>
      <c r="AV230" s="1035"/>
      <c r="AW230" s="260"/>
      <c r="BC230" s="248"/>
    </row>
    <row r="231" spans="1:55" s="246" customFormat="1" ht="78.75" x14ac:dyDescent="0.25">
      <c r="A231" s="1219" t="s">
        <v>43</v>
      </c>
      <c r="B231" s="27" t="s">
        <v>221</v>
      </c>
      <c r="C231" s="135">
        <v>192</v>
      </c>
      <c r="D231" s="28" t="str">
        <f>IFERROR(INDEX(DESEMPATE!$D$3:$D$73,MATCH('EXP GEN.'!B231,DESEMPATE!$C$3:$C$73,0)),"")</f>
        <v>SALGADO MELENDEZ Y ASOCIADOS INGENIEROS CONSULTORES SA-SMA SA</v>
      </c>
      <c r="E231" s="337" t="str">
        <f>IFERROR(IF(D231="","",IF(VLOOKUP(D231,DESEMPATE!D$3:$E$73,2,FALSE)=1,"N/A",IF(VLOOKUP(D231,DESEMPATE!D$3:$E$73,2,FALSE)&gt;=0.51,"SI","NO"))),"")</f>
        <v>SI</v>
      </c>
      <c r="F231" s="750" t="s">
        <v>160</v>
      </c>
      <c r="G231" s="327"/>
      <c r="H231" s="480" t="s">
        <v>744</v>
      </c>
      <c r="I231" s="809" t="s">
        <v>438</v>
      </c>
      <c r="J231" s="480" t="s">
        <v>503</v>
      </c>
      <c r="K231" s="1032" t="s">
        <v>745</v>
      </c>
      <c r="L231" s="889" t="s">
        <v>160</v>
      </c>
      <c r="M231" s="889" t="s">
        <v>160</v>
      </c>
      <c r="N231" s="889" t="str">
        <f t="shared" si="42"/>
        <v>SI</v>
      </c>
      <c r="O231" s="29">
        <v>0.45</v>
      </c>
      <c r="P231" s="554">
        <v>39125</v>
      </c>
      <c r="Q231" s="554">
        <v>42368</v>
      </c>
      <c r="R231" s="30">
        <f t="shared" si="41"/>
        <v>2015</v>
      </c>
      <c r="S231" s="31">
        <f>IFERROR(INDEX(PARAMETROS!$B$53:$B$79,MATCH(R231,PARAMETROS!$A$53:$A$79,0)),"")</f>
        <v>644350</v>
      </c>
      <c r="T231" s="1033">
        <v>22786421753.5</v>
      </c>
      <c r="U231" s="617" t="s">
        <v>171</v>
      </c>
      <c r="V231" s="406" t="str">
        <f>IFERROR(IF(U231="","",IF(U231="COP","N/A",IF(OR(U231="USD",U231="US"),1,IF(U231="EUR",VLOOKUP(Q231,'SH EURO'!$A$6:$B$6338,2,FALSE),"INGRESAR TASA")))),"")</f>
        <v>N/A</v>
      </c>
      <c r="W231" s="861" t="str">
        <f t="shared" si="36"/>
        <v>N/A</v>
      </c>
      <c r="X231" s="26">
        <f>IFERROR(IF(U231="","",IF(U231="COP",1,IF(V231&lt;&gt;"N/A",VLOOKUP(Q231,'SH TRM'!$A$9:$B$8912,2,FALSE),"REVISAR"))),"")</f>
        <v>1</v>
      </c>
      <c r="Y231" s="505">
        <f t="shared" si="37"/>
        <v>22786421753.5</v>
      </c>
      <c r="Z231" s="406">
        <f t="shared" si="38"/>
        <v>35363.423222627454</v>
      </c>
      <c r="AA231" s="406">
        <f t="shared" si="39"/>
        <v>15913.540450182354</v>
      </c>
      <c r="AB231" s="406" t="str">
        <f t="shared" si="40"/>
        <v/>
      </c>
      <c r="AC231" s="1222" t="str">
        <f>IFERROR(IF(COUNTIF(AA231:AA236,"")=6,"",IF(SUM(AA231:AA236)&gt;=CM004M1,"CUMPLE","NO CUMPLE")),"")</f>
        <v>CUMPLE</v>
      </c>
      <c r="AD231" s="1222" t="str">
        <f>IFERROR(IF(COUNTIF(AA231:AA236,"")=6,"",IF(COUNTIF(E231:E236,"N/A")&gt;0,IF(SUMIF(E231:E236,"N/A",AA231:AA236)&gt;=CM004LM1,"CUMPLE","NO CUMPLE"),IF(SUMIF(E231:E236,"SI",AA231:AA236)&gt;=CM004LM1,"CUMPLE","NO CUMPLE"))),"")</f>
        <v>CUMPLE</v>
      </c>
      <c r="AE231" s="404" t="str">
        <f t="shared" si="34"/>
        <v>CUMPLE</v>
      </c>
      <c r="AF231" s="1222" t="str">
        <f>IFERROR(IF(COUNTIF(AB231:AB236,"")=6,"",IF(SUM(AB231:AB236)&gt;=CM004M3,"CUMPLE","NO CUMPLE")),"")</f>
        <v/>
      </c>
      <c r="AG231" s="1222" t="str">
        <f>IFERROR(IF(COUNTIF(AB231:AB236,"")=6,"",IF(COUNTIF(E231:E236,"N/A")&gt;0,IF(SUMIF(E231:E236,"N/A",AB231:AB236)&gt;=CM004LM3,"CUMPLE","NO CUMPLE"),IF(SUMIF(E231:E236,"SI",AB231:AB236)&gt;=CM004LM3,"CUMPLE","NO CUMPLE"))),"")</f>
        <v/>
      </c>
      <c r="AH231" s="355" t="str">
        <f t="shared" si="35"/>
        <v/>
      </c>
      <c r="AI231" s="590" t="s">
        <v>698</v>
      </c>
      <c r="AJ231" s="1222"/>
      <c r="AK231" s="1222"/>
      <c r="AL231" s="1222"/>
      <c r="AM231" s="1222"/>
      <c r="AN231" s="1222"/>
      <c r="AO231" s="1222"/>
      <c r="AP231" s="1226"/>
      <c r="AQ231" s="1227"/>
      <c r="AR231" s="1228"/>
      <c r="AS231" s="890" t="str">
        <f t="shared" si="33"/>
        <v>EN EJECUCION</v>
      </c>
      <c r="AT231" s="1214" t="s">
        <v>168</v>
      </c>
      <c r="AU231" s="1214"/>
      <c r="AV231" s="258"/>
      <c r="AW231" s="260"/>
      <c r="BC231" s="248"/>
    </row>
    <row r="232" spans="1:55" s="246" customFormat="1" ht="38.25" x14ac:dyDescent="0.25">
      <c r="A232" s="1220"/>
      <c r="B232" s="22" t="s">
        <v>222</v>
      </c>
      <c r="C232" s="136">
        <v>217</v>
      </c>
      <c r="D232" s="11" t="str">
        <f>IFERROR(INDEX(DESEMPATE!$D$3:$D$73,MATCH('EXP GEN.'!B232,DESEMPATE!$C$3:$C$73,0)),"")</f>
        <v>WSP SERVICIOS SAS</v>
      </c>
      <c r="E232" s="259" t="str">
        <f>IFERROR(IF(D232="","",IF(VLOOKUP(D232,DESEMPATE!D$3:$E$73,2,FALSE)=1,"N/A",IF(VLOOKUP(D232,DESEMPATE!D$3:$E$73,2,FALSE)&gt;=0.51,"SI","NO"))),"")</f>
        <v>NO</v>
      </c>
      <c r="F232" s="796" t="s">
        <v>160</v>
      </c>
      <c r="G232" s="328"/>
      <c r="H232" s="20" t="s">
        <v>746</v>
      </c>
      <c r="I232" s="807" t="s">
        <v>438</v>
      </c>
      <c r="J232" s="20" t="s">
        <v>747</v>
      </c>
      <c r="K232" s="486" t="s">
        <v>748</v>
      </c>
      <c r="L232" s="20" t="s">
        <v>160</v>
      </c>
      <c r="M232" s="890" t="s">
        <v>160</v>
      </c>
      <c r="N232" s="890" t="str">
        <f t="shared" si="42"/>
        <v>SI</v>
      </c>
      <c r="O232" s="14">
        <v>1</v>
      </c>
      <c r="P232" s="15">
        <v>38279</v>
      </c>
      <c r="Q232" s="15">
        <v>39813</v>
      </c>
      <c r="R232" s="16">
        <f t="shared" si="41"/>
        <v>2008</v>
      </c>
      <c r="S232" s="17">
        <f>IFERROR(INDEX(PARAMETROS!$B$53:$B$79,MATCH(R232,PARAMETROS!$A$53:$A$79,0)),"")</f>
        <v>461500</v>
      </c>
      <c r="T232" s="691">
        <v>3975262277</v>
      </c>
      <c r="U232" s="18" t="s">
        <v>171</v>
      </c>
      <c r="V232" s="9" t="str">
        <f>IFERROR(IF(U232="","",IF(U232="COP","N/A",IF(OR(U232="USD",U232="US"),1,IF(U232="EUR",VLOOKUP(Q232,'SH EURO'!$A$6:$B$6338,2,FALSE),"INGRESAR TASA")))),"")</f>
        <v>N/A</v>
      </c>
      <c r="W232" s="859" t="str">
        <f t="shared" si="36"/>
        <v>N/A</v>
      </c>
      <c r="X232" s="19">
        <f>IFERROR(IF(U232="","",IF(U232="COP",1,IF(V232&lt;&gt;"N/A",VLOOKUP(Q232,'SH TRM'!$A$9:$B$8912,2,FALSE),"REVISAR"))),"")</f>
        <v>1</v>
      </c>
      <c r="Y232" s="503">
        <f t="shared" si="37"/>
        <v>3975262277</v>
      </c>
      <c r="Z232" s="9">
        <f t="shared" si="38"/>
        <v>8613.7860823401952</v>
      </c>
      <c r="AA232" s="9">
        <f t="shared" si="39"/>
        <v>8613.7860823401952</v>
      </c>
      <c r="AB232" s="9" t="str">
        <f t="shared" si="40"/>
        <v/>
      </c>
      <c r="AC232" s="1217"/>
      <c r="AD232" s="1217"/>
      <c r="AE232" s="356" t="str">
        <f t="shared" si="34"/>
        <v>CUMPLE</v>
      </c>
      <c r="AF232" s="1217"/>
      <c r="AG232" s="1217"/>
      <c r="AH232" s="356" t="str">
        <f t="shared" si="35"/>
        <v/>
      </c>
      <c r="AI232" s="360">
        <v>9</v>
      </c>
      <c r="AJ232" s="1217" t="s">
        <v>160</v>
      </c>
      <c r="AK232" s="1217"/>
      <c r="AL232" s="1217"/>
      <c r="AM232" s="1217" t="s">
        <v>160</v>
      </c>
      <c r="AN232" s="1217"/>
      <c r="AO232" s="1217"/>
      <c r="AP232" s="1217" t="s">
        <v>160</v>
      </c>
      <c r="AQ232" s="1217"/>
      <c r="AR232" s="1217"/>
      <c r="AS232" s="890" t="str">
        <f t="shared" si="33"/>
        <v>SI</v>
      </c>
      <c r="AT232" s="1215"/>
      <c r="AU232" s="1215"/>
      <c r="AV232" s="257"/>
      <c r="AW232" s="260"/>
      <c r="BC232" s="248"/>
    </row>
    <row r="233" spans="1:55" s="246" customFormat="1" ht="51" x14ac:dyDescent="0.25">
      <c r="A233" s="1220"/>
      <c r="B233" s="22" t="s">
        <v>222</v>
      </c>
      <c r="C233" s="136">
        <v>221</v>
      </c>
      <c r="D233" s="11" t="str">
        <f>IFERROR(INDEX(DESEMPATE!$D$3:$D$73,MATCH('EXP GEN.'!B233,DESEMPATE!$C$3:$C$73,0)),"")</f>
        <v>WSP SERVICIOS SAS</v>
      </c>
      <c r="E233" s="259" t="str">
        <f>IFERROR(IF(D233="","",IF(VLOOKUP(D233,DESEMPATE!D$3:$E$73,2,FALSE)=1,"N/A",IF(VLOOKUP(D233,DESEMPATE!D$3:$E$73,2,FALSE)&gt;=0.51,"SI","NO"))),"")</f>
        <v>NO</v>
      </c>
      <c r="F233" s="796" t="s">
        <v>160</v>
      </c>
      <c r="G233" s="328"/>
      <c r="H233" s="20" t="s">
        <v>749</v>
      </c>
      <c r="I233" s="807" t="s">
        <v>438</v>
      </c>
      <c r="J233" s="20" t="s">
        <v>750</v>
      </c>
      <c r="K233" s="486" t="s">
        <v>751</v>
      </c>
      <c r="L233" s="20" t="s">
        <v>160</v>
      </c>
      <c r="M233" s="890" t="s">
        <v>160</v>
      </c>
      <c r="N233" s="890" t="str">
        <f t="shared" si="42"/>
        <v>SI</v>
      </c>
      <c r="O233" s="14">
        <v>1</v>
      </c>
      <c r="P233" s="15">
        <v>40498</v>
      </c>
      <c r="Q233" s="15">
        <v>40973</v>
      </c>
      <c r="R233" s="16">
        <f t="shared" si="41"/>
        <v>2012</v>
      </c>
      <c r="S233" s="17">
        <f>IFERROR(INDEX(PARAMETROS!$B$53:$B$79,MATCH(R233,PARAMETROS!$A$53:$A$79,0)),"")</f>
        <v>566700</v>
      </c>
      <c r="T233" s="691">
        <v>2159474666</v>
      </c>
      <c r="U233" s="18" t="s">
        <v>171</v>
      </c>
      <c r="V233" s="9" t="str">
        <f>IFERROR(IF(U233="","",IF(U233="COP","N/A",IF(OR(U233="USD",U233="US"),1,IF(U233="EUR",VLOOKUP(Q233,'SH EURO'!$A$6:$B$6338,2,FALSE),"INGRESAR TASA")))),"")</f>
        <v>N/A</v>
      </c>
      <c r="W233" s="859" t="str">
        <f t="shared" si="36"/>
        <v>N/A</v>
      </c>
      <c r="X233" s="19">
        <f>IFERROR(IF(U233="","",IF(U233="COP",1,IF(V233&lt;&gt;"N/A",VLOOKUP(Q233,'SH TRM'!$A$9:$B$8912,2,FALSE),"REVISAR"))),"")</f>
        <v>1</v>
      </c>
      <c r="Y233" s="503">
        <f t="shared" si="37"/>
        <v>2159474666</v>
      </c>
      <c r="Z233" s="9">
        <f t="shared" si="38"/>
        <v>3810.6134921475209</v>
      </c>
      <c r="AA233" s="9">
        <f t="shared" si="39"/>
        <v>3810.6134921475209</v>
      </c>
      <c r="AB233" s="9" t="str">
        <f t="shared" si="40"/>
        <v/>
      </c>
      <c r="AC233" s="1217"/>
      <c r="AD233" s="1217"/>
      <c r="AE233" s="356" t="str">
        <f t="shared" si="34"/>
        <v>CUMPLE</v>
      </c>
      <c r="AF233" s="1217"/>
      <c r="AG233" s="1217"/>
      <c r="AH233" s="356" t="str">
        <f t="shared" si="35"/>
        <v/>
      </c>
      <c r="AI233" s="360">
        <v>112</v>
      </c>
      <c r="AJ233" s="1217" t="s">
        <v>160</v>
      </c>
      <c r="AK233" s="1217"/>
      <c r="AL233" s="1217"/>
      <c r="AM233" s="1217" t="s">
        <v>160</v>
      </c>
      <c r="AN233" s="1217"/>
      <c r="AO233" s="1217"/>
      <c r="AP233" s="1217" t="s">
        <v>160</v>
      </c>
      <c r="AQ233" s="1217"/>
      <c r="AR233" s="1217"/>
      <c r="AS233" s="890" t="str">
        <f t="shared" si="33"/>
        <v>SI</v>
      </c>
      <c r="AT233" s="1215"/>
      <c r="AU233" s="1215"/>
      <c r="AV233" s="257"/>
      <c r="AW233" s="260"/>
      <c r="BC233" s="248"/>
    </row>
    <row r="234" spans="1:55" s="246" customFormat="1" ht="76.5" x14ac:dyDescent="0.25">
      <c r="A234" s="1220"/>
      <c r="B234" s="22" t="s">
        <v>222</v>
      </c>
      <c r="C234" s="136">
        <v>229</v>
      </c>
      <c r="D234" s="11" t="str">
        <f>IFERROR(INDEX(DESEMPATE!$D$3:$D$73,MATCH('EXP GEN.'!B234,DESEMPATE!$C$3:$C$73,0)),"")</f>
        <v>WSP SERVICIOS SAS</v>
      </c>
      <c r="E234" s="259" t="str">
        <f>IFERROR(IF(D234="","",IF(VLOOKUP(D234,DESEMPATE!D$3:$E$73,2,FALSE)=1,"N/A",IF(VLOOKUP(D234,DESEMPATE!D$3:$E$73,2,FALSE)&gt;=0.51,"SI","NO"))),"")</f>
        <v>NO</v>
      </c>
      <c r="F234" s="796" t="s">
        <v>160</v>
      </c>
      <c r="G234" s="604"/>
      <c r="H234" s="20" t="s">
        <v>670</v>
      </c>
      <c r="I234" s="807" t="s">
        <v>438</v>
      </c>
      <c r="J234" s="20" t="s">
        <v>752</v>
      </c>
      <c r="K234" s="486" t="s">
        <v>753</v>
      </c>
      <c r="L234" s="20" t="s">
        <v>160</v>
      </c>
      <c r="M234" s="890" t="s">
        <v>160</v>
      </c>
      <c r="N234" s="890" t="str">
        <f t="shared" si="42"/>
        <v>SI</v>
      </c>
      <c r="O234" s="14">
        <v>0.6</v>
      </c>
      <c r="P234" s="15">
        <v>40143</v>
      </c>
      <c r="Q234" s="15">
        <v>41183</v>
      </c>
      <c r="R234" s="16">
        <f t="shared" si="41"/>
        <v>2012</v>
      </c>
      <c r="S234" s="17">
        <f>IFERROR(INDEX(PARAMETROS!$B$53:$B$79,MATCH(R234,PARAMETROS!$A$53:$A$79,0)),"")</f>
        <v>566700</v>
      </c>
      <c r="T234" s="691">
        <v>4331349652</v>
      </c>
      <c r="U234" s="18" t="s">
        <v>171</v>
      </c>
      <c r="V234" s="9" t="str">
        <f>IFERROR(IF(U234="","",IF(U234="COP","N/A",IF(OR(U234="USD",U234="US"),1,IF(U234="EUR",VLOOKUP(Q234,'SH EURO'!$A$6:$B$6338,2,FALSE),"INGRESAR TASA")))),"")</f>
        <v>N/A</v>
      </c>
      <c r="W234" s="859" t="str">
        <f t="shared" si="36"/>
        <v>N/A</v>
      </c>
      <c r="X234" s="19">
        <f>IFERROR(IF(U234="","",IF(U234="COP",1,IF(V234&lt;&gt;"N/A",VLOOKUP(Q234,'SH TRM'!$A$9:$B$8912,2,FALSE),"REVISAR"))),"")</f>
        <v>1</v>
      </c>
      <c r="Y234" s="503">
        <f t="shared" si="37"/>
        <v>4331349652</v>
      </c>
      <c r="Z234" s="9">
        <f t="shared" si="38"/>
        <v>7643.1086147873657</v>
      </c>
      <c r="AA234" s="9">
        <f t="shared" si="39"/>
        <v>4585.8651688724194</v>
      </c>
      <c r="AB234" s="9" t="str">
        <f t="shared" si="40"/>
        <v/>
      </c>
      <c r="AC234" s="1217"/>
      <c r="AD234" s="1217"/>
      <c r="AE234" s="356" t="str">
        <f t="shared" si="34"/>
        <v>CUMPLE</v>
      </c>
      <c r="AF234" s="1217"/>
      <c r="AG234" s="1217"/>
      <c r="AH234" s="356" t="str">
        <f t="shared" si="35"/>
        <v/>
      </c>
      <c r="AI234" s="360">
        <v>118</v>
      </c>
      <c r="AJ234" s="1217" t="s">
        <v>160</v>
      </c>
      <c r="AK234" s="1217"/>
      <c r="AL234" s="1217"/>
      <c r="AM234" s="1217" t="s">
        <v>160</v>
      </c>
      <c r="AN234" s="1217"/>
      <c r="AO234" s="1217"/>
      <c r="AP234" s="1217" t="s">
        <v>160</v>
      </c>
      <c r="AQ234" s="1217"/>
      <c r="AR234" s="1217"/>
      <c r="AS234" s="890" t="str">
        <f t="shared" si="33"/>
        <v>SI</v>
      </c>
      <c r="AT234" s="1215"/>
      <c r="AU234" s="1215"/>
      <c r="AV234" s="257"/>
      <c r="AW234" s="260"/>
      <c r="BC234" s="248"/>
    </row>
    <row r="235" spans="1:55" s="246" customFormat="1" ht="15.75" customHeight="1" x14ac:dyDescent="0.25">
      <c r="A235" s="1220"/>
      <c r="B235" s="22"/>
      <c r="C235" s="136"/>
      <c r="D235" s="11" t="str">
        <f>IFERROR(INDEX(DESEMPATE!$D$3:$D$73,MATCH('EXP GEN.'!B235,DESEMPATE!$C$3:$C$73,0)),"")</f>
        <v/>
      </c>
      <c r="E235" s="259" t="str">
        <f>IFERROR(IF(D235="","",IF(VLOOKUP(D235,DESEMPATE!D$3:$E$73,2,FALSE)=1,"N/A",IF(VLOOKUP(D235,DESEMPATE!D$3:$E$73,2,FALSE)&gt;=0.51,"SI","NO"))),"")</f>
        <v/>
      </c>
      <c r="F235" s="796"/>
      <c r="G235" s="328"/>
      <c r="H235" s="20"/>
      <c r="I235" s="807"/>
      <c r="J235" s="20"/>
      <c r="K235" s="486"/>
      <c r="L235" s="20"/>
      <c r="M235" s="890"/>
      <c r="N235" s="890" t="str">
        <f t="shared" si="42"/>
        <v/>
      </c>
      <c r="O235" s="14"/>
      <c r="P235" s="15"/>
      <c r="Q235" s="15"/>
      <c r="R235" s="16" t="str">
        <f t="shared" si="41"/>
        <v/>
      </c>
      <c r="S235" s="17" t="str">
        <f>IFERROR(INDEX(PARAMETROS!$B$53:$B$79,MATCH(R235,PARAMETROS!$A$53:$A$79,0)),"")</f>
        <v/>
      </c>
      <c r="T235" s="691"/>
      <c r="U235" s="18"/>
      <c r="V235" s="9" t="str">
        <f>IFERROR(IF(U235="","",IF(U235="COP","N/A",IF(OR(U235="USD",U235="US"),1,IF(U235="EUR",VLOOKUP(Q235,'SH EURO'!$A$6:$B$6338,2,FALSE),"INGRESAR TASA")))),"")</f>
        <v/>
      </c>
      <c r="W235" s="859" t="str">
        <f t="shared" si="36"/>
        <v/>
      </c>
      <c r="X235" s="19" t="str">
        <f>IFERROR(IF(U235="","",IF(U235="COP",1,IF(V235&lt;&gt;"N/A",VLOOKUP(Q235,'SH TRM'!$A$9:$B$8912,2,FALSE),"REVISAR"))),"")</f>
        <v/>
      </c>
      <c r="Y235" s="503" t="str">
        <f t="shared" si="37"/>
        <v/>
      </c>
      <c r="Z235" s="9" t="str">
        <f t="shared" si="38"/>
        <v/>
      </c>
      <c r="AA235" s="9" t="str">
        <f t="shared" si="39"/>
        <v/>
      </c>
      <c r="AB235" s="9" t="str">
        <f t="shared" si="40"/>
        <v/>
      </c>
      <c r="AC235" s="1217"/>
      <c r="AD235" s="1217"/>
      <c r="AE235" s="356" t="str">
        <f t="shared" si="34"/>
        <v/>
      </c>
      <c r="AF235" s="1217"/>
      <c r="AG235" s="1217"/>
      <c r="AH235" s="356" t="str">
        <f t="shared" si="35"/>
        <v/>
      </c>
      <c r="AI235" s="1036"/>
      <c r="AJ235" s="1217"/>
      <c r="AK235" s="1217"/>
      <c r="AL235" s="1217"/>
      <c r="AM235" s="1217"/>
      <c r="AN235" s="1217"/>
      <c r="AO235" s="1217"/>
      <c r="AP235" s="1217"/>
      <c r="AQ235" s="1217"/>
      <c r="AR235" s="1217"/>
      <c r="AS235" s="890" t="str">
        <f t="shared" si="33"/>
        <v/>
      </c>
      <c r="AT235" s="1215"/>
      <c r="AU235" s="1215"/>
      <c r="AV235" s="257"/>
      <c r="AW235" s="260"/>
      <c r="BC235" s="248"/>
    </row>
    <row r="236" spans="1:55" s="246" customFormat="1" ht="16.5" customHeight="1" thickBot="1" x14ac:dyDescent="0.3">
      <c r="A236" s="1221"/>
      <c r="B236" s="36"/>
      <c r="C236" s="137"/>
      <c r="D236" s="49" t="str">
        <f>IFERROR(INDEX(DESEMPATE!$D$3:$D$73,MATCH('EXP GEN.'!B236,DESEMPATE!$C$3:$C$73,0)),"")</f>
        <v/>
      </c>
      <c r="E236" s="335" t="str">
        <f>IFERROR(IF(D236="","",IF(VLOOKUP(D236,DESEMPATE!D$3:$E$73,2,FALSE)=1,"N/A",IF(VLOOKUP(D236,DESEMPATE!D$3:$E$73,2,FALSE)&gt;=0.51,"SI","NO"))),"")</f>
        <v/>
      </c>
      <c r="F236" s="797"/>
      <c r="G236" s="1034"/>
      <c r="H236" s="139"/>
      <c r="I236" s="808"/>
      <c r="J236" s="139"/>
      <c r="K236" s="253"/>
      <c r="L236" s="139"/>
      <c r="M236" s="888"/>
      <c r="N236" s="888" t="str">
        <f t="shared" si="42"/>
        <v/>
      </c>
      <c r="O236" s="39"/>
      <c r="P236" s="407"/>
      <c r="Q236" s="407"/>
      <c r="R236" s="40" t="str">
        <f t="shared" si="41"/>
        <v/>
      </c>
      <c r="S236" s="41" t="str">
        <f>IFERROR(INDEX(PARAMETROS!$B$53:$B$79,MATCH(R236,PARAMETROS!$A$53:$A$79,0)),"")</f>
        <v/>
      </c>
      <c r="T236" s="616"/>
      <c r="U236" s="42"/>
      <c r="V236" s="44" t="str">
        <f>IFERROR(IF(U236="","",IF(U236="COP","N/A",IF(OR(U236="USD",U236="US"),1,IF(U236="EUR",VLOOKUP(Q236,'SH EURO'!$A$6:$B$6338,2,FALSE),"INGRESAR TASA")))),"")</f>
        <v/>
      </c>
      <c r="W236" s="860" t="str">
        <f t="shared" si="36"/>
        <v/>
      </c>
      <c r="X236" s="43" t="str">
        <f>IFERROR(IF(U236="","",IF(U236="COP",1,IF(V236&lt;&gt;"N/A",VLOOKUP(Q236,'SH TRM'!$A$9:$B$8912,2,FALSE),"REVISAR"))),"")</f>
        <v/>
      </c>
      <c r="Y236" s="504" t="str">
        <f t="shared" si="37"/>
        <v/>
      </c>
      <c r="Z236" s="44" t="str">
        <f t="shared" si="38"/>
        <v/>
      </c>
      <c r="AA236" s="44" t="str">
        <f t="shared" si="39"/>
        <v/>
      </c>
      <c r="AB236" s="44" t="str">
        <f t="shared" si="40"/>
        <v/>
      </c>
      <c r="AC236" s="1218"/>
      <c r="AD236" s="1218"/>
      <c r="AE236" s="367" t="str">
        <f t="shared" si="34"/>
        <v/>
      </c>
      <c r="AF236" s="1218"/>
      <c r="AG236" s="1218"/>
      <c r="AH236" s="358" t="str">
        <f t="shared" si="35"/>
        <v/>
      </c>
      <c r="AI236" s="1037"/>
      <c r="AJ236" s="1218"/>
      <c r="AK236" s="1218"/>
      <c r="AL236" s="1218"/>
      <c r="AM236" s="1218"/>
      <c r="AN236" s="1218"/>
      <c r="AO236" s="1218"/>
      <c r="AP236" s="1218"/>
      <c r="AQ236" s="1218"/>
      <c r="AR236" s="1218"/>
      <c r="AS236" s="888" t="str">
        <f t="shared" si="33"/>
        <v/>
      </c>
      <c r="AT236" s="1224"/>
      <c r="AU236" s="1224"/>
      <c r="AV236" s="256"/>
      <c r="AW236" s="260"/>
      <c r="BC236" s="248"/>
    </row>
    <row r="237" spans="1:55" s="246" customFormat="1" ht="57.75" thickBot="1" x14ac:dyDescent="0.3">
      <c r="A237" s="1219" t="s">
        <v>44</v>
      </c>
      <c r="B237" s="408" t="s">
        <v>223</v>
      </c>
      <c r="C237" s="28">
        <v>160</v>
      </c>
      <c r="D237" s="352" t="str">
        <f>IFERROR(INDEX(DESEMPATE!$D$3:$D$73,MATCH('EXP GEN.'!B237,DESEMPATE!$C$3:$C$73,0)),"")</f>
        <v>EGIS COLOMBIA SAS</v>
      </c>
      <c r="E237" s="1048" t="str">
        <f>IFERROR(IF(D237="","",IF(VLOOKUP(D237,DESEMPATE!D$3:$E$73,2,FALSE)=1,"N/A",IF(VLOOKUP(D237,DESEMPATE!D$3:$E$73,2,FALSE)&gt;=0.51,"SI","NO"))),"")</f>
        <v>SI</v>
      </c>
      <c r="F237" s="750" t="s">
        <v>160</v>
      </c>
      <c r="G237" s="327"/>
      <c r="H237" s="480" t="s">
        <v>780</v>
      </c>
      <c r="I237" s="480" t="s">
        <v>781</v>
      </c>
      <c r="J237" s="480"/>
      <c r="K237" s="482" t="s">
        <v>782</v>
      </c>
      <c r="L237" s="35" t="s">
        <v>160</v>
      </c>
      <c r="M237" s="912" t="s">
        <v>160</v>
      </c>
      <c r="N237" s="912" t="str">
        <f>IFERROR(IF(P237="","",IF(P237&gt;=DATE(1990,1,1),"SI","NO")),"")</f>
        <v>SI</v>
      </c>
      <c r="O237" s="488">
        <v>1</v>
      </c>
      <c r="P237" s="489">
        <v>39539</v>
      </c>
      <c r="Q237" s="489">
        <v>41090</v>
      </c>
      <c r="R237" s="30">
        <f>IF(Q237="","",YEAR(Q237))</f>
        <v>2012</v>
      </c>
      <c r="S237" s="140">
        <f>IFERROR(INDEX(PARAMETROS!$B$53:$B$79,MATCH(R237,PARAMETROS!$A$53:$A$79,0)),"")</f>
        <v>566700</v>
      </c>
      <c r="T237" s="602">
        <v>12427664</v>
      </c>
      <c r="U237" s="32" t="s">
        <v>173</v>
      </c>
      <c r="V237" s="406">
        <f>IFERROR(IF(U237="","",IF(U237="COP","N/A",IF(OR(U237="USD",U237="US"),1,IF(U237="EUR",VLOOKUP(Q237,'SH EURO'!$A$6:$B$6338,2,FALSE),"INGRESAR TASA")))),"")</f>
        <v>1.2577</v>
      </c>
      <c r="W237" s="861">
        <f t="shared" si="36"/>
        <v>15630273.012800001</v>
      </c>
      <c r="X237" s="26">
        <f>IFERROR(IF(U237="","",IF(U237="COP",1,IF(V237&lt;&gt;"N/A",VLOOKUP(Q237,'SH TRM'!$A$9:$B$8912,2,FALSE),"REVISAR"))),"")</f>
        <v>1784.6</v>
      </c>
      <c r="Y237" s="505">
        <f t="shared" si="37"/>
        <v>27893785218.642879</v>
      </c>
      <c r="Z237" s="406">
        <f t="shared" si="38"/>
        <v>49221.431478106366</v>
      </c>
      <c r="AA237" s="406">
        <f t="shared" si="39"/>
        <v>49221.431478106366</v>
      </c>
      <c r="AB237" s="406" t="str">
        <f t="shared" si="40"/>
        <v/>
      </c>
      <c r="AC237" s="1222" t="str">
        <f>IFERROR(IF(COUNTIF(AA237:AA242,"")=6,"",IF(SUM(AA237:AA242)&gt;=CM004M1,"CUMPLE","NO CUMPLE")),"")</f>
        <v>CUMPLE</v>
      </c>
      <c r="AD237" s="1222" t="str">
        <f>IFERROR(IF(COUNTIF(AA237:AA242,"")=6,"",IF(COUNTIF(E237:E242,"N/A")&gt;0,IF(SUMIF(E237:E242,"N/A",AA237:AA242)&gt;=CM004LM1,"CUMPLE","NO CUMPLE"),IF(SUMIF(E237:E242,"SI",AA237:AA242)&gt;=CM004LM1,"CUMPLE","NO CUMPLE"))),"")</f>
        <v>CUMPLE</v>
      </c>
      <c r="AE237" s="404" t="str">
        <f t="shared" si="34"/>
        <v>CUMPLE</v>
      </c>
      <c r="AF237" s="1222" t="str">
        <f>IFERROR(IF(COUNTIF(AB237:AB242,"")=6,"",IF(SUM(AB237:AB242)&gt;=CM004M3,"CUMPLE","NO CUMPLE")),"")</f>
        <v/>
      </c>
      <c r="AG237" s="1222" t="str">
        <f>IFERROR(IF(COUNTIF(AB237:AB242,"")=6,"",IF(COUNTIF(E237:E242,"N/A")&gt;0,IF(SUMIF(E237:E242,"N/A",AB237:AB242)&gt;=CM004LM3,"CUMPLE","NO CUMPLE"),IF(SUMIF(E237:E242,"SI",AB237:AB242)&gt;=CM004LM3,"CUMPLE","NO CUMPLE"))),"")</f>
        <v/>
      </c>
      <c r="AH237" s="355" t="str">
        <f t="shared" si="35"/>
        <v/>
      </c>
      <c r="AI237" s="494">
        <v>1</v>
      </c>
      <c r="AJ237" s="1216" t="s">
        <v>160</v>
      </c>
      <c r="AK237" s="1216"/>
      <c r="AL237" s="1216"/>
      <c r="AM237" s="1216" t="s">
        <v>160</v>
      </c>
      <c r="AN237" s="1216"/>
      <c r="AO237" s="1216"/>
      <c r="AP237" s="1216" t="s">
        <v>161</v>
      </c>
      <c r="AQ237" s="1216"/>
      <c r="AR237" s="1216"/>
      <c r="AS237" s="891" t="str">
        <f t="shared" si="33"/>
        <v>SI</v>
      </c>
      <c r="AT237" s="1214" t="s">
        <v>168</v>
      </c>
      <c r="AU237" s="1214"/>
      <c r="AV237" s="258"/>
      <c r="AW237" s="260"/>
      <c r="BC237" s="248"/>
    </row>
    <row r="238" spans="1:55" s="246" customFormat="1" ht="48" thickBot="1" x14ac:dyDescent="0.3">
      <c r="A238" s="1220"/>
      <c r="B238" s="10" t="s">
        <v>413</v>
      </c>
      <c r="C238" s="11">
        <v>195</v>
      </c>
      <c r="D238" s="11" t="str">
        <f>IFERROR(INDEX(DESEMPATE!$D$3:$D$73,MATCH('EXP GEN.'!B238,DESEMPATE!$C$3:$C$73,0)),"")</f>
        <v>DISEÑOS INTERVENTORIAS Y SERVICIOS SAS - DIS SAS</v>
      </c>
      <c r="E238" s="338" t="str">
        <f>IFERROR(IF(D238="","",IF(VLOOKUP(D238,DESEMPATE!D$3:$E$73,2,FALSE)=1,"N/A",IF(VLOOKUP(D238,DESEMPATE!D$3:$E$73,2,FALSE)&gt;=0.51,"SI","NO"))),"")</f>
        <v>NO</v>
      </c>
      <c r="F238" s="750" t="s">
        <v>160</v>
      </c>
      <c r="G238" s="328"/>
      <c r="H238" s="483" t="s">
        <v>783</v>
      </c>
      <c r="I238" s="483" t="s">
        <v>438</v>
      </c>
      <c r="J238" s="483" t="s">
        <v>784</v>
      </c>
      <c r="K238" s="485" t="s">
        <v>785</v>
      </c>
      <c r="L238" s="20" t="s">
        <v>160</v>
      </c>
      <c r="M238" s="912" t="s">
        <v>160</v>
      </c>
      <c r="N238" s="909" t="str">
        <f>IFERROR(IF(P238="","",IF(P238&gt;=DATE(1990,1,1),"SI","NO")),"")</f>
        <v>SI</v>
      </c>
      <c r="O238" s="490">
        <v>0.5</v>
      </c>
      <c r="P238" s="491">
        <v>35738</v>
      </c>
      <c r="Q238" s="491">
        <v>36341</v>
      </c>
      <c r="R238" s="16">
        <f>IF(Q238="","",YEAR(Q238))</f>
        <v>1999</v>
      </c>
      <c r="S238" s="17">
        <f>IFERROR(INDEX(PARAMETROS!$B$53:$B$79,MATCH(R238,PARAMETROS!$A$53:$A$79,0)),"")</f>
        <v>236460</v>
      </c>
      <c r="T238" s="981">
        <v>1352791808.8399999</v>
      </c>
      <c r="U238" s="17" t="s">
        <v>171</v>
      </c>
      <c r="V238" s="9" t="str">
        <f>IFERROR(IF(U238="","",IF(U238="COP","N/A",IF(OR(U238="USD",U238="US"),1,IF(U238="EUR",VLOOKUP(Q238,'SH EURO'!$A$6:$B$6338,2,FALSE),"INGRESAR TASA")))),"")</f>
        <v>N/A</v>
      </c>
      <c r="W238" s="859" t="str">
        <f t="shared" si="36"/>
        <v>N/A</v>
      </c>
      <c r="X238" s="19">
        <f>IFERROR(IF(U238="","",IF(U238="COP",1,IF(V238&lt;&gt;"N/A",VLOOKUP(Q238,'SH TRM'!$A$9:$B$8912,2,FALSE),"REVISAR"))),"")</f>
        <v>1</v>
      </c>
      <c r="Y238" s="503">
        <f t="shared" si="37"/>
        <v>1352791808.8399999</v>
      </c>
      <c r="Z238" s="9">
        <f t="shared" si="38"/>
        <v>5721.0175456313964</v>
      </c>
      <c r="AA238" s="9">
        <f t="shared" si="39"/>
        <v>2860.5087728156982</v>
      </c>
      <c r="AB238" s="9" t="str">
        <f t="shared" si="40"/>
        <v/>
      </c>
      <c r="AC238" s="1217"/>
      <c r="AD238" s="1217"/>
      <c r="AE238" s="356" t="str">
        <f t="shared" si="34"/>
        <v>CUMPLE</v>
      </c>
      <c r="AF238" s="1217"/>
      <c r="AG238" s="1217"/>
      <c r="AH238" s="356" t="str">
        <f t="shared" si="35"/>
        <v/>
      </c>
      <c r="AI238" s="495">
        <v>57</v>
      </c>
      <c r="AJ238" s="1216" t="s">
        <v>160</v>
      </c>
      <c r="AK238" s="1216"/>
      <c r="AL238" s="1216"/>
      <c r="AM238" s="1216" t="s">
        <v>160</v>
      </c>
      <c r="AN238" s="1216"/>
      <c r="AO238" s="1216"/>
      <c r="AP238" s="1216" t="s">
        <v>160</v>
      </c>
      <c r="AQ238" s="1216"/>
      <c r="AR238" s="1216"/>
      <c r="AS238" s="890" t="str">
        <f t="shared" si="33"/>
        <v>SI</v>
      </c>
      <c r="AT238" s="1215"/>
      <c r="AU238" s="1215"/>
      <c r="AV238" s="257"/>
      <c r="AW238" s="260"/>
      <c r="BC238" s="248"/>
    </row>
    <row r="239" spans="1:55" s="246" customFormat="1" ht="39" thickBot="1" x14ac:dyDescent="0.3">
      <c r="A239" s="1220"/>
      <c r="B239" s="10" t="s">
        <v>224</v>
      </c>
      <c r="C239" s="11">
        <v>196</v>
      </c>
      <c r="D239" s="11" t="str">
        <f>IFERROR(INDEX(DESEMPATE!$D$3:$D$73,MATCH('EXP GEN.'!B239,DESEMPATE!$C$3:$C$73,0)),"")</f>
        <v>SESAC SA</v>
      </c>
      <c r="E239" s="338" t="str">
        <f>IFERROR(IF(D239="","",IF(VLOOKUP(D239,DESEMPATE!D$3:$E$73,2,FALSE)=1,"N/A",IF(VLOOKUP(D239,DESEMPATE!D$3:$E$73,2,FALSE)&gt;=0.51,"SI","NO"))),"")</f>
        <v>NO</v>
      </c>
      <c r="F239" s="750" t="s">
        <v>160</v>
      </c>
      <c r="G239" s="328"/>
      <c r="H239" s="483" t="s">
        <v>714</v>
      </c>
      <c r="I239" s="483" t="s">
        <v>438</v>
      </c>
      <c r="J239" s="483" t="s">
        <v>786</v>
      </c>
      <c r="K239" s="485" t="s">
        <v>787</v>
      </c>
      <c r="L239" s="20" t="s">
        <v>160</v>
      </c>
      <c r="M239" s="912" t="s">
        <v>160</v>
      </c>
      <c r="N239" s="909" t="str">
        <f>IFERROR(IF(P239="","",IF(P239&gt;=DATE(1990,1,1),"SI","NO")),"")</f>
        <v>SI</v>
      </c>
      <c r="O239" s="490">
        <v>1</v>
      </c>
      <c r="P239" s="491">
        <v>38937</v>
      </c>
      <c r="Q239" s="492">
        <v>40305</v>
      </c>
      <c r="R239" s="16">
        <f>IF(Q239="","",YEAR(Q239))</f>
        <v>2010</v>
      </c>
      <c r="S239" s="17">
        <f>IFERROR(INDEX(PARAMETROS!$B$53:$B$79,MATCH(R239,PARAMETROS!$A$53:$A$79,0)),"")</f>
        <v>515000</v>
      </c>
      <c r="T239" s="981">
        <v>2538434857</v>
      </c>
      <c r="U239" s="18" t="s">
        <v>171</v>
      </c>
      <c r="V239" s="9" t="str">
        <f>IFERROR(IF(U239="","",IF(U239="COP","N/A",IF(OR(U239="USD",U239="US"),1,IF(U239="EUR",VLOOKUP(Q239,'SH EURO'!$A$6:$B$6338,2,FALSE),"INGRESAR TASA")))),"")</f>
        <v>N/A</v>
      </c>
      <c r="W239" s="859" t="str">
        <f t="shared" si="36"/>
        <v>N/A</v>
      </c>
      <c r="X239" s="19">
        <f>IFERROR(IF(U239="","",IF(U239="COP",1,IF(V239&lt;&gt;"N/A",VLOOKUP(Q239,'SH TRM'!$A$9:$B$8912,2,FALSE),"REVISAR"))),"")</f>
        <v>1</v>
      </c>
      <c r="Y239" s="503">
        <f t="shared" si="37"/>
        <v>2538434857</v>
      </c>
      <c r="Z239" s="9">
        <f t="shared" si="38"/>
        <v>4928.999722330097</v>
      </c>
      <c r="AA239" s="9">
        <f t="shared" si="39"/>
        <v>4928.999722330097</v>
      </c>
      <c r="AB239" s="9" t="str">
        <f t="shared" si="40"/>
        <v/>
      </c>
      <c r="AC239" s="1217"/>
      <c r="AD239" s="1217"/>
      <c r="AE239" s="356" t="str">
        <f t="shared" si="34"/>
        <v>CUMPLE</v>
      </c>
      <c r="AF239" s="1217"/>
      <c r="AG239" s="1217"/>
      <c r="AH239" s="356" t="str">
        <f t="shared" si="35"/>
        <v/>
      </c>
      <c r="AI239" s="496">
        <v>8</v>
      </c>
      <c r="AJ239" s="1216" t="s">
        <v>160</v>
      </c>
      <c r="AK239" s="1216"/>
      <c r="AL239" s="1216"/>
      <c r="AM239" s="1216" t="s">
        <v>160</v>
      </c>
      <c r="AN239" s="1216"/>
      <c r="AO239" s="1216"/>
      <c r="AP239" s="1216" t="s">
        <v>160</v>
      </c>
      <c r="AQ239" s="1216"/>
      <c r="AR239" s="1216"/>
      <c r="AS239" s="890" t="str">
        <f t="shared" si="33"/>
        <v>SI</v>
      </c>
      <c r="AT239" s="1215"/>
      <c r="AU239" s="1215"/>
      <c r="AV239" s="257"/>
      <c r="AW239" s="260"/>
      <c r="BC239" s="248"/>
    </row>
    <row r="240" spans="1:55" s="246" customFormat="1" ht="32.25" thickBot="1" x14ac:dyDescent="0.3">
      <c r="A240" s="1220"/>
      <c r="B240" s="10"/>
      <c r="C240" s="11"/>
      <c r="D240" s="11" t="str">
        <f>IFERROR(INDEX(DESEMPATE!$D$3:$D$73,MATCH('EXP GEN.'!B240,DESEMPATE!$C$3:$C$73,0)),"")</f>
        <v/>
      </c>
      <c r="E240" s="338" t="str">
        <f>IFERROR(IF(D240="","",IF(VLOOKUP(D240,DESEMPATE!D$3:$E$73,2,FALSE)=1,"N/A",IF(VLOOKUP(D240,DESEMPATE!D$3:$E$73,2,FALSE)&gt;=0.51,"SI","NO"))),"")</f>
        <v/>
      </c>
      <c r="F240" s="750" t="s">
        <v>160</v>
      </c>
      <c r="G240" s="328"/>
      <c r="H240" s="483"/>
      <c r="I240" s="483"/>
      <c r="J240" s="483"/>
      <c r="K240" s="485"/>
      <c r="L240" s="20"/>
      <c r="M240" s="909"/>
      <c r="N240" s="909" t="str">
        <f t="shared" ref="N240:N258" si="43">IFERROR(IF(P240="","",IF(P240&gt;=DATE(1990,1,1),"SI","NO")),"")</f>
        <v/>
      </c>
      <c r="O240" s="490"/>
      <c r="P240" s="491"/>
      <c r="Q240" s="491"/>
      <c r="R240" s="16" t="str">
        <f>IF(Q240="","",YEAR(Q240))</f>
        <v/>
      </c>
      <c r="S240" s="17" t="str">
        <f>IFERROR(INDEX(PARAMETROS!$B$53:$B$79,MATCH(R240,PARAMETROS!$A$53:$A$79,0)),"")</f>
        <v/>
      </c>
      <c r="T240" s="981"/>
      <c r="U240" s="18"/>
      <c r="V240" s="9" t="str">
        <f>IFERROR(IF(U240="","",IF(U240="COP","N/A",IF(OR(U240="USD",U240="US"),1,IF(U240="EUR",VLOOKUP(Q240,'SH EURO'!$A$6:$B$6338,2,FALSE),"INGRESAR TASA")))),"")</f>
        <v/>
      </c>
      <c r="W240" s="859" t="str">
        <f t="shared" si="36"/>
        <v/>
      </c>
      <c r="X240" s="19" t="str">
        <f>IFERROR(IF(U240="","",IF(U240="COP",1,IF(V240&lt;&gt;"N/A",VLOOKUP(Q240,'SH TRM'!$A$9:$B$8912,2,FALSE),"REVISAR"))),"")</f>
        <v/>
      </c>
      <c r="Y240" s="503" t="str">
        <f t="shared" si="37"/>
        <v/>
      </c>
      <c r="Z240" s="9" t="str">
        <f t="shared" si="38"/>
        <v/>
      </c>
      <c r="AA240" s="9" t="str">
        <f t="shared" si="39"/>
        <v/>
      </c>
      <c r="AB240" s="9" t="str">
        <f t="shared" si="40"/>
        <v/>
      </c>
      <c r="AC240" s="1217"/>
      <c r="AD240" s="1217"/>
      <c r="AE240" s="356" t="str">
        <f t="shared" si="34"/>
        <v/>
      </c>
      <c r="AF240" s="1217"/>
      <c r="AG240" s="1217"/>
      <c r="AH240" s="356" t="str">
        <f t="shared" si="35"/>
        <v/>
      </c>
      <c r="AI240" s="360"/>
      <c r="AJ240" s="1216"/>
      <c r="AK240" s="1216"/>
      <c r="AL240" s="1216"/>
      <c r="AM240" s="1216"/>
      <c r="AN240" s="1216"/>
      <c r="AO240" s="1216"/>
      <c r="AP240" s="1216"/>
      <c r="AQ240" s="1216"/>
      <c r="AR240" s="1216"/>
      <c r="AS240" s="890" t="str">
        <f t="shared" si="33"/>
        <v/>
      </c>
      <c r="AT240" s="1215"/>
      <c r="AU240" s="1215"/>
      <c r="AV240" s="257"/>
      <c r="AW240" s="260"/>
      <c r="BC240" s="248"/>
    </row>
    <row r="241" spans="1:55" s="246" customFormat="1" ht="32.25" thickBot="1" x14ac:dyDescent="0.3">
      <c r="A241" s="1220"/>
      <c r="B241" s="10"/>
      <c r="C241" s="11"/>
      <c r="D241" s="11" t="str">
        <f>IFERROR(INDEX(DESEMPATE!$D$3:$D$73,MATCH('EXP GEN.'!B241,DESEMPATE!$C$3:$C$73,0)),"")</f>
        <v/>
      </c>
      <c r="E241" s="338" t="str">
        <f>IFERROR(IF(D241="","",IF(VLOOKUP(D241,DESEMPATE!D$3:$E$73,2,FALSE)=1,"N/A",IF(VLOOKUP(D241,DESEMPATE!D$3:$E$73,2,FALSE)&gt;=0.51,"SI","NO"))),"")</f>
        <v/>
      </c>
      <c r="F241" s="750" t="s">
        <v>160</v>
      </c>
      <c r="G241" s="328"/>
      <c r="H241" s="20"/>
      <c r="I241" s="20"/>
      <c r="J241" s="20"/>
      <c r="K241" s="486"/>
      <c r="L241" s="20"/>
      <c r="M241" s="909"/>
      <c r="N241" s="909" t="str">
        <f t="shared" si="43"/>
        <v/>
      </c>
      <c r="O241" s="14"/>
      <c r="P241" s="15"/>
      <c r="Q241" s="15"/>
      <c r="R241" s="16" t="str">
        <f>IF(Q241="","",YEAR(Q241))</f>
        <v/>
      </c>
      <c r="S241" s="17" t="str">
        <f>IFERROR(INDEX(PARAMETROS!$B$53:$B$79,MATCH(R241,PARAMETROS!$A$53:$A$79,0)),"")</f>
        <v/>
      </c>
      <c r="T241" s="478"/>
      <c r="U241" s="18"/>
      <c r="V241" s="9" t="str">
        <f>IFERROR(IF(U241="","",IF(U241="COP","N/A",IF(OR(U241="USD",U241="US"),1,IF(U241="EUR",VLOOKUP(Q241,'SH EURO'!$A$6:$B$6338,2,FALSE),"INGRESAR TASA")))),"")</f>
        <v/>
      </c>
      <c r="W241" s="859" t="str">
        <f t="shared" si="36"/>
        <v/>
      </c>
      <c r="X241" s="19" t="str">
        <f>IFERROR(IF(U241="","",IF(U241="COP",1,IF(V241&lt;&gt;"N/A",VLOOKUP(Q241,'SH TRM'!$A$9:$B$8912,2,FALSE),"REVISAR"))),"")</f>
        <v/>
      </c>
      <c r="Y241" s="503" t="str">
        <f t="shared" si="37"/>
        <v/>
      </c>
      <c r="Z241" s="9" t="str">
        <f t="shared" si="38"/>
        <v/>
      </c>
      <c r="AA241" s="9" t="str">
        <f t="shared" si="39"/>
        <v/>
      </c>
      <c r="AB241" s="9" t="str">
        <f t="shared" si="40"/>
        <v/>
      </c>
      <c r="AC241" s="1217"/>
      <c r="AD241" s="1217"/>
      <c r="AE241" s="356" t="str">
        <f t="shared" si="34"/>
        <v/>
      </c>
      <c r="AF241" s="1217"/>
      <c r="AG241" s="1217"/>
      <c r="AH241" s="356" t="str">
        <f t="shared" si="35"/>
        <v/>
      </c>
      <c r="AI241" s="360"/>
      <c r="AJ241" s="1216"/>
      <c r="AK241" s="1216"/>
      <c r="AL241" s="1216"/>
      <c r="AM241" s="1216"/>
      <c r="AN241" s="1216"/>
      <c r="AO241" s="1216"/>
      <c r="AP241" s="1216"/>
      <c r="AQ241" s="1216"/>
      <c r="AR241" s="1216"/>
      <c r="AS241" s="890" t="str">
        <f t="shared" si="33"/>
        <v/>
      </c>
      <c r="AT241" s="1215"/>
      <c r="AU241" s="1215"/>
      <c r="AV241" s="257"/>
      <c r="AW241" s="260"/>
      <c r="BC241" s="248"/>
    </row>
    <row r="242" spans="1:55" s="246" customFormat="1" ht="32.25" thickBot="1" x14ac:dyDescent="0.3">
      <c r="A242" s="1221"/>
      <c r="B242" s="36"/>
      <c r="C242" s="137"/>
      <c r="D242" s="403" t="str">
        <f>IFERROR(INDEX(DESEMPATE!$D$3:$D$73,MATCH('EXP GEN.'!B242,DESEMPATE!$C$3:$C$73,0)),"")</f>
        <v/>
      </c>
      <c r="E242" s="353" t="str">
        <f>IFERROR(IF(D242="","",IF(VLOOKUP(D242,DESEMPATE!D$3:$E$73,2,FALSE)=1,"N/A",IF(VLOOKUP(D242,DESEMPATE!D$3:$E$73,2,FALSE)&gt;=0.51,"SI","NO"))),"")</f>
        <v/>
      </c>
      <c r="F242" s="750" t="s">
        <v>160</v>
      </c>
      <c r="G242" s="329"/>
      <c r="H242" s="139"/>
      <c r="I242" s="139"/>
      <c r="J242" s="139"/>
      <c r="K242" s="487"/>
      <c r="L242" s="139"/>
      <c r="M242" s="910"/>
      <c r="N242" s="910" t="str">
        <f t="shared" si="43"/>
        <v/>
      </c>
      <c r="O242" s="39"/>
      <c r="P242" s="407"/>
      <c r="Q242" s="407"/>
      <c r="R242" s="40" t="str">
        <f t="shared" ref="R242:R258" si="44">IF(Q242="","",YEAR(Q242))</f>
        <v/>
      </c>
      <c r="S242" s="41" t="str">
        <f>IFERROR(INDEX(PARAMETROS!$B$53:$B$79,MATCH(R242,PARAMETROS!$A$53:$A$79,0)),"")</f>
        <v/>
      </c>
      <c r="T242" s="479"/>
      <c r="U242" s="42"/>
      <c r="V242" s="44" t="str">
        <f>IFERROR(IF(U242="","",IF(U242="COP","N/A",IF(OR(U242="USD",U242="US"),1,IF(U242="EUR",VLOOKUP(Q242,'SH EURO'!$A$6:$B$6338,2,FALSE),"INGRESAR TASA")))),"")</f>
        <v/>
      </c>
      <c r="W242" s="860" t="str">
        <f t="shared" si="36"/>
        <v/>
      </c>
      <c r="X242" s="43" t="str">
        <f>IFERROR(IF(U242="","",IF(U242="COP",1,IF(V242&lt;&gt;"N/A",VLOOKUP(Q242,'SH TRM'!$A$9:$B$8912,2,FALSE),"REVISAR"))),"")</f>
        <v/>
      </c>
      <c r="Y242" s="504" t="str">
        <f t="shared" si="37"/>
        <v/>
      </c>
      <c r="Z242" s="44" t="str">
        <f t="shared" si="38"/>
        <v/>
      </c>
      <c r="AA242" s="44" t="str">
        <f t="shared" si="39"/>
        <v/>
      </c>
      <c r="AB242" s="44" t="str">
        <f t="shared" si="40"/>
        <v/>
      </c>
      <c r="AC242" s="1218"/>
      <c r="AD242" s="1218"/>
      <c r="AE242" s="367" t="str">
        <f t="shared" si="34"/>
        <v/>
      </c>
      <c r="AF242" s="1218"/>
      <c r="AG242" s="1218"/>
      <c r="AH242" s="358" t="str">
        <f t="shared" si="35"/>
        <v/>
      </c>
      <c r="AI242" s="361"/>
      <c r="AJ242" s="1218"/>
      <c r="AK242" s="1218"/>
      <c r="AL242" s="1218"/>
      <c r="AM242" s="1218"/>
      <c r="AN242" s="1218"/>
      <c r="AO242" s="1218"/>
      <c r="AP242" s="1218"/>
      <c r="AQ242" s="1218"/>
      <c r="AR242" s="1218"/>
      <c r="AS242" s="888" t="str">
        <f t="shared" si="33"/>
        <v/>
      </c>
      <c r="AT242" s="1215"/>
      <c r="AU242" s="1215"/>
      <c r="AV242" s="256"/>
      <c r="AW242" s="260"/>
      <c r="BC242" s="248"/>
    </row>
    <row r="243" spans="1:55" s="246" customFormat="1" ht="51.75" thickBot="1" x14ac:dyDescent="0.3">
      <c r="A243" s="1219" t="s">
        <v>45</v>
      </c>
      <c r="B243" s="22" t="s">
        <v>226</v>
      </c>
      <c r="C243" s="138">
        <v>60</v>
      </c>
      <c r="D243" s="28" t="str">
        <f>IFERROR(INDEX(DESEMPATE!$D$3:$D$73,MATCH('EXP GEN.'!B243,DESEMPATE!$C$3:$C$73,0)),"")</f>
        <v>INGENIERIA Y CONSULTORIA INGECON SAS</v>
      </c>
      <c r="E243" s="336" t="str">
        <f>IFERROR(IF(D243="","",IF(VLOOKUP(D243,DESEMPATE!D$3:$E$73,2,FALSE)=1,"N/A",IF(VLOOKUP(D243,DESEMPATE!D$3:$E$73,2,FALSE)&gt;=0.51,"SI","NO"))),"")</f>
        <v>SI</v>
      </c>
      <c r="F243" s="750" t="s">
        <v>160</v>
      </c>
      <c r="G243" s="327"/>
      <c r="H243" s="483" t="s">
        <v>788</v>
      </c>
      <c r="I243" s="483" t="s">
        <v>438</v>
      </c>
      <c r="J243" s="483" t="s">
        <v>789</v>
      </c>
      <c r="K243" s="485" t="s">
        <v>790</v>
      </c>
      <c r="L243" s="909" t="s">
        <v>160</v>
      </c>
      <c r="M243" s="913" t="s">
        <v>160</v>
      </c>
      <c r="N243" s="912" t="str">
        <f t="shared" si="43"/>
        <v>SI</v>
      </c>
      <c r="O243" s="14">
        <v>1</v>
      </c>
      <c r="P243" s="15">
        <v>39156</v>
      </c>
      <c r="Q243" s="15">
        <v>39964</v>
      </c>
      <c r="R243" s="47">
        <f t="shared" si="44"/>
        <v>2009</v>
      </c>
      <c r="S243" s="24">
        <f>IFERROR(INDEX(PARAMETROS!$B$53:$B$79,MATCH(R243,PARAMETROS!$A$53:$A$79,0)),"")</f>
        <v>496900</v>
      </c>
      <c r="T243" s="506">
        <v>2927141854</v>
      </c>
      <c r="U243" s="493" t="s">
        <v>171</v>
      </c>
      <c r="V243" s="406" t="str">
        <f>IFERROR(IF(U243="","",IF(U243="COP","N/A",IF(OR(U243="USD",U243="US"),1,IF(U243="EUR",VLOOKUP(Q243,'SH EURO'!$A$6:$B$6338,2,FALSE),"INGRESAR TASA")))),"")</f>
        <v>N/A</v>
      </c>
      <c r="W243" s="861" t="str">
        <f t="shared" si="36"/>
        <v>N/A</v>
      </c>
      <c r="X243" s="26">
        <f>IFERROR(IF(U243="","",IF(U243="COP",1,IF(V243&lt;&gt;"N/A",VLOOKUP(Q243,'SH TRM'!$A$9:$B$8912,2,FALSE),"REVISAR"))),"")</f>
        <v>1</v>
      </c>
      <c r="Y243" s="505">
        <f t="shared" si="37"/>
        <v>2927141854</v>
      </c>
      <c r="Z243" s="406">
        <f t="shared" si="38"/>
        <v>5890.8067095995166</v>
      </c>
      <c r="AA243" s="406">
        <f t="shared" si="39"/>
        <v>5890.8067095995166</v>
      </c>
      <c r="AB243" s="406" t="str">
        <f t="shared" si="40"/>
        <v/>
      </c>
      <c r="AC243" s="1222" t="str">
        <f>IFERROR(IF(COUNTIF(AA243:AA248,"")=6,"",IF(SUM(AA243:AA248)&gt;=CM004M1,"CUMPLE","NO CUMPLE")),"")</f>
        <v>CUMPLE</v>
      </c>
      <c r="AD243" s="1222" t="str">
        <f>IFERROR(IF(COUNTIF(AA243:AA248,"")=6,"",IF(COUNTIF(E243:E248,"N/A")&gt;0,IF(SUMIF(E243:E248,"N/A",AA243:AA248)&gt;=CM004LM1,"CUMPLE","NO CUMPLE"),IF(SUMIF(E243:E248,"SI",AA243:AA248)&gt;=CM004LM1,"CUMPLE","NO CUMPLE"))),"")</f>
        <v>CUMPLE</v>
      </c>
      <c r="AE243" s="404" t="str">
        <f t="shared" si="34"/>
        <v>CUMPLE</v>
      </c>
      <c r="AF243" s="1222" t="str">
        <f>IFERROR(IF(COUNTIF(AB243:AB248,"")=6,"",IF(SUM(AB243:AB248)&gt;=CM004M3,"CUMPLE","NO CUMPLE")),"")</f>
        <v/>
      </c>
      <c r="AG243" s="1222" t="str">
        <f>IFERROR(IF(COUNTIF(AB243:AB248,"")=6,"",IF(COUNTIF(E243:E248,"N/A")&gt;0,IF(SUMIF(E243:E248,"N/A",AB243:AB248)&gt;=CM004LM3,"CUMPLE","NO CUMPLE"),IF(SUMIF(E243:E248,"SI",AB243:AB248)&gt;=CM004LM3,"CUMPLE","NO CUMPLE"))),"")</f>
        <v/>
      </c>
      <c r="AH243" s="355" t="str">
        <f t="shared" si="35"/>
        <v/>
      </c>
      <c r="AI243" s="360">
        <v>21</v>
      </c>
      <c r="AJ243" s="1216" t="s">
        <v>161</v>
      </c>
      <c r="AK243" s="1216"/>
      <c r="AL243" s="1216"/>
      <c r="AM243" s="1216" t="s">
        <v>160</v>
      </c>
      <c r="AN243" s="1216"/>
      <c r="AO243" s="1216"/>
      <c r="AP243" s="1216" t="s">
        <v>160</v>
      </c>
      <c r="AQ243" s="1216"/>
      <c r="AR243" s="1216"/>
      <c r="AS243" s="890" t="str">
        <f t="shared" si="33"/>
        <v>SI</v>
      </c>
      <c r="AT243" s="1214" t="s">
        <v>168</v>
      </c>
      <c r="AU243" s="1214"/>
      <c r="AV243" s="258"/>
      <c r="AW243" s="260"/>
      <c r="BC243" s="248"/>
    </row>
    <row r="244" spans="1:55" s="246" customFormat="1" ht="48" thickBot="1" x14ac:dyDescent="0.3">
      <c r="A244" s="1220"/>
      <c r="B244" s="10" t="s">
        <v>226</v>
      </c>
      <c r="C244" s="136">
        <v>75</v>
      </c>
      <c r="D244" s="11" t="str">
        <f>IFERROR(INDEX(DESEMPATE!$D$3:$D$73,MATCH('EXP GEN.'!B244,DESEMPATE!$C$3:$C$73,0)),"")</f>
        <v>INGENIERIA Y CONSULTORIA INGECON SAS</v>
      </c>
      <c r="E244" s="259" t="str">
        <f>IFERROR(IF(D244="","",IF(VLOOKUP(D244,DESEMPATE!D$3:$E$73,2,FALSE)=1,"N/A",IF(VLOOKUP(D244,DESEMPATE!D$3:$E$73,2,FALSE)&gt;=0.51,"SI","NO"))),"")</f>
        <v>SI</v>
      </c>
      <c r="F244" s="750" t="s">
        <v>160</v>
      </c>
      <c r="G244" s="328"/>
      <c r="H244" s="20" t="s">
        <v>533</v>
      </c>
      <c r="I244" s="20" t="s">
        <v>438</v>
      </c>
      <c r="J244" s="20" t="s">
        <v>791</v>
      </c>
      <c r="K244" s="486" t="s">
        <v>792</v>
      </c>
      <c r="L244" s="20" t="s">
        <v>160</v>
      </c>
      <c r="M244" s="909" t="s">
        <v>160</v>
      </c>
      <c r="N244" s="909" t="str">
        <f t="shared" si="43"/>
        <v>SI</v>
      </c>
      <c r="O244" s="14">
        <v>1</v>
      </c>
      <c r="P244" s="15">
        <v>39147</v>
      </c>
      <c r="Q244" s="15">
        <v>40016</v>
      </c>
      <c r="R244" s="16">
        <f t="shared" si="44"/>
        <v>2009</v>
      </c>
      <c r="S244" s="17">
        <f>IFERROR(INDEX(PARAMETROS!$B$53:$B$79,MATCH(R244,PARAMETROS!$A$53:$A$79,0)),"")</f>
        <v>496900</v>
      </c>
      <c r="T244" s="478">
        <v>4704397815</v>
      </c>
      <c r="U244" s="18" t="s">
        <v>171</v>
      </c>
      <c r="V244" s="9" t="str">
        <f>IFERROR(IF(U244="","",IF(U244="COP","N/A",IF(OR(U244="USD",U244="US"),1,IF(U244="EUR",VLOOKUP(Q244,'SH EURO'!$A$6:$B$6338,2,FALSE),"INGRESAR TASA")))),"")</f>
        <v>N/A</v>
      </c>
      <c r="W244" s="859" t="str">
        <f t="shared" si="36"/>
        <v>N/A</v>
      </c>
      <c r="X244" s="19">
        <f>IFERROR(IF(U244="","",IF(U244="COP",1,IF(V244&lt;&gt;"N/A",VLOOKUP(Q244,'SH TRM'!$A$9:$B$8912,2,FALSE),"REVISAR"))),"")</f>
        <v>1</v>
      </c>
      <c r="Y244" s="503">
        <f t="shared" si="37"/>
        <v>4704397815</v>
      </c>
      <c r="Z244" s="9">
        <f t="shared" si="38"/>
        <v>9467.4940933789494</v>
      </c>
      <c r="AA244" s="9">
        <f t="shared" si="39"/>
        <v>9467.4940933789494</v>
      </c>
      <c r="AB244" s="9" t="str">
        <f t="shared" si="40"/>
        <v/>
      </c>
      <c r="AC244" s="1217"/>
      <c r="AD244" s="1217"/>
      <c r="AE244" s="356" t="str">
        <f t="shared" si="34"/>
        <v>CUMPLE</v>
      </c>
      <c r="AF244" s="1217"/>
      <c r="AG244" s="1217"/>
      <c r="AH244" s="356" t="str">
        <f t="shared" si="35"/>
        <v/>
      </c>
      <c r="AI244" s="360">
        <v>5</v>
      </c>
      <c r="AJ244" s="1216" t="s">
        <v>160</v>
      </c>
      <c r="AK244" s="1216"/>
      <c r="AL244" s="1216"/>
      <c r="AM244" s="1216" t="s">
        <v>160</v>
      </c>
      <c r="AN244" s="1216"/>
      <c r="AO244" s="1216"/>
      <c r="AP244" s="1216" t="s">
        <v>160</v>
      </c>
      <c r="AQ244" s="1216"/>
      <c r="AR244" s="1216"/>
      <c r="AS244" s="890" t="str">
        <f t="shared" si="33"/>
        <v>SI</v>
      </c>
      <c r="AT244" s="1215"/>
      <c r="AU244" s="1215"/>
      <c r="AV244" s="257"/>
      <c r="AW244" s="260"/>
      <c r="BC244" s="248"/>
    </row>
    <row r="245" spans="1:55" s="246" customFormat="1" ht="48" thickBot="1" x14ac:dyDescent="0.3">
      <c r="A245" s="1220"/>
      <c r="B245" s="10" t="s">
        <v>227</v>
      </c>
      <c r="C245" s="136">
        <v>80</v>
      </c>
      <c r="D245" s="11" t="str">
        <f>IFERROR(INDEX(DESEMPATE!$D$3:$D$73,MATCH('EXP GEN.'!B245,DESEMPATE!$C$3:$C$73,0)),"")</f>
        <v>CONSULTORIA INTEGRAL EN INGENIERIA SA DE CV</v>
      </c>
      <c r="E245" s="259" t="str">
        <f>IFERROR(IF(D245="","",IF(VLOOKUP(D245,DESEMPATE!D$3:$E$73,2,FALSE)=1,"N/A",IF(VLOOKUP(D245,DESEMPATE!D$3:$E$73,2,FALSE)&gt;=0.51,"SI","NO"))),"")</f>
        <v>NO</v>
      </c>
      <c r="F245" s="750" t="s">
        <v>160</v>
      </c>
      <c r="G245" s="328"/>
      <c r="H245" s="20" t="s">
        <v>793</v>
      </c>
      <c r="I245" s="20" t="s">
        <v>794</v>
      </c>
      <c r="J245" s="20" t="s">
        <v>795</v>
      </c>
      <c r="K245" s="486" t="s">
        <v>796</v>
      </c>
      <c r="L245" s="20" t="s">
        <v>160</v>
      </c>
      <c r="M245" s="909" t="s">
        <v>160</v>
      </c>
      <c r="N245" s="909" t="str">
        <f t="shared" si="43"/>
        <v>SI</v>
      </c>
      <c r="O245" s="14">
        <v>1</v>
      </c>
      <c r="P245" s="15">
        <v>37809</v>
      </c>
      <c r="Q245" s="15">
        <v>38260</v>
      </c>
      <c r="R245" s="16">
        <f t="shared" si="44"/>
        <v>2004</v>
      </c>
      <c r="S245" s="17">
        <f>IFERROR(INDEX(PARAMETROS!$B$53:$B$79,MATCH(R245,PARAMETROS!$A$53:$A$79,0)),"")</f>
        <v>358000</v>
      </c>
      <c r="T245" s="478">
        <v>19507017.219999999</v>
      </c>
      <c r="U245" s="18" t="s">
        <v>797</v>
      </c>
      <c r="V245" s="9">
        <v>8.7510000000000004E-2</v>
      </c>
      <c r="W245" s="859">
        <f t="shared" si="36"/>
        <v>1707059.0769221999</v>
      </c>
      <c r="X245" s="19">
        <f>IFERROR(IF(U245="","",IF(U245="COP",1,IF(V245&lt;&gt;"N/A",VLOOKUP(Q245,'SH TRM'!$A$9:$B$8912,2,FALSE),"REVISAR"))),"")</f>
        <v>2595.17</v>
      </c>
      <c r="Y245" s="503">
        <f t="shared" si="37"/>
        <v>4430108504.6561861</v>
      </c>
      <c r="Z245" s="9">
        <f t="shared" si="38"/>
        <v>12374.604761609458</v>
      </c>
      <c r="AA245" s="9">
        <f t="shared" si="39"/>
        <v>12374.604761609458</v>
      </c>
      <c r="AB245" s="9" t="str">
        <f t="shared" si="40"/>
        <v/>
      </c>
      <c r="AC245" s="1217"/>
      <c r="AD245" s="1217"/>
      <c r="AE245" s="356" t="str">
        <f t="shared" si="34"/>
        <v>CUMPLE</v>
      </c>
      <c r="AF245" s="1217"/>
      <c r="AG245" s="1217"/>
      <c r="AH245" s="356" t="str">
        <f t="shared" si="35"/>
        <v/>
      </c>
      <c r="AI245" s="360">
        <v>3</v>
      </c>
      <c r="AJ245" s="1216" t="s">
        <v>161</v>
      </c>
      <c r="AK245" s="1216"/>
      <c r="AL245" s="1216"/>
      <c r="AM245" s="1216" t="s">
        <v>160</v>
      </c>
      <c r="AN245" s="1216"/>
      <c r="AO245" s="1216"/>
      <c r="AP245" s="1216" t="s">
        <v>160</v>
      </c>
      <c r="AQ245" s="1216"/>
      <c r="AR245" s="1216"/>
      <c r="AS245" s="890" t="str">
        <f t="shared" si="33"/>
        <v>SI</v>
      </c>
      <c r="AT245" s="1215"/>
      <c r="AU245" s="1215"/>
      <c r="AV245" s="257"/>
      <c r="AW245" s="260"/>
      <c r="BC245" s="248"/>
    </row>
    <row r="246" spans="1:55" s="246" customFormat="1" ht="48" thickBot="1" x14ac:dyDescent="0.3">
      <c r="A246" s="1220"/>
      <c r="B246" s="10" t="s">
        <v>227</v>
      </c>
      <c r="C246" s="136">
        <v>118</v>
      </c>
      <c r="D246" s="11" t="str">
        <f>IFERROR(INDEX(DESEMPATE!$D$3:$D$73,MATCH('EXP GEN.'!B246,DESEMPATE!$C$3:$C$73,0)),"")</f>
        <v>CONSULTORIA INTEGRAL EN INGENIERIA SA DE CV</v>
      </c>
      <c r="E246" s="259" t="str">
        <f>IFERROR(IF(D246="","",IF(VLOOKUP(D246,DESEMPATE!D$3:$E$73,2,FALSE)=1,"N/A",IF(VLOOKUP(D246,DESEMPATE!D$3:$E$73,2,FALSE)&gt;=0.51,"SI","NO"))),"")</f>
        <v>NO</v>
      </c>
      <c r="F246" s="750" t="s">
        <v>160</v>
      </c>
      <c r="G246" s="328"/>
      <c r="H246" s="20" t="s">
        <v>793</v>
      </c>
      <c r="I246" s="20" t="s">
        <v>794</v>
      </c>
      <c r="J246" s="20" t="s">
        <v>798</v>
      </c>
      <c r="K246" s="486" t="s">
        <v>799</v>
      </c>
      <c r="L246" s="20" t="s">
        <v>160</v>
      </c>
      <c r="M246" s="909" t="s">
        <v>160</v>
      </c>
      <c r="N246" s="909" t="str">
        <f t="shared" si="43"/>
        <v>SI</v>
      </c>
      <c r="O246" s="14">
        <v>1</v>
      </c>
      <c r="P246" s="15">
        <v>38467</v>
      </c>
      <c r="Q246" s="15">
        <v>38960</v>
      </c>
      <c r="R246" s="16">
        <f t="shared" si="44"/>
        <v>2006</v>
      </c>
      <c r="S246" s="17">
        <f>IFERROR(INDEX(PARAMETROS!$B$53:$B$79,MATCH(R246,PARAMETROS!$A$53:$A$79,0)),"")</f>
        <v>408000</v>
      </c>
      <c r="T246" s="478">
        <v>8743235.5999999996</v>
      </c>
      <c r="U246" s="18" t="s">
        <v>797</v>
      </c>
      <c r="V246" s="9">
        <v>9.1899999999999996E-2</v>
      </c>
      <c r="W246" s="859">
        <f t="shared" si="36"/>
        <v>803503.35163999989</v>
      </c>
      <c r="X246" s="19">
        <f>IFERROR(IF(U246="","",IF(U246="COP",1,IF(V246&lt;&gt;"N/A",VLOOKUP(Q246,'SH TRM'!$A$9:$B$8912,2,FALSE),"REVISAR"))),"")</f>
        <v>2396.63</v>
      </c>
      <c r="Y246" s="503">
        <f t="shared" si="37"/>
        <v>1925700237.6409731</v>
      </c>
      <c r="Z246" s="9">
        <f t="shared" si="38"/>
        <v>4719.8535236298358</v>
      </c>
      <c r="AA246" s="9">
        <f t="shared" si="39"/>
        <v>4719.8535236298358</v>
      </c>
      <c r="AB246" s="9" t="str">
        <f t="shared" si="40"/>
        <v/>
      </c>
      <c r="AC246" s="1217"/>
      <c r="AD246" s="1217"/>
      <c r="AE246" s="356" t="str">
        <f t="shared" si="34"/>
        <v>CUMPLE</v>
      </c>
      <c r="AF246" s="1217"/>
      <c r="AG246" s="1217"/>
      <c r="AH246" s="356" t="str">
        <f t="shared" si="35"/>
        <v/>
      </c>
      <c r="AI246" s="360">
        <v>4</v>
      </c>
      <c r="AJ246" s="1216" t="s">
        <v>161</v>
      </c>
      <c r="AK246" s="1216"/>
      <c r="AL246" s="1216"/>
      <c r="AM246" s="1216" t="s">
        <v>160</v>
      </c>
      <c r="AN246" s="1216"/>
      <c r="AO246" s="1216"/>
      <c r="AP246" s="1216" t="s">
        <v>160</v>
      </c>
      <c r="AQ246" s="1216"/>
      <c r="AR246" s="1216"/>
      <c r="AS246" s="890" t="str">
        <f t="shared" si="33"/>
        <v>SI</v>
      </c>
      <c r="AT246" s="1215"/>
      <c r="AU246" s="1215"/>
      <c r="AV246" s="257"/>
      <c r="AW246" s="260"/>
      <c r="BC246" s="248"/>
    </row>
    <row r="247" spans="1:55" s="246" customFormat="1" ht="32.25" thickBot="1" x14ac:dyDescent="0.3">
      <c r="A247" s="1220"/>
      <c r="B247" s="10"/>
      <c r="C247" s="136"/>
      <c r="D247" s="11" t="str">
        <f>IFERROR(INDEX(DESEMPATE!$D$3:$D$73,MATCH('EXP GEN.'!B247,DESEMPATE!$C$3:$C$73,0)),"")</f>
        <v/>
      </c>
      <c r="E247" s="259" t="str">
        <f>IFERROR(IF(D247="","",IF(VLOOKUP(D247,DESEMPATE!D$3:$E$73,2,FALSE)=1,"N/A",IF(VLOOKUP(D247,DESEMPATE!D$3:$E$73,2,FALSE)&gt;=0.51,"SI","NO"))),"")</f>
        <v/>
      </c>
      <c r="F247" s="750" t="s">
        <v>160</v>
      </c>
      <c r="G247" s="328"/>
      <c r="H247" s="20"/>
      <c r="I247" s="20"/>
      <c r="J247" s="20"/>
      <c r="K247" s="486"/>
      <c r="L247" s="20"/>
      <c r="M247" s="912"/>
      <c r="N247" s="909" t="str">
        <f t="shared" si="43"/>
        <v/>
      </c>
      <c r="O247" s="14"/>
      <c r="P247" s="15"/>
      <c r="Q247" s="15"/>
      <c r="R247" s="16" t="str">
        <f t="shared" si="44"/>
        <v/>
      </c>
      <c r="S247" s="17" t="str">
        <f>IFERROR(INDEX(PARAMETROS!$B$53:$B$79,MATCH(R247,PARAMETROS!$A$53:$A$79,0)),"")</f>
        <v/>
      </c>
      <c r="T247" s="478"/>
      <c r="U247" s="18"/>
      <c r="V247" s="9" t="str">
        <f>IFERROR(IF(U247="","",IF(U247="COP","N/A",IF(OR(U247="USD",U247="US"),1,IF(U247="EUR",VLOOKUP(Q247,'SH EURO'!$A$6:$B$6338,2,FALSE),"INGRESAR TASA")))),"")</f>
        <v/>
      </c>
      <c r="W247" s="859" t="str">
        <f t="shared" si="36"/>
        <v/>
      </c>
      <c r="X247" s="19" t="str">
        <f>IFERROR(IF(U247="","",IF(U247="COP",1,IF(V247&lt;&gt;"N/A",VLOOKUP(Q247,'SH TRM'!$A$9:$B$8912,2,FALSE),"REVISAR"))),"")</f>
        <v/>
      </c>
      <c r="Y247" s="503" t="str">
        <f t="shared" si="37"/>
        <v/>
      </c>
      <c r="Z247" s="9" t="str">
        <f t="shared" si="38"/>
        <v/>
      </c>
      <c r="AA247" s="9" t="str">
        <f t="shared" si="39"/>
        <v/>
      </c>
      <c r="AB247" s="9" t="str">
        <f t="shared" si="40"/>
        <v/>
      </c>
      <c r="AC247" s="1217"/>
      <c r="AD247" s="1217"/>
      <c r="AE247" s="356" t="str">
        <f t="shared" si="34"/>
        <v/>
      </c>
      <c r="AF247" s="1217"/>
      <c r="AG247" s="1217"/>
      <c r="AH247" s="356" t="str">
        <f t="shared" si="35"/>
        <v/>
      </c>
      <c r="AI247" s="364"/>
      <c r="AJ247" s="1216"/>
      <c r="AK247" s="1216"/>
      <c r="AL247" s="1216"/>
      <c r="AM247" s="1216"/>
      <c r="AN247" s="1216"/>
      <c r="AO247" s="1216"/>
      <c r="AP247" s="1216"/>
      <c r="AQ247" s="1216"/>
      <c r="AR247" s="1216"/>
      <c r="AS247" s="890" t="str">
        <f t="shared" si="33"/>
        <v/>
      </c>
      <c r="AT247" s="1215"/>
      <c r="AU247" s="1215"/>
      <c r="AV247" s="257"/>
      <c r="AW247" s="260"/>
      <c r="BC247" s="248"/>
    </row>
    <row r="248" spans="1:55" s="246" customFormat="1" ht="32.25" thickBot="1" x14ac:dyDescent="0.3">
      <c r="A248" s="1221"/>
      <c r="B248" s="36"/>
      <c r="C248" s="137"/>
      <c r="D248" s="49" t="str">
        <f>IFERROR(INDEX(DESEMPATE!$D$3:$D$73,MATCH('EXP GEN.'!B248,DESEMPATE!$C$3:$C$73,0)),"")</f>
        <v/>
      </c>
      <c r="E248" s="335" t="str">
        <f>IFERROR(IF(D248="","",IF(VLOOKUP(D248,DESEMPATE!D$3:$E$73,2,FALSE)=1,"N/A",IF(VLOOKUP(D248,DESEMPATE!D$3:$E$73,2,FALSE)&gt;=0.51,"SI","NO"))),"")</f>
        <v/>
      </c>
      <c r="F248" s="750" t="s">
        <v>160</v>
      </c>
      <c r="G248" s="329"/>
      <c r="H248" s="139"/>
      <c r="I248" s="139"/>
      <c r="J248" s="139"/>
      <c r="K248" s="253"/>
      <c r="L248" s="139"/>
      <c r="M248" s="910"/>
      <c r="N248" s="910" t="str">
        <f t="shared" si="43"/>
        <v/>
      </c>
      <c r="O248" s="39"/>
      <c r="P248" s="407"/>
      <c r="Q248" s="407"/>
      <c r="R248" s="40" t="str">
        <f t="shared" si="44"/>
        <v/>
      </c>
      <c r="S248" s="41" t="str">
        <f>IFERROR(INDEX(PARAMETROS!$B$53:$B$79,MATCH(R248,PARAMETROS!$A$53:$A$79,0)),"")</f>
        <v/>
      </c>
      <c r="T248" s="479"/>
      <c r="U248" s="42"/>
      <c r="V248" s="44" t="str">
        <f>IFERROR(IF(U248="","",IF(U248="COP","N/A",IF(OR(U248="USD",U248="US"),1,IF(U248="EUR",VLOOKUP(Q248,'SH EURO'!$A$6:$B$6338,2,FALSE),"INGRESAR TASA")))),"")</f>
        <v/>
      </c>
      <c r="W248" s="860" t="str">
        <f t="shared" si="36"/>
        <v/>
      </c>
      <c r="X248" s="43" t="str">
        <f>IFERROR(IF(U248="","",IF(U248="COP",1,IF(V248&lt;&gt;"N/A",VLOOKUP(Q248,'SH TRM'!$A$9:$B$8912,2,FALSE),"REVISAR"))),"")</f>
        <v/>
      </c>
      <c r="Y248" s="504" t="str">
        <f t="shared" si="37"/>
        <v/>
      </c>
      <c r="Z248" s="44" t="str">
        <f t="shared" si="38"/>
        <v/>
      </c>
      <c r="AA248" s="44" t="str">
        <f t="shared" si="39"/>
        <v/>
      </c>
      <c r="AB248" s="44" t="str">
        <f t="shared" si="40"/>
        <v/>
      </c>
      <c r="AC248" s="1218"/>
      <c r="AD248" s="1218"/>
      <c r="AE248" s="367" t="str">
        <f t="shared" si="34"/>
        <v/>
      </c>
      <c r="AF248" s="1218"/>
      <c r="AG248" s="1218"/>
      <c r="AH248" s="358" t="str">
        <f t="shared" si="35"/>
        <v/>
      </c>
      <c r="AI248" s="361"/>
      <c r="AJ248" s="1216"/>
      <c r="AK248" s="1216"/>
      <c r="AL248" s="1216"/>
      <c r="AM248" s="1216"/>
      <c r="AN248" s="1216"/>
      <c r="AO248" s="1216"/>
      <c r="AP248" s="1216"/>
      <c r="AQ248" s="1216"/>
      <c r="AR248" s="1216"/>
      <c r="AS248" s="888" t="str">
        <f t="shared" si="33"/>
        <v/>
      </c>
      <c r="AT248" s="1215"/>
      <c r="AU248" s="1215"/>
      <c r="AV248" s="256"/>
      <c r="AW248" s="260"/>
      <c r="BC248" s="248"/>
    </row>
    <row r="249" spans="1:55" s="246" customFormat="1" ht="57.75" thickBot="1" x14ac:dyDescent="0.3">
      <c r="A249" s="1219" t="s">
        <v>46</v>
      </c>
      <c r="B249" s="27" t="s">
        <v>228</v>
      </c>
      <c r="C249" s="135">
        <v>77</v>
      </c>
      <c r="D249" s="28" t="str">
        <f>IFERROR(INDEX(DESEMPATE!$D$3:$D$73,MATCH('EXP GEN.'!B249,DESEMPATE!$C$3:$C$73,0)),"")</f>
        <v>SUPERING SAS</v>
      </c>
      <c r="E249" s="337" t="str">
        <f>IFERROR(IF(D249="","",IF(VLOOKUP(D249,DESEMPATE!D$3:$E$73,2,FALSE)=1,"N/A",IF(VLOOKUP(D249,DESEMPATE!D$3:$E$73,2,FALSE)&gt;=0.51,"SI","NO"))),"")</f>
        <v>N/A</v>
      </c>
      <c r="F249" s="750" t="s">
        <v>160</v>
      </c>
      <c r="G249" s="327"/>
      <c r="H249" s="35" t="s">
        <v>473</v>
      </c>
      <c r="I249" s="35" t="s">
        <v>438</v>
      </c>
      <c r="J249" s="35" t="s">
        <v>800</v>
      </c>
      <c r="K249" s="252" t="s">
        <v>801</v>
      </c>
      <c r="L249" s="35" t="s">
        <v>160</v>
      </c>
      <c r="M249" s="911" t="s">
        <v>160</v>
      </c>
      <c r="N249" s="911" t="str">
        <f t="shared" si="43"/>
        <v>SI</v>
      </c>
      <c r="O249" s="29">
        <v>0.5</v>
      </c>
      <c r="P249" s="405">
        <v>37823</v>
      </c>
      <c r="Q249" s="405">
        <v>40806</v>
      </c>
      <c r="R249" s="47">
        <f t="shared" si="44"/>
        <v>2011</v>
      </c>
      <c r="S249" s="24">
        <f>IFERROR(INDEX(PARAMETROS!$B$53:$B$79,MATCH(R249,PARAMETROS!$A$53:$A$79,0)),"")</f>
        <v>535600</v>
      </c>
      <c r="T249" s="507">
        <v>12202832164</v>
      </c>
      <c r="U249" s="25" t="s">
        <v>171</v>
      </c>
      <c r="V249" s="406" t="str">
        <f>IFERROR(IF(U249="","",IF(U249="COP","N/A",IF(OR(U249="USD",U249="US"),1,IF(U249="EUR",VLOOKUP(Q249,'SH EURO'!$A$6:$B$6338,2,FALSE),"INGRESAR TASA")))),"")</f>
        <v>N/A</v>
      </c>
      <c r="W249" s="861" t="str">
        <f t="shared" si="36"/>
        <v>N/A</v>
      </c>
      <c r="X249" s="26">
        <f>IFERROR(IF(U249="","",IF(U249="COP",1,IF(V249&lt;&gt;"N/A",VLOOKUP(Q249,'SH TRM'!$A$9:$B$8912,2,FALSE),"REVISAR"))),"")</f>
        <v>1</v>
      </c>
      <c r="Y249" s="505">
        <f t="shared" si="37"/>
        <v>12202832164</v>
      </c>
      <c r="Z249" s="406">
        <f t="shared" si="38"/>
        <v>22783.480515309933</v>
      </c>
      <c r="AA249" s="406">
        <f t="shared" si="39"/>
        <v>11391.740257654967</v>
      </c>
      <c r="AB249" s="406" t="str">
        <f t="shared" si="40"/>
        <v/>
      </c>
      <c r="AC249" s="1222" t="str">
        <f>IFERROR(IF(COUNTIF(AA249:AA254,"")=6,"",IF(SUM(AA249:AA254)&gt;=CM004M1,"CUMPLE","NO CUMPLE")),"")</f>
        <v>CUMPLE</v>
      </c>
      <c r="AD249" s="1222" t="str">
        <f>IFERROR(IF(COUNTIF(AA249:AA254,"")=6,"",IF(COUNTIF(E249:E254,"N/A")&gt;0,IF(SUMIF(E249:E254,"N/A",AA249:AA254)&gt;=CM004LM1,"CUMPLE","NO CUMPLE"),IF(SUMIF(E249:E254,"SI",AA249:AA254)&gt;=CM004LM1,"CUMPLE","NO CUMPLE"))),"")</f>
        <v>CUMPLE</v>
      </c>
      <c r="AE249" s="404" t="str">
        <f t="shared" si="34"/>
        <v>CUMPLE</v>
      </c>
      <c r="AF249" s="1222" t="str">
        <f>IFERROR(IF(COUNTIF(AB249:AB254,"")=6,"",IF(SUM(AB249:AB254)&gt;=CM004M3,"CUMPLE","NO CUMPLE")),"")</f>
        <v/>
      </c>
      <c r="AG249" s="1222" t="str">
        <f>IFERROR(IF(COUNTIF(AB249:AB254,"")=6,"",IF(COUNTIF(E249:E254,"N/A")&gt;0,IF(SUMIF(E249:E254,"N/A",AB249:AB254)&gt;=CM004LM3,"CUMPLE","NO CUMPLE"),IF(SUMIF(E249:E254,"SI",AB249:AB254)&gt;=CM004LM3,"CUMPLE","NO CUMPLE"))),"")</f>
        <v/>
      </c>
      <c r="AH249" s="355" t="str">
        <f t="shared" si="35"/>
        <v/>
      </c>
      <c r="AI249" s="363">
        <v>1</v>
      </c>
      <c r="AJ249" s="1216" t="s">
        <v>160</v>
      </c>
      <c r="AK249" s="1216"/>
      <c r="AL249" s="1216"/>
      <c r="AM249" s="1216" t="s">
        <v>161</v>
      </c>
      <c r="AN249" s="1216"/>
      <c r="AO249" s="1216"/>
      <c r="AP249" s="1216" t="s">
        <v>161</v>
      </c>
      <c r="AQ249" s="1216"/>
      <c r="AR249" s="1216"/>
      <c r="AS249" s="890" t="str">
        <f t="shared" si="33"/>
        <v>SI</v>
      </c>
      <c r="AT249" s="1214" t="s">
        <v>168</v>
      </c>
      <c r="AU249" s="1214"/>
      <c r="AV249" s="258"/>
      <c r="AW249" s="260"/>
      <c r="BC249" s="248"/>
    </row>
    <row r="250" spans="1:55" s="246" customFormat="1" ht="57.75" thickBot="1" x14ac:dyDescent="0.3">
      <c r="A250" s="1220"/>
      <c r="B250" s="10" t="s">
        <v>228</v>
      </c>
      <c r="C250" s="136">
        <v>85</v>
      </c>
      <c r="D250" s="11" t="str">
        <f>IFERROR(INDEX(DESEMPATE!$D$3:$D$73,MATCH('EXP GEN.'!B250,DESEMPATE!$C$3:$C$73,0)),"")</f>
        <v>SUPERING SAS</v>
      </c>
      <c r="E250" s="259" t="str">
        <f>IFERROR(IF(D250="","",IF(VLOOKUP(D250,DESEMPATE!D$3:$E$73,2,FALSE)=1,"N/A",IF(VLOOKUP(D250,DESEMPATE!D$3:$E$73,2,FALSE)&gt;=0.51,"SI","NO"))),"")</f>
        <v>N/A</v>
      </c>
      <c r="F250" s="750" t="s">
        <v>160</v>
      </c>
      <c r="G250" s="328"/>
      <c r="H250" s="20" t="s">
        <v>479</v>
      </c>
      <c r="I250" s="20" t="s">
        <v>438</v>
      </c>
      <c r="J250" s="20" t="s">
        <v>802</v>
      </c>
      <c r="K250" s="251" t="s">
        <v>803</v>
      </c>
      <c r="L250" s="20" t="s">
        <v>160</v>
      </c>
      <c r="M250" s="909" t="s">
        <v>160</v>
      </c>
      <c r="N250" s="909" t="str">
        <f t="shared" si="43"/>
        <v>SI</v>
      </c>
      <c r="O250" s="14">
        <v>0.3</v>
      </c>
      <c r="P250" s="15">
        <v>37229</v>
      </c>
      <c r="Q250" s="15">
        <v>40168</v>
      </c>
      <c r="R250" s="16">
        <f t="shared" si="44"/>
        <v>2009</v>
      </c>
      <c r="S250" s="17">
        <f>IFERROR(INDEX(PARAMETROS!$B$53:$B$79,MATCH(R250,PARAMETROS!$A$53:$A$79,0)),"")</f>
        <v>496900</v>
      </c>
      <c r="T250" s="478">
        <v>23197769047.380001</v>
      </c>
      <c r="U250" s="18" t="s">
        <v>171</v>
      </c>
      <c r="V250" s="9" t="str">
        <f>IFERROR(IF(U250="","",IF(U250="COP","N/A",IF(OR(U250="USD",U250="US"),1,IF(U250="EUR",VLOOKUP(Q250,'SH EURO'!$A$6:$B$6338,2,FALSE),"INGRESAR TASA")))),"")</f>
        <v>N/A</v>
      </c>
      <c r="W250" s="859" t="str">
        <f t="shared" si="36"/>
        <v>N/A</v>
      </c>
      <c r="X250" s="19">
        <f>IFERROR(IF(U250="","",IF(U250="COP",1,IF(V250&lt;&gt;"N/A",VLOOKUP(Q250,'SH TRM'!$A$9:$B$8912,2,FALSE),"REVISAR"))),"")</f>
        <v>1</v>
      </c>
      <c r="Y250" s="503">
        <f t="shared" si="37"/>
        <v>23197769047.380001</v>
      </c>
      <c r="Z250" s="9">
        <f t="shared" si="38"/>
        <v>46684.985001770983</v>
      </c>
      <c r="AA250" s="9">
        <f t="shared" si="39"/>
        <v>14005.495500531295</v>
      </c>
      <c r="AB250" s="9" t="str">
        <f t="shared" si="40"/>
        <v/>
      </c>
      <c r="AC250" s="1217"/>
      <c r="AD250" s="1217"/>
      <c r="AE250" s="356" t="str">
        <f t="shared" si="34"/>
        <v>CUMPLE</v>
      </c>
      <c r="AF250" s="1217"/>
      <c r="AG250" s="1217"/>
      <c r="AH250" s="356" t="str">
        <f t="shared" si="35"/>
        <v/>
      </c>
      <c r="AI250" s="364">
        <v>6</v>
      </c>
      <c r="AJ250" s="1216" t="s">
        <v>160</v>
      </c>
      <c r="AK250" s="1216"/>
      <c r="AL250" s="1216"/>
      <c r="AM250" s="1216" t="s">
        <v>161</v>
      </c>
      <c r="AN250" s="1216"/>
      <c r="AO250" s="1216"/>
      <c r="AP250" s="1216" t="s">
        <v>161</v>
      </c>
      <c r="AQ250" s="1216"/>
      <c r="AR250" s="1216"/>
      <c r="AS250" s="890" t="str">
        <f t="shared" si="33"/>
        <v>SI</v>
      </c>
      <c r="AT250" s="1215"/>
      <c r="AU250" s="1215"/>
      <c r="AV250" s="257"/>
      <c r="AW250" s="260"/>
      <c r="BC250" s="248"/>
    </row>
    <row r="251" spans="1:55" s="246" customFormat="1" ht="43.5" thickBot="1" x14ac:dyDescent="0.3">
      <c r="A251" s="1220"/>
      <c r="B251" s="10" t="s">
        <v>228</v>
      </c>
      <c r="C251" s="136">
        <v>87</v>
      </c>
      <c r="D251" s="11" t="str">
        <f>IFERROR(INDEX(DESEMPATE!$D$3:$D$73,MATCH('EXP GEN.'!B251,DESEMPATE!$C$3:$C$73,0)),"")</f>
        <v>SUPERING SAS</v>
      </c>
      <c r="E251" s="259" t="str">
        <f>IFERROR(IF(D251="","",IF(VLOOKUP(D251,DESEMPATE!D$3:$E$73,2,FALSE)=1,"N/A",IF(VLOOKUP(D251,DESEMPATE!D$3:$E$73,2,FALSE)&gt;=0.51,"SI","NO"))),"")</f>
        <v>N/A</v>
      </c>
      <c r="F251" s="750" t="s">
        <v>160</v>
      </c>
      <c r="G251" s="328"/>
      <c r="H251" s="20" t="s">
        <v>804</v>
      </c>
      <c r="I251" s="20" t="s">
        <v>794</v>
      </c>
      <c r="J251" s="483"/>
      <c r="K251" s="484" t="s">
        <v>805</v>
      </c>
      <c r="L251" s="909" t="s">
        <v>160</v>
      </c>
      <c r="M251" s="909" t="s">
        <v>160</v>
      </c>
      <c r="N251" s="909" t="str">
        <f t="shared" si="43"/>
        <v>SI</v>
      </c>
      <c r="O251" s="14">
        <v>1</v>
      </c>
      <c r="P251" s="15">
        <v>38807</v>
      </c>
      <c r="Q251" s="15">
        <v>39813</v>
      </c>
      <c r="R251" s="16">
        <f t="shared" si="44"/>
        <v>2008</v>
      </c>
      <c r="S251" s="17">
        <f>IFERROR(INDEX(PARAMETROS!$B$53:$B$79,MATCH(R251,PARAMETROS!$A$53:$A$79,0)),"")</f>
        <v>461500</v>
      </c>
      <c r="T251" s="506">
        <v>47481903.439999998</v>
      </c>
      <c r="U251" s="493" t="s">
        <v>797</v>
      </c>
      <c r="V251" s="9">
        <v>7.2569999999999996E-2</v>
      </c>
      <c r="W251" s="859">
        <f t="shared" si="36"/>
        <v>3445761.7326407996</v>
      </c>
      <c r="X251" s="19">
        <f>IFERROR(IF(U251="","",IF(U251="COP",1,IF(V251&lt;&gt;"N/A",VLOOKUP(Q251,'SH TRM'!$A$9:$B$8912,2,FALSE),"REVISAR"))),"")</f>
        <v>2243.59</v>
      </c>
      <c r="Y251" s="503">
        <f t="shared" si="37"/>
        <v>7730876565.7355719</v>
      </c>
      <c r="Z251" s="9">
        <f t="shared" si="38"/>
        <v>16751.62852813775</v>
      </c>
      <c r="AA251" s="9">
        <f t="shared" si="39"/>
        <v>16751.62852813775</v>
      </c>
      <c r="AB251" s="9" t="str">
        <f t="shared" si="40"/>
        <v/>
      </c>
      <c r="AC251" s="1217"/>
      <c r="AD251" s="1217"/>
      <c r="AE251" s="356" t="str">
        <f t="shared" si="34"/>
        <v>CUMPLE</v>
      </c>
      <c r="AF251" s="1217"/>
      <c r="AG251" s="1217"/>
      <c r="AH251" s="356" t="str">
        <f t="shared" si="35"/>
        <v/>
      </c>
      <c r="AI251" s="501">
        <v>11</v>
      </c>
      <c r="AJ251" s="1216" t="s">
        <v>160</v>
      </c>
      <c r="AK251" s="1216"/>
      <c r="AL251" s="1216"/>
      <c r="AM251" s="1216" t="s">
        <v>160</v>
      </c>
      <c r="AN251" s="1216"/>
      <c r="AO251" s="1216"/>
      <c r="AP251" s="1216" t="s">
        <v>160</v>
      </c>
      <c r="AQ251" s="1216"/>
      <c r="AR251" s="1216"/>
      <c r="AS251" s="890" t="str">
        <f t="shared" si="33"/>
        <v>SI</v>
      </c>
      <c r="AT251" s="1215"/>
      <c r="AU251" s="1215"/>
      <c r="AV251" s="257"/>
      <c r="AW251" s="260"/>
      <c r="BC251" s="248"/>
    </row>
    <row r="252" spans="1:55" s="246" customFormat="1" ht="48" thickBot="1" x14ac:dyDescent="0.3">
      <c r="A252" s="1220"/>
      <c r="B252" s="10" t="s">
        <v>228</v>
      </c>
      <c r="C252" s="136">
        <v>91</v>
      </c>
      <c r="D252" s="11" t="str">
        <f>IFERROR(INDEX(DESEMPATE!$D$3:$D$73,MATCH('EXP GEN.'!B252,DESEMPATE!$C$3:$C$73,0)),"")</f>
        <v>SUPERING SAS</v>
      </c>
      <c r="E252" s="259" t="str">
        <f>IFERROR(IF(D252="","",IF(VLOOKUP(D252,DESEMPATE!D$3:$E$73,2,FALSE)=1,"N/A",IF(VLOOKUP(D252,DESEMPATE!D$3:$E$73,2,FALSE)&gt;=0.51,"SI","NO"))),"")</f>
        <v>N/A</v>
      </c>
      <c r="F252" s="750" t="s">
        <v>160</v>
      </c>
      <c r="G252" s="328"/>
      <c r="H252" s="20" t="s">
        <v>804</v>
      </c>
      <c r="I252" s="20" t="s">
        <v>794</v>
      </c>
      <c r="J252" s="20"/>
      <c r="K252" s="254" t="s">
        <v>806</v>
      </c>
      <c r="L252" s="144" t="s">
        <v>160</v>
      </c>
      <c r="M252" s="909" t="s">
        <v>160</v>
      </c>
      <c r="N252" s="909" t="str">
        <f t="shared" si="43"/>
        <v>SI</v>
      </c>
      <c r="O252" s="14">
        <v>1</v>
      </c>
      <c r="P252" s="15">
        <v>39692</v>
      </c>
      <c r="Q252" s="15">
        <v>40724</v>
      </c>
      <c r="R252" s="16">
        <f t="shared" si="44"/>
        <v>2011</v>
      </c>
      <c r="S252" s="17">
        <f>IFERROR(INDEX(PARAMETROS!$B$53:$B$79,MATCH(R252,PARAMETROS!$A$53:$A$79,0)),"")</f>
        <v>535600</v>
      </c>
      <c r="T252" s="478">
        <v>33139500</v>
      </c>
      <c r="U252" s="18" t="s">
        <v>797</v>
      </c>
      <c r="V252" s="9">
        <v>8.4720000000000004E-2</v>
      </c>
      <c r="W252" s="859">
        <f t="shared" si="36"/>
        <v>2807578.44</v>
      </c>
      <c r="X252" s="19">
        <f>IFERROR(IF(U252="","",IF(U252="COP",1,IF(V252&lt;&gt;"N/A",VLOOKUP(Q252,'SH TRM'!$A$9:$B$8912,2,FALSE),"REVISAR"))),"")</f>
        <v>1780.16</v>
      </c>
      <c r="Y252" s="503">
        <f t="shared" si="37"/>
        <v>4997938835.7504005</v>
      </c>
      <c r="Z252" s="9">
        <f t="shared" si="38"/>
        <v>9331.4765417296494</v>
      </c>
      <c r="AA252" s="9">
        <f t="shared" si="39"/>
        <v>9331.4765417296494</v>
      </c>
      <c r="AB252" s="9" t="str">
        <f t="shared" si="40"/>
        <v/>
      </c>
      <c r="AC252" s="1217"/>
      <c r="AD252" s="1217"/>
      <c r="AE252" s="356" t="str">
        <f t="shared" si="34"/>
        <v>CUMPLE</v>
      </c>
      <c r="AF252" s="1217"/>
      <c r="AG252" s="1217"/>
      <c r="AH252" s="356" t="str">
        <f t="shared" si="35"/>
        <v/>
      </c>
      <c r="AI252" s="364">
        <v>12</v>
      </c>
      <c r="AJ252" s="1216" t="s">
        <v>160</v>
      </c>
      <c r="AK252" s="1216"/>
      <c r="AL252" s="1216"/>
      <c r="AM252" s="1216" t="s">
        <v>160</v>
      </c>
      <c r="AN252" s="1216"/>
      <c r="AO252" s="1216"/>
      <c r="AP252" s="1216" t="s">
        <v>160</v>
      </c>
      <c r="AQ252" s="1216"/>
      <c r="AR252" s="1216"/>
      <c r="AS252" s="890" t="str">
        <f t="shared" si="33"/>
        <v>SI</v>
      </c>
      <c r="AT252" s="1215"/>
      <c r="AU252" s="1215"/>
      <c r="AV252" s="257"/>
      <c r="AW252" s="260"/>
      <c r="BC252" s="248"/>
    </row>
    <row r="253" spans="1:55" s="246" customFormat="1" ht="32.25" thickBot="1" x14ac:dyDescent="0.3">
      <c r="A253" s="1220"/>
      <c r="B253" s="10"/>
      <c r="C253" s="136"/>
      <c r="D253" s="11" t="str">
        <f>IFERROR(INDEX(DESEMPATE!$D$3:$D$73,MATCH('EXP GEN.'!B253,DESEMPATE!$C$3:$C$73,0)),"")</f>
        <v/>
      </c>
      <c r="E253" s="259" t="str">
        <f>IFERROR(IF(D253="","",IF(VLOOKUP(D253,DESEMPATE!D$3:$E$73,2,FALSE)=1,"N/A",IF(VLOOKUP(D253,DESEMPATE!D$3:$E$73,2,FALSE)&gt;=0.51,"SI","NO"))),"")</f>
        <v/>
      </c>
      <c r="F253" s="750" t="s">
        <v>160</v>
      </c>
      <c r="G253" s="328"/>
      <c r="H253" s="20"/>
      <c r="I253" s="20"/>
      <c r="J253" s="20"/>
      <c r="K253" s="251"/>
      <c r="L253" s="20"/>
      <c r="M253" s="909"/>
      <c r="N253" s="909" t="str">
        <f t="shared" si="43"/>
        <v/>
      </c>
      <c r="O253" s="14"/>
      <c r="P253" s="15"/>
      <c r="Q253" s="15"/>
      <c r="R253" s="16" t="str">
        <f t="shared" si="44"/>
        <v/>
      </c>
      <c r="S253" s="17" t="str">
        <f>IFERROR(INDEX(PARAMETROS!$B$53:$B$79,MATCH(R253,PARAMETROS!$A$53:$A$79,0)),"")</f>
        <v/>
      </c>
      <c r="T253" s="478"/>
      <c r="U253" s="18"/>
      <c r="V253" s="9" t="str">
        <f>IFERROR(IF(U253="","",IF(U253="COP","N/A",IF(OR(U253="USD",U253="US"),1,IF(U253="EUR",VLOOKUP(Q253,'SH EURO'!$A$6:$B$6338,2,FALSE),"INGRESAR TASA")))),"")</f>
        <v/>
      </c>
      <c r="W253" s="859" t="str">
        <f t="shared" si="36"/>
        <v/>
      </c>
      <c r="X253" s="19" t="str">
        <f>IFERROR(IF(U253="","",IF(U253="COP",1,IF(V253&lt;&gt;"N/A",VLOOKUP(Q253,'SH TRM'!$A$9:$B$8912,2,FALSE),"REVISAR"))),"")</f>
        <v/>
      </c>
      <c r="Y253" s="503" t="str">
        <f t="shared" si="37"/>
        <v/>
      </c>
      <c r="Z253" s="9" t="str">
        <f t="shared" si="38"/>
        <v/>
      </c>
      <c r="AA253" s="9" t="str">
        <f t="shared" si="39"/>
        <v/>
      </c>
      <c r="AB253" s="9" t="str">
        <f t="shared" si="40"/>
        <v/>
      </c>
      <c r="AC253" s="1217"/>
      <c r="AD253" s="1217"/>
      <c r="AE253" s="356" t="str">
        <f t="shared" si="34"/>
        <v/>
      </c>
      <c r="AF253" s="1217"/>
      <c r="AG253" s="1217"/>
      <c r="AH253" s="356" t="str">
        <f t="shared" si="35"/>
        <v/>
      </c>
      <c r="AI253" s="362"/>
      <c r="AJ253" s="1216"/>
      <c r="AK253" s="1216"/>
      <c r="AL253" s="1216"/>
      <c r="AM253" s="1216"/>
      <c r="AN253" s="1216"/>
      <c r="AO253" s="1216"/>
      <c r="AP253" s="1216"/>
      <c r="AQ253" s="1216"/>
      <c r="AR253" s="1216"/>
      <c r="AS253" s="890" t="str">
        <f t="shared" ref="AS253:AS260" si="45">IFERROR(IF(AI253="","",IF(ISNUMBER(AI253),IF(COUNTIF(AJ253:AR253,"SI")&gt;0,"SI","NO"),AI253)),"")</f>
        <v/>
      </c>
      <c r="AT253" s="1215"/>
      <c r="AU253" s="1215"/>
      <c r="AV253" s="257"/>
      <c r="AW253" s="260"/>
      <c r="BC253" s="248"/>
    </row>
    <row r="254" spans="1:55" s="246" customFormat="1" ht="32.25" thickBot="1" x14ac:dyDescent="0.3">
      <c r="A254" s="1221"/>
      <c r="B254" s="36"/>
      <c r="C254" s="137"/>
      <c r="D254" s="49" t="str">
        <f>IFERROR(INDEX(DESEMPATE!$D$3:$D$73,MATCH('EXP GEN.'!B254,DESEMPATE!$C$3:$C$73,0)),"")</f>
        <v/>
      </c>
      <c r="E254" s="335" t="str">
        <f>IFERROR(IF(D254="","",IF(VLOOKUP(D254,DESEMPATE!D$3:$E$73,2,FALSE)=1,"N/A",IF(VLOOKUP(D254,DESEMPATE!D$3:$E$73,2,FALSE)&gt;=0.51,"SI","NO"))),"")</f>
        <v/>
      </c>
      <c r="F254" s="750" t="s">
        <v>160</v>
      </c>
      <c r="G254" s="329"/>
      <c r="H254" s="139"/>
      <c r="I254" s="139"/>
      <c r="J254" s="139"/>
      <c r="K254" s="253"/>
      <c r="L254" s="139"/>
      <c r="M254" s="910"/>
      <c r="N254" s="910" t="str">
        <f t="shared" si="43"/>
        <v/>
      </c>
      <c r="O254" s="39"/>
      <c r="P254" s="407"/>
      <c r="Q254" s="407"/>
      <c r="R254" s="40" t="str">
        <f t="shared" si="44"/>
        <v/>
      </c>
      <c r="S254" s="41" t="str">
        <f>IFERROR(INDEX(PARAMETROS!$B$53:$B$79,MATCH(R254,PARAMETROS!$A$53:$A$79,0)),"")</f>
        <v/>
      </c>
      <c r="T254" s="479"/>
      <c r="U254" s="42"/>
      <c r="V254" s="44" t="str">
        <f>IFERROR(IF(U254="","",IF(U254="COP","N/A",IF(OR(U254="USD",U254="US"),1,IF(U254="EUR",VLOOKUP(Q254,'SH EURO'!$A$6:$B$6338,2,FALSE),"INGRESAR TASA")))),"")</f>
        <v/>
      </c>
      <c r="W254" s="860" t="str">
        <f t="shared" si="36"/>
        <v/>
      </c>
      <c r="X254" s="43" t="str">
        <f>IFERROR(IF(U254="","",IF(U254="COP",1,IF(V254&lt;&gt;"N/A",VLOOKUP(Q254,'SH TRM'!$A$9:$B$8912,2,FALSE),"REVISAR"))),"")</f>
        <v/>
      </c>
      <c r="Y254" s="504" t="str">
        <f t="shared" si="37"/>
        <v/>
      </c>
      <c r="Z254" s="44" t="str">
        <f t="shared" si="38"/>
        <v/>
      </c>
      <c r="AA254" s="44" t="str">
        <f t="shared" si="39"/>
        <v/>
      </c>
      <c r="AB254" s="44" t="str">
        <f t="shared" si="40"/>
        <v/>
      </c>
      <c r="AC254" s="1218"/>
      <c r="AD254" s="1218"/>
      <c r="AE254" s="367" t="str">
        <f t="shared" si="34"/>
        <v/>
      </c>
      <c r="AF254" s="1218"/>
      <c r="AG254" s="1218"/>
      <c r="AH254" s="358" t="str">
        <f t="shared" si="35"/>
        <v/>
      </c>
      <c r="AI254" s="361"/>
      <c r="AJ254" s="1225"/>
      <c r="AK254" s="1225"/>
      <c r="AL254" s="1225"/>
      <c r="AM254" s="1225"/>
      <c r="AN254" s="1225"/>
      <c r="AO254" s="1225"/>
      <c r="AP254" s="1225"/>
      <c r="AQ254" s="1225"/>
      <c r="AR254" s="1225"/>
      <c r="AS254" s="910" t="str">
        <f t="shared" si="45"/>
        <v/>
      </c>
      <c r="AT254" s="1215"/>
      <c r="AU254" s="1215"/>
      <c r="AV254" s="256"/>
      <c r="AW254" s="260"/>
      <c r="BC254" s="248"/>
    </row>
    <row r="255" spans="1:55" s="246" customFormat="1" ht="57.75" thickBot="1" x14ac:dyDescent="0.3">
      <c r="A255" s="1219" t="s">
        <v>47</v>
      </c>
      <c r="B255" s="27" t="s">
        <v>229</v>
      </c>
      <c r="C255" s="135"/>
      <c r="D255" s="28" t="str">
        <f>IFERROR(INDEX(DESEMPATE!$D$3:$D$73,MATCH('EXP GEN.'!B255,DESEMPATE!$C$3:$C$73,0)),"")</f>
        <v>CONCOL INGENIERIA SAS</v>
      </c>
      <c r="E255" s="337" t="str">
        <f>IFERROR(IF(D255="","",IF(VLOOKUP(D255,DESEMPATE!D$3:$E$73,2,FALSE)=1,"N/A",IF(VLOOKUP(D255,DESEMPATE!D$3:$E$73,2,FALSE)&gt;=0.51,"SI","NO"))),"")</f>
        <v>N/A</v>
      </c>
      <c r="F255" s="750" t="s">
        <v>160</v>
      </c>
      <c r="G255" s="327"/>
      <c r="H255" s="35" t="s">
        <v>452</v>
      </c>
      <c r="I255" s="35" t="s">
        <v>438</v>
      </c>
      <c r="J255" s="35" t="s">
        <v>807</v>
      </c>
      <c r="K255" s="252" t="s">
        <v>808</v>
      </c>
      <c r="L255" s="35"/>
      <c r="M255" s="911"/>
      <c r="N255" s="911" t="str">
        <f t="shared" si="43"/>
        <v/>
      </c>
      <c r="O255" s="29"/>
      <c r="P255" s="405"/>
      <c r="Q255" s="405"/>
      <c r="R255" s="47" t="str">
        <f t="shared" si="44"/>
        <v/>
      </c>
      <c r="S255" s="24" t="str">
        <f>IFERROR(INDEX(PARAMETROS!$B$53:$B$79,MATCH(R255,PARAMETROS!$A$53:$A$79,0)),"")</f>
        <v/>
      </c>
      <c r="T255" s="507"/>
      <c r="U255" s="25" t="s">
        <v>171</v>
      </c>
      <c r="V255" s="406" t="str">
        <f>IFERROR(IF(U255="","",IF(U255="COP","N/A",IF(OR(U255="USD",U255="US"),1,IF(U255="EUR",VLOOKUP(Q255,'SH EURO'!$A$6:$B$6338,2,FALSE),"INGRESAR TASA")))),"")</f>
        <v>N/A</v>
      </c>
      <c r="W255" s="861" t="str">
        <f t="shared" si="36"/>
        <v/>
      </c>
      <c r="X255" s="26">
        <f>IFERROR(IF(U255="","",IF(U255="COP",1,IF(V255&lt;&gt;"N/A",VLOOKUP(Q255,'SH TRM'!$A$9:$B$8912,2,FALSE),"REVISAR"))),"")</f>
        <v>1</v>
      </c>
      <c r="Y255" s="505">
        <f t="shared" si="37"/>
        <v>0</v>
      </c>
      <c r="Z255" s="406" t="str">
        <f t="shared" si="38"/>
        <v/>
      </c>
      <c r="AA255" s="406" t="str">
        <f t="shared" si="39"/>
        <v/>
      </c>
      <c r="AB255" s="406" t="str">
        <f t="shared" si="40"/>
        <v/>
      </c>
      <c r="AC255" s="1222" t="str">
        <f>IFERROR(IF(COUNTIF(AA255:AA260,"")=6,"",IF(SUM(AA255:AA260)&gt;=CM004M1,"CUMPLE","NO CUMPLE")),"")</f>
        <v/>
      </c>
      <c r="AD255" s="1222" t="str">
        <f>IFERROR(IF(COUNTIF(AA255:AA260,"")=6,"",IF(COUNTIF(E255:E260,"N/A")&gt;0,IF(SUMIF(E255:E260,"N/A",AA255:AA260)&gt;=CM004LM1,"CUMPLE","NO CUMPLE"),IF(SUMIF(E255:E260,"SI",AA255:AA260)&gt;=CM004LM1,"CUMPLE","NO CUMPLE"))),"")</f>
        <v/>
      </c>
      <c r="AE255" s="404" t="str">
        <f t="shared" si="34"/>
        <v/>
      </c>
      <c r="AF255" s="1222" t="str">
        <f>IFERROR(IF(COUNTIF(AB255:AB260,"")=6,"",IF(SUM(AB255:AB260)&gt;=CM004M3,"CUMPLE","NO CUMPLE")),"")</f>
        <v/>
      </c>
      <c r="AG255" s="1222" t="str">
        <f>IFERROR(IF(COUNTIF(AB255:AB260,"")=6,"",IF(COUNTIF(E255:E260,"N/A")&gt;0,IF(SUMIF(E255:E260,"N/A",AB255:AB260)&gt;=CM004LM3,"CUMPLE","NO CUMPLE"),IF(SUMIF(E255:E260,"SI",AB255:AB260)&gt;=CM004LM3,"CUMPLE","NO CUMPLE"))),"")</f>
        <v/>
      </c>
      <c r="AH255" s="355" t="str">
        <f t="shared" si="35"/>
        <v/>
      </c>
      <c r="AI255" s="363">
        <v>50</v>
      </c>
      <c r="AJ255" s="1223"/>
      <c r="AK255" s="1223"/>
      <c r="AL255" s="1223"/>
      <c r="AM255" s="1223"/>
      <c r="AN255" s="1223"/>
      <c r="AO255" s="1223"/>
      <c r="AP255" s="1223"/>
      <c r="AQ255" s="1223"/>
      <c r="AR255" s="1223"/>
      <c r="AS255" s="912" t="str">
        <f t="shared" si="45"/>
        <v>NO</v>
      </c>
      <c r="AT255" s="1214" t="s">
        <v>168</v>
      </c>
      <c r="AU255" s="1214"/>
      <c r="AV255" s="258"/>
      <c r="AW255" s="260"/>
      <c r="BC255" s="248"/>
    </row>
    <row r="256" spans="1:55" s="246" customFormat="1" ht="72" thickBot="1" x14ac:dyDescent="0.3">
      <c r="A256" s="1220"/>
      <c r="B256" s="10" t="s">
        <v>229</v>
      </c>
      <c r="C256" s="136"/>
      <c r="D256" s="11" t="str">
        <f>IFERROR(INDEX(DESEMPATE!$D$3:$D$73,MATCH('EXP GEN.'!B256,DESEMPATE!$C$3:$C$73,0)),"")</f>
        <v>CONCOL INGENIERIA SAS</v>
      </c>
      <c r="E256" s="259" t="str">
        <f>IFERROR(IF(D256="","",IF(VLOOKUP(D256,DESEMPATE!D$3:$E$73,2,FALSE)=1,"N/A",IF(VLOOKUP(D256,DESEMPATE!D$3:$E$73,2,FALSE)&gt;=0.51,"SI","NO"))),"")</f>
        <v>N/A</v>
      </c>
      <c r="F256" s="750" t="s">
        <v>160</v>
      </c>
      <c r="G256" s="328"/>
      <c r="H256" s="20" t="s">
        <v>640</v>
      </c>
      <c r="I256" s="20" t="s">
        <v>438</v>
      </c>
      <c r="J256" s="20" t="s">
        <v>809</v>
      </c>
      <c r="K256" s="251" t="s">
        <v>810</v>
      </c>
      <c r="L256" s="20"/>
      <c r="M256" s="909"/>
      <c r="N256" s="909" t="str">
        <f t="shared" si="43"/>
        <v/>
      </c>
      <c r="O256" s="14"/>
      <c r="P256" s="15"/>
      <c r="Q256" s="15"/>
      <c r="R256" s="16" t="str">
        <f t="shared" si="44"/>
        <v/>
      </c>
      <c r="S256" s="17" t="str">
        <f>IFERROR(INDEX(PARAMETROS!$B$53:$B$79,MATCH(R256,PARAMETROS!$A$53:$A$79,0)),"")</f>
        <v/>
      </c>
      <c r="T256" s="478"/>
      <c r="U256" s="18" t="s">
        <v>171</v>
      </c>
      <c r="V256" s="9" t="str">
        <f>IFERROR(IF(U256="","",IF(U256="COP","N/A",IF(OR(U256="USD",U256="US"),1,IF(U256="EUR",VLOOKUP(Q256,'SH EURO'!$A$6:$B$6338,2,FALSE),"INGRESAR TASA")))),"")</f>
        <v>N/A</v>
      </c>
      <c r="W256" s="859" t="str">
        <f t="shared" si="36"/>
        <v/>
      </c>
      <c r="X256" s="19">
        <f>IFERROR(IF(U256="","",IF(U256="COP",1,IF(V256&lt;&gt;"N/A",VLOOKUP(Q256,'SH TRM'!$A$9:$B$8912,2,FALSE),"REVISAR"))),"")</f>
        <v>1</v>
      </c>
      <c r="Y256" s="503">
        <f t="shared" si="37"/>
        <v>0</v>
      </c>
      <c r="Z256" s="9" t="str">
        <f t="shared" si="38"/>
        <v/>
      </c>
      <c r="AA256" s="9" t="str">
        <f t="shared" si="39"/>
        <v/>
      </c>
      <c r="AB256" s="9" t="str">
        <f t="shared" si="40"/>
        <v/>
      </c>
      <c r="AC256" s="1217"/>
      <c r="AD256" s="1217"/>
      <c r="AE256" s="356" t="str">
        <f t="shared" si="34"/>
        <v/>
      </c>
      <c r="AF256" s="1217"/>
      <c r="AG256" s="1217"/>
      <c r="AH256" s="356" t="str">
        <f t="shared" si="35"/>
        <v/>
      </c>
      <c r="AI256" s="364">
        <v>62</v>
      </c>
      <c r="AJ256" s="1216"/>
      <c r="AK256" s="1216"/>
      <c r="AL256" s="1216"/>
      <c r="AM256" s="1216"/>
      <c r="AN256" s="1216"/>
      <c r="AO256" s="1216"/>
      <c r="AP256" s="1216"/>
      <c r="AQ256" s="1216"/>
      <c r="AR256" s="1216"/>
      <c r="AS256" s="890" t="str">
        <f t="shared" si="45"/>
        <v>NO</v>
      </c>
      <c r="AT256" s="1215"/>
      <c r="AU256" s="1215"/>
      <c r="AV256" s="257"/>
      <c r="AW256" s="260"/>
      <c r="BC256" s="248"/>
    </row>
    <row r="257" spans="1:55" s="246" customFormat="1" ht="43.5" thickBot="1" x14ac:dyDescent="0.3">
      <c r="A257" s="1220"/>
      <c r="B257" s="10" t="s">
        <v>229</v>
      </c>
      <c r="C257" s="136"/>
      <c r="D257" s="11" t="str">
        <f>IFERROR(INDEX(DESEMPATE!$D$3:$D$73,MATCH('EXP GEN.'!B257,DESEMPATE!$C$3:$C$73,0)),"")</f>
        <v>CONCOL INGENIERIA SAS</v>
      </c>
      <c r="E257" s="259" t="str">
        <f>IFERROR(IF(D257="","",IF(VLOOKUP(D257,DESEMPATE!D$3:$E$73,2,FALSE)=1,"N/A",IF(VLOOKUP(D257,DESEMPATE!D$3:$E$73,2,FALSE)&gt;=0.51,"SI","NO"))),"")</f>
        <v>N/A</v>
      </c>
      <c r="F257" s="750" t="s">
        <v>160</v>
      </c>
      <c r="G257" s="328"/>
      <c r="H257" s="20" t="s">
        <v>670</v>
      </c>
      <c r="I257" s="20" t="s">
        <v>438</v>
      </c>
      <c r="J257" s="20" t="s">
        <v>811</v>
      </c>
      <c r="K257" s="251" t="s">
        <v>812</v>
      </c>
      <c r="L257" s="20"/>
      <c r="M257" s="909"/>
      <c r="N257" s="909" t="str">
        <f t="shared" si="43"/>
        <v/>
      </c>
      <c r="O257" s="14"/>
      <c r="P257" s="15"/>
      <c r="Q257" s="15"/>
      <c r="R257" s="16" t="str">
        <f t="shared" si="44"/>
        <v/>
      </c>
      <c r="S257" s="17" t="str">
        <f>IFERROR(INDEX(PARAMETROS!$B$53:$B$79,MATCH(R257,PARAMETROS!$A$53:$A$79,0)),"")</f>
        <v/>
      </c>
      <c r="T257" s="478"/>
      <c r="U257" s="18" t="s">
        <v>171</v>
      </c>
      <c r="V257" s="9" t="str">
        <f>IFERROR(IF(U257="","",IF(U257="COP","N/A",IF(OR(U257="USD",U257="US"),1,IF(U257="EUR",VLOOKUP(Q257,'SH EURO'!$A$6:$B$6338,2,FALSE),"INGRESAR TASA")))),"")</f>
        <v>N/A</v>
      </c>
      <c r="W257" s="859" t="str">
        <f t="shared" si="36"/>
        <v/>
      </c>
      <c r="X257" s="19">
        <f>IFERROR(IF(U257="","",IF(U257="COP",1,IF(V257&lt;&gt;"N/A",VLOOKUP(Q257,'SH TRM'!$A$9:$B$8912,2,FALSE),"REVISAR"))),"")</f>
        <v>1</v>
      </c>
      <c r="Y257" s="503">
        <f t="shared" si="37"/>
        <v>0</v>
      </c>
      <c r="Z257" s="9" t="str">
        <f t="shared" si="38"/>
        <v/>
      </c>
      <c r="AA257" s="9" t="str">
        <f t="shared" si="39"/>
        <v/>
      </c>
      <c r="AB257" s="9" t="str">
        <f t="shared" si="40"/>
        <v/>
      </c>
      <c r="AC257" s="1217"/>
      <c r="AD257" s="1217"/>
      <c r="AE257" s="356" t="str">
        <f t="shared" si="34"/>
        <v/>
      </c>
      <c r="AF257" s="1217"/>
      <c r="AG257" s="1217"/>
      <c r="AH257" s="356" t="str">
        <f t="shared" si="35"/>
        <v/>
      </c>
      <c r="AI257" s="364">
        <v>59</v>
      </c>
      <c r="AJ257" s="1216"/>
      <c r="AK257" s="1216"/>
      <c r="AL257" s="1216"/>
      <c r="AM257" s="1216"/>
      <c r="AN257" s="1216"/>
      <c r="AO257" s="1216"/>
      <c r="AP257" s="1216"/>
      <c r="AQ257" s="1216"/>
      <c r="AR257" s="1216"/>
      <c r="AS257" s="890" t="str">
        <f t="shared" si="45"/>
        <v>NO</v>
      </c>
      <c r="AT257" s="1215"/>
      <c r="AU257" s="1215"/>
      <c r="AV257" s="257"/>
      <c r="AW257" s="260"/>
      <c r="BC257" s="248"/>
    </row>
    <row r="258" spans="1:55" s="246" customFormat="1" ht="42.75" x14ac:dyDescent="0.25">
      <c r="A258" s="1220"/>
      <c r="B258" s="10" t="s">
        <v>229</v>
      </c>
      <c r="C258" s="136"/>
      <c r="D258" s="11" t="str">
        <f>IFERROR(INDEX(DESEMPATE!$D$3:$D$73,MATCH('EXP GEN.'!B258,DESEMPATE!$C$3:$C$73,0)),"")</f>
        <v>CONCOL INGENIERIA SAS</v>
      </c>
      <c r="E258" s="259" t="str">
        <f>IFERROR(IF(D258="","",IF(VLOOKUP(D258,DESEMPATE!D$3:$E$73,2,FALSE)=1,"N/A",IF(VLOOKUP(D258,DESEMPATE!D$3:$E$73,2,FALSE)&gt;=0.51,"SI","NO"))),"")</f>
        <v>N/A</v>
      </c>
      <c r="F258" s="750" t="s">
        <v>160</v>
      </c>
      <c r="G258" s="328"/>
      <c r="H258" s="20" t="s">
        <v>670</v>
      </c>
      <c r="I258" s="20" t="s">
        <v>438</v>
      </c>
      <c r="J258" s="20" t="s">
        <v>813</v>
      </c>
      <c r="K258" s="251" t="s">
        <v>814</v>
      </c>
      <c r="L258" s="20"/>
      <c r="M258" s="909"/>
      <c r="N258" s="909" t="str">
        <f t="shared" si="43"/>
        <v/>
      </c>
      <c r="O258" s="14"/>
      <c r="P258" s="15"/>
      <c r="Q258" s="15"/>
      <c r="R258" s="16" t="str">
        <f t="shared" si="44"/>
        <v/>
      </c>
      <c r="S258" s="17" t="str">
        <f>IFERROR(INDEX(PARAMETROS!$B$53:$B$79,MATCH(R258,PARAMETROS!$A$53:$A$79,0)),"")</f>
        <v/>
      </c>
      <c r="T258" s="478"/>
      <c r="U258" s="18" t="s">
        <v>171</v>
      </c>
      <c r="V258" s="9" t="str">
        <f>IFERROR(IF(U258="","",IF(U258="COP","N/A",IF(OR(U258="USD",U258="US"),1,IF(U258="EUR",VLOOKUP(Q258,'SH EURO'!$A$6:$B$6338,2,FALSE),"INGRESAR TASA")))),"")</f>
        <v>N/A</v>
      </c>
      <c r="W258" s="859" t="str">
        <f t="shared" si="36"/>
        <v/>
      </c>
      <c r="X258" s="19">
        <f>IFERROR(IF(U258="","",IF(U258="COP",1,IF(V258&lt;&gt;"N/A",VLOOKUP(Q258,'SH TRM'!$A$9:$B$8912,2,FALSE),"REVISAR"))),"")</f>
        <v>1</v>
      </c>
      <c r="Y258" s="503">
        <f t="shared" si="37"/>
        <v>0</v>
      </c>
      <c r="Z258" s="9" t="str">
        <f t="shared" si="38"/>
        <v/>
      </c>
      <c r="AA258" s="9" t="str">
        <f t="shared" si="39"/>
        <v/>
      </c>
      <c r="AB258" s="9" t="str">
        <f t="shared" si="40"/>
        <v/>
      </c>
      <c r="AC258" s="1217"/>
      <c r="AD258" s="1217"/>
      <c r="AE258" s="356" t="str">
        <f t="shared" si="34"/>
        <v/>
      </c>
      <c r="AF258" s="1217"/>
      <c r="AG258" s="1217"/>
      <c r="AH258" s="356" t="str">
        <f t="shared" si="35"/>
        <v/>
      </c>
      <c r="AI258" s="364">
        <v>69</v>
      </c>
      <c r="AJ258" s="1216"/>
      <c r="AK258" s="1216"/>
      <c r="AL258" s="1216"/>
      <c r="AM258" s="1216"/>
      <c r="AN258" s="1216"/>
      <c r="AO258" s="1216"/>
      <c r="AP258" s="1216"/>
      <c r="AQ258" s="1216"/>
      <c r="AR258" s="1216"/>
      <c r="AS258" s="890" t="str">
        <f t="shared" si="45"/>
        <v>NO</v>
      </c>
      <c r="AT258" s="1215"/>
      <c r="AU258" s="1215"/>
      <c r="AV258" s="257"/>
      <c r="AW258" s="260"/>
      <c r="BC258" s="248"/>
    </row>
    <row r="259" spans="1:55" s="246" customFormat="1" ht="15.75" x14ac:dyDescent="0.25">
      <c r="A259" s="1220"/>
      <c r="B259" s="22"/>
      <c r="C259" s="136"/>
      <c r="D259" s="11" t="str">
        <f>IFERROR(INDEX(DESEMPATE!$D$3:$D$73,MATCH('EXP GEN.'!B259,DESEMPATE!$C$3:$C$73,0)),"")</f>
        <v/>
      </c>
      <c r="E259" s="259" t="str">
        <f>IFERROR(IF(D259="","",IF(VLOOKUP(D259,DESEMPATE!D$3:$E$73,2,FALSE)=1,"N/A",IF(VLOOKUP(D259,DESEMPATE!D$3:$E$73,2,FALSE)&gt;=0.51,"SI","NO"))),"")</f>
        <v/>
      </c>
      <c r="F259" s="796"/>
      <c r="G259" s="328"/>
      <c r="H259" s="20"/>
      <c r="I259" s="807"/>
      <c r="J259" s="20"/>
      <c r="K259" s="486"/>
      <c r="L259" s="20"/>
      <c r="M259" s="890"/>
      <c r="N259" s="890" t="str">
        <f t="shared" ref="N259:N260" si="46">IFERROR(IF(P259="","",IF(P259&gt;=DATE(1990,1,1),"SI","NO")),"")</f>
        <v/>
      </c>
      <c r="O259" s="14"/>
      <c r="P259" s="15"/>
      <c r="Q259" s="15"/>
      <c r="R259" s="16" t="str">
        <f t="shared" si="41"/>
        <v/>
      </c>
      <c r="S259" s="17" t="str">
        <f>IFERROR(INDEX(PARAMETROS!$B$53:$B$79,MATCH(R259,PARAMETROS!$A$53:$A$79,0)),"")</f>
        <v/>
      </c>
      <c r="T259" s="691"/>
      <c r="U259" s="18"/>
      <c r="V259" s="9" t="str">
        <f>IFERROR(IF(U259="","",IF(U259="COP","N/A",IF(OR(U259="USD",U259="US"),1,IF(U259="EUR",VLOOKUP(Q259,'SH EURO'!$A$6:$B$6338,2,FALSE),"INGRESAR TASA")))),"")</f>
        <v/>
      </c>
      <c r="W259" s="859" t="str">
        <f t="shared" si="36"/>
        <v/>
      </c>
      <c r="X259" s="19" t="str">
        <f>IFERROR(IF(U259="","",IF(U259="COP",1,IF(V259&lt;&gt;"N/A",VLOOKUP(Q259,'SH TRM'!$A$9:$B$8912,2,FALSE),"REVISAR"))),"")</f>
        <v/>
      </c>
      <c r="Y259" s="503" t="str">
        <f t="shared" si="37"/>
        <v/>
      </c>
      <c r="Z259" s="9" t="str">
        <f t="shared" si="38"/>
        <v/>
      </c>
      <c r="AA259" s="9" t="str">
        <f t="shared" si="39"/>
        <v/>
      </c>
      <c r="AB259" s="9" t="str">
        <f t="shared" si="40"/>
        <v/>
      </c>
      <c r="AC259" s="1217"/>
      <c r="AD259" s="1217"/>
      <c r="AE259" s="356" t="str">
        <f t="shared" ref="AE259:AE260" si="47">IFERROR(IF(AA259="","",IF(AA259&gt;=CM004EMM1,"CUMPLE","NO CUMPLE")),"")</f>
        <v/>
      </c>
      <c r="AF259" s="1217"/>
      <c r="AG259" s="1217"/>
      <c r="AH259" s="356" t="str">
        <f t="shared" ref="AH259:AH260" si="48">IFERROR(IF(AB259="","",IF(AB259&gt;=CM004EMM3,"CUMPLE","NO CUMPLE")),"")</f>
        <v/>
      </c>
      <c r="AI259" s="364"/>
      <c r="AJ259" s="1217"/>
      <c r="AK259" s="1217"/>
      <c r="AL259" s="1217"/>
      <c r="AM259" s="1217"/>
      <c r="AN259" s="1217"/>
      <c r="AO259" s="1217"/>
      <c r="AP259" s="1217"/>
      <c r="AQ259" s="1217"/>
      <c r="AR259" s="1217"/>
      <c r="AS259" s="890" t="str">
        <f t="shared" si="45"/>
        <v/>
      </c>
      <c r="AT259" s="1215"/>
      <c r="AU259" s="1215"/>
      <c r="AV259" s="257"/>
      <c r="AW259" s="260"/>
      <c r="BC259" s="248"/>
    </row>
    <row r="260" spans="1:55" s="246" customFormat="1" ht="16.5" thickBot="1" x14ac:dyDescent="0.3">
      <c r="A260" s="1221"/>
      <c r="B260" s="10"/>
      <c r="C260" s="137"/>
      <c r="D260" s="49" t="str">
        <f>IFERROR(INDEX(DESEMPATE!$D$3:$D$73,MATCH('EXP GEN.'!B260,DESEMPATE!$C$3:$C$73,0)),"")</f>
        <v/>
      </c>
      <c r="E260" s="335" t="str">
        <f>IFERROR(IF(D260="","",IF(VLOOKUP(D260,DESEMPATE!D$3:$E$73,2,FALSE)=1,"N/A",IF(VLOOKUP(D260,DESEMPATE!D$3:$E$73,2,FALSE)&gt;=0.51,"SI","NO"))),"")</f>
        <v/>
      </c>
      <c r="F260" s="797"/>
      <c r="G260" s="509"/>
      <c r="H260" s="139"/>
      <c r="I260" s="807"/>
      <c r="J260" s="139"/>
      <c r="K260" s="253"/>
      <c r="L260" s="139"/>
      <c r="M260" s="888"/>
      <c r="N260" s="888" t="str">
        <f t="shared" si="46"/>
        <v/>
      </c>
      <c r="O260" s="39"/>
      <c r="P260" s="407"/>
      <c r="Q260" s="407"/>
      <c r="R260" s="40" t="str">
        <f t="shared" si="41"/>
        <v/>
      </c>
      <c r="S260" s="41" t="str">
        <f>IFERROR(INDEX(PARAMETROS!$B$53:$B$79,MATCH(R260,PARAMETROS!$A$53:$A$79,0)),"")</f>
        <v/>
      </c>
      <c r="T260" s="616"/>
      <c r="U260" s="42"/>
      <c r="V260" s="44" t="str">
        <f>IFERROR(IF(U260="","",IF(U260="COP","N/A",IF(OR(U260="USD",U260="US"),1,IF(U260="EUR",VLOOKUP(Q260,'SH EURO'!$A$6:$B$6338,2,FALSE),"INGRESAR TASA")))),"")</f>
        <v/>
      </c>
      <c r="W260" s="860" t="str">
        <f t="shared" ref="W260" si="49">IFERROR(IF(T260="","",IF(V260="INGRESAR TASA","INGRESAR TASA USD",IF(V260="N/A","N/A",V260*T260))),"")</f>
        <v/>
      </c>
      <c r="X260" s="43" t="str">
        <f>IFERROR(IF(U260="","",IF(U260="COP",1,IF(V260&lt;&gt;"N/A",VLOOKUP(Q260,'SH TRM'!$A$9:$B$8912,2,FALSE),"REVISAR"))),"")</f>
        <v/>
      </c>
      <c r="Y260" s="504" t="str">
        <f t="shared" ref="Y260" si="50">IFERROR(IF(X260&lt;&gt;"",IF(U260&lt;&gt;"COP",W260*X260,T260),""),"")</f>
        <v/>
      </c>
      <c r="Z260" s="44" t="str">
        <f t="shared" ref="Z260" si="51">IFERROR(Y260/S260,"")</f>
        <v/>
      </c>
      <c r="AA260" s="44" t="str">
        <f t="shared" ref="AA260:AA261" si="52">IFERROR(IF(OR(L260="",L260="NO"),"",IF(F260="SI",IFERROR(Z260*O260,""),"")),"")</f>
        <v/>
      </c>
      <c r="AB260" s="44" t="str">
        <f t="shared" ref="AB260" si="53">IFERROR(IF(OR(L260="",L260="NO"),"",IF(G260="SI",IFERROR(Z260*O260,""),"")),"")</f>
        <v/>
      </c>
      <c r="AC260" s="1218"/>
      <c r="AD260" s="1218"/>
      <c r="AE260" s="367" t="str">
        <f t="shared" si="47"/>
        <v/>
      </c>
      <c r="AF260" s="1218"/>
      <c r="AG260" s="1218"/>
      <c r="AH260" s="358" t="str">
        <f t="shared" si="48"/>
        <v/>
      </c>
      <c r="AI260" s="1037"/>
      <c r="AJ260" s="1218"/>
      <c r="AK260" s="1218"/>
      <c r="AL260" s="1218"/>
      <c r="AM260" s="1218"/>
      <c r="AN260" s="1218"/>
      <c r="AO260" s="1218"/>
      <c r="AP260" s="1218"/>
      <c r="AQ260" s="1218"/>
      <c r="AR260" s="1218"/>
      <c r="AS260" s="910" t="str">
        <f t="shared" si="45"/>
        <v/>
      </c>
      <c r="AT260" s="1224"/>
      <c r="AU260" s="1215"/>
      <c r="AV260" s="256"/>
      <c r="AW260" s="260"/>
      <c r="BC260" s="248"/>
    </row>
    <row r="261" spans="1:55" x14ac:dyDescent="0.25">
      <c r="E261" s="260" t="str">
        <f>IFERROR(IF(D261="","",IF(VLOOKUP(D261,DESEMPATE!D$3:$E$73,2,FALSE)=1,"N/A",IF(VLOOKUP(D261,DESEMPATE!D$3:$E$73,2,FALSE)&gt;=0.51,"SI","NO"))),"")</f>
        <v/>
      </c>
      <c r="S261" s="430" t="str">
        <f>IFERROR(INDEX(PARAMETROS!$B$53:$B$79,MATCH(R261,PARAMETROS!$A$53:$A$79,0)),"")</f>
        <v/>
      </c>
      <c r="AA261" s="431" t="str">
        <f t="shared" si="52"/>
        <v/>
      </c>
    </row>
    <row r="262" spans="1:55" x14ac:dyDescent="0.25">
      <c r="E262" s="260" t="str">
        <f>IFERROR(IF(D262="","",IF(VLOOKUP(D262,DESEMPATE!D$3:$E$73,2,FALSE)=1,"N/A",IF(VLOOKUP(D262,DESEMPATE!D$3:$E$73,2,FALSE)&gt;=0.51,"SI","NO"))),"")</f>
        <v/>
      </c>
      <c r="S262" s="430" t="str">
        <f>IFERROR(INDEX(PARAMETROS!$B$53:$B$79,MATCH(R262,PARAMETROS!$A$53:$A$79,0)),"")</f>
        <v/>
      </c>
    </row>
    <row r="263" spans="1:55" x14ac:dyDescent="0.25">
      <c r="E263" s="260" t="str">
        <f>IFERROR(IF(D263="","",IF(VLOOKUP(D263,DESEMPATE!D$3:$E$73,2,FALSE)=1,"N/A",IF(VLOOKUP(D263,DESEMPATE!D$3:$E$73,2,FALSE)&gt;=0.51,"SI","NO"))),"")</f>
        <v/>
      </c>
      <c r="S263" s="430" t="str">
        <f>IFERROR(INDEX(PARAMETROS!$B$53:$B$79,MATCH(R263,PARAMETROS!$A$53:$A$79,0)),"")</f>
        <v/>
      </c>
    </row>
    <row r="264" spans="1:55" x14ac:dyDescent="0.25">
      <c r="E264" s="260" t="str">
        <f>IFERROR(IF(D264="","",IF(VLOOKUP(D264,DESEMPATE!D$3:$E$73,2,FALSE)=1,"N/A",IF(VLOOKUP(D264,DESEMPATE!D$3:$E$73,2,FALSE)&gt;=0.51,"SI","NO"))),"")</f>
        <v/>
      </c>
    </row>
    <row r="265" spans="1:55" x14ac:dyDescent="0.25">
      <c r="E265" s="260" t="str">
        <f>IFERROR(IF(D265="","",IF(VLOOKUP(D265,DESEMPATE!D$3:$E$73,2,FALSE)=1,"N/A",IF(VLOOKUP(D265,DESEMPATE!D$3:$E$73,2,FALSE)&gt;=0.51,"SI","NO"))),"")</f>
        <v/>
      </c>
    </row>
    <row r="266" spans="1:55" x14ac:dyDescent="0.25"/>
    <row r="267" spans="1:55" x14ac:dyDescent="0.25"/>
    <row r="268" spans="1:55" x14ac:dyDescent="0.25"/>
    <row r="269" spans="1:55" x14ac:dyDescent="0.25"/>
    <row r="270" spans="1:55" x14ac:dyDescent="0.25"/>
    <row r="271" spans="1:55" x14ac:dyDescent="0.25"/>
    <row r="272" spans="1:55"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128">
    <mergeCell ref="AP86:AR86"/>
    <mergeCell ref="AP81:AR81"/>
    <mergeCell ref="AP82:AR82"/>
    <mergeCell ref="AP83:AR83"/>
    <mergeCell ref="AP72:AR72"/>
    <mergeCell ref="AP25:AR25"/>
    <mergeCell ref="AM26:AO26"/>
    <mergeCell ref="AP33:AR33"/>
    <mergeCell ref="AM34:AO34"/>
    <mergeCell ref="AM38:AO38"/>
    <mergeCell ref="AP44:AR44"/>
    <mergeCell ref="AM35:AO35"/>
    <mergeCell ref="AP35:AR35"/>
    <mergeCell ref="AV177:AV182"/>
    <mergeCell ref="AV171:AV176"/>
    <mergeCell ref="AV159:AV164"/>
    <mergeCell ref="AP75:AR75"/>
    <mergeCell ref="AM76:AO76"/>
    <mergeCell ref="AP76:AR76"/>
    <mergeCell ref="AM73:AO73"/>
    <mergeCell ref="AP73:AR73"/>
    <mergeCell ref="AP50:AR50"/>
    <mergeCell ref="AM47:AO47"/>
    <mergeCell ref="AM55:AO55"/>
    <mergeCell ref="AP47:AR47"/>
    <mergeCell ref="AM50:AO50"/>
    <mergeCell ref="AP74:AR74"/>
    <mergeCell ref="AM71:AO71"/>
    <mergeCell ref="AP71:AR71"/>
    <mergeCell ref="AJ101:AL101"/>
    <mergeCell ref="AM101:AO101"/>
    <mergeCell ref="AP101:AR101"/>
    <mergeCell ref="AJ102:AL102"/>
    <mergeCell ref="AM102:AO102"/>
    <mergeCell ref="AV15:AV20"/>
    <mergeCell ref="AV123:AV128"/>
    <mergeCell ref="AV129:AV134"/>
    <mergeCell ref="AV153:AV158"/>
    <mergeCell ref="AV45:AV47"/>
    <mergeCell ref="AV75:AV80"/>
    <mergeCell ref="AV87:AV92"/>
    <mergeCell ref="AM79:AO79"/>
    <mergeCell ref="AP79:AR79"/>
    <mergeCell ref="AM77:AO77"/>
    <mergeCell ref="AP77:AR77"/>
    <mergeCell ref="AM78:AO78"/>
    <mergeCell ref="AP92:AR92"/>
    <mergeCell ref="AM84:AO84"/>
    <mergeCell ref="AM80:AO80"/>
    <mergeCell ref="AP80:AR80"/>
    <mergeCell ref="AJ37:AL37"/>
    <mergeCell ref="AJ39:AL39"/>
    <mergeCell ref="AJ40:AL40"/>
    <mergeCell ref="AJ34:AL34"/>
    <mergeCell ref="AJ35:AL35"/>
    <mergeCell ref="AJ21:AL21"/>
    <mergeCell ref="AJ22:AL22"/>
    <mergeCell ref="AJ23:AL23"/>
    <mergeCell ref="AP78:AR78"/>
    <mergeCell ref="AP90:AR90"/>
    <mergeCell ref="AP85:AR85"/>
    <mergeCell ref="AD15:AD20"/>
    <mergeCell ref="AJ30:AL30"/>
    <mergeCell ref="AJ31:AL31"/>
    <mergeCell ref="AJ32:AL32"/>
    <mergeCell ref="AJ38:AL38"/>
    <mergeCell ref="A75:A80"/>
    <mergeCell ref="AC69:AC74"/>
    <mergeCell ref="AD69:AD74"/>
    <mergeCell ref="AC75:AC80"/>
    <mergeCell ref="AD75:AD80"/>
    <mergeCell ref="AJ80:AL80"/>
    <mergeCell ref="AJ78:AL78"/>
    <mergeCell ref="AJ79:AL79"/>
    <mergeCell ref="AJ73:AL73"/>
    <mergeCell ref="AJ74:AL74"/>
    <mergeCell ref="AJ75:AL75"/>
    <mergeCell ref="AJ76:AL76"/>
    <mergeCell ref="AJ77:AL77"/>
    <mergeCell ref="AF69:AF74"/>
    <mergeCell ref="AG69:AG74"/>
    <mergeCell ref="AF75:AF80"/>
    <mergeCell ref="AJ68:AL68"/>
    <mergeCell ref="AJ63:AL63"/>
    <mergeCell ref="AJ64:AL64"/>
    <mergeCell ref="AJ65:AL65"/>
    <mergeCell ref="AJ66:AL66"/>
    <mergeCell ref="AJ67:AL67"/>
    <mergeCell ref="AJ19:AL19"/>
    <mergeCell ref="AJ20:AL20"/>
    <mergeCell ref="AG63:AG68"/>
    <mergeCell ref="AJ33:AL33"/>
    <mergeCell ref="AC15:AC20"/>
    <mergeCell ref="AJ51:AL51"/>
    <mergeCell ref="AC63:AC68"/>
    <mergeCell ref="AD63:AD68"/>
    <mergeCell ref="AJ58:AL58"/>
    <mergeCell ref="AJ59:AL59"/>
    <mergeCell ref="AJ60:AL60"/>
    <mergeCell ref="AJ61:AL61"/>
    <mergeCell ref="AJ62:AL62"/>
    <mergeCell ref="AJ53:AL53"/>
    <mergeCell ref="AJ54:AL54"/>
    <mergeCell ref="AJ55:AL55"/>
    <mergeCell ref="AJ56:AL56"/>
    <mergeCell ref="AJ57:AL57"/>
    <mergeCell ref="AJ50:AL50"/>
    <mergeCell ref="AJ49:AL49"/>
    <mergeCell ref="AJ43:AL43"/>
    <mergeCell ref="AJ44:AL44"/>
    <mergeCell ref="AJ45:AL45"/>
    <mergeCell ref="AJ46:AL46"/>
    <mergeCell ref="AJ47:AL47"/>
    <mergeCell ref="A33:A38"/>
    <mergeCell ref="AM28:AO28"/>
    <mergeCell ref="AP28:AR28"/>
    <mergeCell ref="AJ24:AL24"/>
    <mergeCell ref="AJ25:AL25"/>
    <mergeCell ref="AJ26:AL26"/>
    <mergeCell ref="A21:A26"/>
    <mergeCell ref="A27:A32"/>
    <mergeCell ref="AM31:AO31"/>
    <mergeCell ref="AP31:AR31"/>
    <mergeCell ref="AM32:AO32"/>
    <mergeCell ref="AP32:AR32"/>
    <mergeCell ref="AM29:AO29"/>
    <mergeCell ref="AP29:AR29"/>
    <mergeCell ref="AM30:AO30"/>
    <mergeCell ref="AP30:AR30"/>
    <mergeCell ref="AM27:AO27"/>
    <mergeCell ref="AP27:AR27"/>
    <mergeCell ref="AJ28:AL28"/>
    <mergeCell ref="AD33:AD38"/>
    <mergeCell ref="AM36:AO36"/>
    <mergeCell ref="AP36:AR36"/>
    <mergeCell ref="AC33:AC38"/>
    <mergeCell ref="AM23:AO23"/>
    <mergeCell ref="AP23:AR23"/>
    <mergeCell ref="AM24:AO24"/>
    <mergeCell ref="AP24:AR24"/>
    <mergeCell ref="AM72:AO72"/>
    <mergeCell ref="AP67:AR67"/>
    <mergeCell ref="AM68:AO68"/>
    <mergeCell ref="AP68:AR68"/>
    <mergeCell ref="AP66:AR66"/>
    <mergeCell ref="AM67:AO67"/>
    <mergeCell ref="AP62:AR62"/>
    <mergeCell ref="AM59:AO59"/>
    <mergeCell ref="AP59:AR59"/>
    <mergeCell ref="AM60:AO60"/>
    <mergeCell ref="AP60:AR60"/>
    <mergeCell ref="AM54:AO54"/>
    <mergeCell ref="AP54:AR54"/>
    <mergeCell ref="AM51:AO51"/>
    <mergeCell ref="AP51:AR51"/>
    <mergeCell ref="AM52:AO52"/>
    <mergeCell ref="AP52:AR52"/>
    <mergeCell ref="AM57:AO57"/>
    <mergeCell ref="AP57:AR57"/>
    <mergeCell ref="AM53:AO53"/>
    <mergeCell ref="AP53:AR53"/>
    <mergeCell ref="AV1:AV2"/>
    <mergeCell ref="Y1:Y2"/>
    <mergeCell ref="Z1:Z2"/>
    <mergeCell ref="AA1:AA2"/>
    <mergeCell ref="AJ1:AL1"/>
    <mergeCell ref="AM1:AO1"/>
    <mergeCell ref="AI1:AI2"/>
    <mergeCell ref="AE1:AE2"/>
    <mergeCell ref="AC1:AC2"/>
    <mergeCell ref="AD1:AD2"/>
    <mergeCell ref="AG1:AG2"/>
    <mergeCell ref="AH1:AH2"/>
    <mergeCell ref="AB1:AB2"/>
    <mergeCell ref="AU1:AU2"/>
    <mergeCell ref="AT1:AT2"/>
    <mergeCell ref="A3:A8"/>
    <mergeCell ref="E1:E2"/>
    <mergeCell ref="L1:L2"/>
    <mergeCell ref="AM7:AO7"/>
    <mergeCell ref="AP7:AR7"/>
    <mergeCell ref="I1:I2"/>
    <mergeCell ref="AP1:AR1"/>
    <mergeCell ref="AS1:AS2"/>
    <mergeCell ref="AC3:AC8"/>
    <mergeCell ref="A1:A2"/>
    <mergeCell ref="B1:B2"/>
    <mergeCell ref="D1:D2"/>
    <mergeCell ref="H1:H2"/>
    <mergeCell ref="K1:K2"/>
    <mergeCell ref="C1:C2"/>
    <mergeCell ref="O1:O2"/>
    <mergeCell ref="M1:M2"/>
    <mergeCell ref="R1:R2"/>
    <mergeCell ref="S1:S2"/>
    <mergeCell ref="T1:T2"/>
    <mergeCell ref="U1:U2"/>
    <mergeCell ref="V1:V2"/>
    <mergeCell ref="J1:J2"/>
    <mergeCell ref="F1:F2"/>
    <mergeCell ref="G1:G2"/>
    <mergeCell ref="AG75:AG80"/>
    <mergeCell ref="AG27:AG32"/>
    <mergeCell ref="AF33:AF38"/>
    <mergeCell ref="AG33:AG38"/>
    <mergeCell ref="AF39:AF44"/>
    <mergeCell ref="AG39:AG44"/>
    <mergeCell ref="AF45:AF50"/>
    <mergeCell ref="AG45:AG50"/>
    <mergeCell ref="AF51:AF56"/>
    <mergeCell ref="AG51:AG56"/>
    <mergeCell ref="AG21:AG26"/>
    <mergeCell ref="AF21:AF26"/>
    <mergeCell ref="AF27:AF32"/>
    <mergeCell ref="AF57:AF62"/>
    <mergeCell ref="AG57:AG62"/>
    <mergeCell ref="AF63:AF68"/>
    <mergeCell ref="P1:P2"/>
    <mergeCell ref="Q1:Q2"/>
    <mergeCell ref="N1:N2"/>
    <mergeCell ref="AF1:AF2"/>
    <mergeCell ref="AD3:AD8"/>
    <mergeCell ref="AG9:AG14"/>
    <mergeCell ref="AC9:AC14"/>
    <mergeCell ref="AD9:AD14"/>
    <mergeCell ref="W1:W2"/>
    <mergeCell ref="AF3:AF8"/>
    <mergeCell ref="AF9:AF14"/>
    <mergeCell ref="AF15:AF20"/>
    <mergeCell ref="AG15:AG20"/>
    <mergeCell ref="AG3:AG8"/>
    <mergeCell ref="X1:X2"/>
    <mergeCell ref="AP55:AR55"/>
    <mergeCell ref="AM56:AO56"/>
    <mergeCell ref="AP56:AR56"/>
    <mergeCell ref="AJ3:AL3"/>
    <mergeCell ref="AM3:AO3"/>
    <mergeCell ref="AP3:AR3"/>
    <mergeCell ref="AJ8:AL8"/>
    <mergeCell ref="AM19:AO19"/>
    <mergeCell ref="AP19:AR19"/>
    <mergeCell ref="AM20:AO20"/>
    <mergeCell ref="AP20:AR20"/>
    <mergeCell ref="AJ15:AL15"/>
    <mergeCell ref="AJ16:AL16"/>
    <mergeCell ref="AJ17:AL17"/>
    <mergeCell ref="AP46:AR46"/>
    <mergeCell ref="AM43:AO43"/>
    <mergeCell ref="AP43:AR43"/>
    <mergeCell ref="AM44:AO44"/>
    <mergeCell ref="AM48:AO48"/>
    <mergeCell ref="AP26:AR26"/>
    <mergeCell ref="AC51:AC56"/>
    <mergeCell ref="AD51:AD56"/>
    <mergeCell ref="AP48:AR48"/>
    <mergeCell ref="AJ52:AL52"/>
    <mergeCell ref="AJ42:AL42"/>
    <mergeCell ref="AM4:AO4"/>
    <mergeCell ref="AP4:AR4"/>
    <mergeCell ref="AJ9:AL9"/>
    <mergeCell ref="AJ10:AL10"/>
    <mergeCell ref="AJ5:AL5"/>
    <mergeCell ref="AM5:AO5"/>
    <mergeCell ref="AP5:AR5"/>
    <mergeCell ref="AJ7:AL7"/>
    <mergeCell ref="AP9:AR9"/>
    <mergeCell ref="AM10:AO10"/>
    <mergeCell ref="AP10:AR10"/>
    <mergeCell ref="AJ18:AL18"/>
    <mergeCell ref="AP6:AR6"/>
    <mergeCell ref="AM6:AO6"/>
    <mergeCell ref="AJ6:AL6"/>
    <mergeCell ref="AJ12:AL12"/>
    <mergeCell ref="AJ13:AL13"/>
    <mergeCell ref="AJ14:AL14"/>
    <mergeCell ref="AM8:AO8"/>
    <mergeCell ref="AP15:AR15"/>
    <mergeCell ref="AP8:AR8"/>
    <mergeCell ref="AJ4:AL4"/>
    <mergeCell ref="AP18:AR18"/>
    <mergeCell ref="AM15:AO15"/>
    <mergeCell ref="AM16:AO16"/>
    <mergeCell ref="AP16:AR16"/>
    <mergeCell ref="AM11:AO11"/>
    <mergeCell ref="AM13:AO13"/>
    <mergeCell ref="AM14:AO14"/>
    <mergeCell ref="AJ11:AL11"/>
    <mergeCell ref="A51:A56"/>
    <mergeCell ref="A57:A62"/>
    <mergeCell ref="AM33:AO33"/>
    <mergeCell ref="AM66:AO66"/>
    <mergeCell ref="A9:A14"/>
    <mergeCell ref="A15:A20"/>
    <mergeCell ref="AJ29:AL29"/>
    <mergeCell ref="AC21:AC26"/>
    <mergeCell ref="AD21:AD26"/>
    <mergeCell ref="AC27:AC32"/>
    <mergeCell ref="AD27:AD32"/>
    <mergeCell ref="AM25:AO25"/>
    <mergeCell ref="AM12:AO12"/>
    <mergeCell ref="AM9:AO9"/>
    <mergeCell ref="AM21:AO21"/>
    <mergeCell ref="AM22:AO22"/>
    <mergeCell ref="AM46:AO46"/>
    <mergeCell ref="AC57:AC62"/>
    <mergeCell ref="AD57:AD62"/>
    <mergeCell ref="AM37:AO37"/>
    <mergeCell ref="AM42:AO42"/>
    <mergeCell ref="AM39:AO39"/>
    <mergeCell ref="AM65:AO65"/>
    <mergeCell ref="AM63:AO63"/>
    <mergeCell ref="AM64:AO64"/>
    <mergeCell ref="A39:A44"/>
    <mergeCell ref="A45:A50"/>
    <mergeCell ref="AJ48:AL48"/>
    <mergeCell ref="AM58:AO58"/>
    <mergeCell ref="AJ27:AL27"/>
    <mergeCell ref="AJ41:AL41"/>
    <mergeCell ref="AJ36:AL36"/>
    <mergeCell ref="AM75:AO75"/>
    <mergeCell ref="AM62:AO62"/>
    <mergeCell ref="AJ69:AL69"/>
    <mergeCell ref="AJ70:AL70"/>
    <mergeCell ref="AJ71:AL71"/>
    <mergeCell ref="AJ72:AL72"/>
    <mergeCell ref="A69:A74"/>
    <mergeCell ref="AM17:AO17"/>
    <mergeCell ref="AP17:AR17"/>
    <mergeCell ref="AM18:AO18"/>
    <mergeCell ref="AP39:AR39"/>
    <mergeCell ref="AM40:AO40"/>
    <mergeCell ref="AP40:AR40"/>
    <mergeCell ref="AM45:AO45"/>
    <mergeCell ref="AP45:AR45"/>
    <mergeCell ref="AM41:AO41"/>
    <mergeCell ref="AP49:AR49"/>
    <mergeCell ref="AP38:AR38"/>
    <mergeCell ref="AP22:AR22"/>
    <mergeCell ref="AP37:AR37"/>
    <mergeCell ref="AP58:AR58"/>
    <mergeCell ref="AP41:AR41"/>
    <mergeCell ref="AP42:AR42"/>
    <mergeCell ref="AP63:AR63"/>
    <mergeCell ref="AP64:AR64"/>
    <mergeCell ref="AP65:AR65"/>
    <mergeCell ref="AM69:AO69"/>
    <mergeCell ref="AP69:AR69"/>
    <mergeCell ref="AM70:AO70"/>
    <mergeCell ref="AP70:AR70"/>
    <mergeCell ref="AM74:AO74"/>
    <mergeCell ref="A63:A68"/>
    <mergeCell ref="A93:A98"/>
    <mergeCell ref="AC93:AC98"/>
    <mergeCell ref="AD93:AD98"/>
    <mergeCell ref="AF93:AF98"/>
    <mergeCell ref="AG93:AG98"/>
    <mergeCell ref="AJ93:AL93"/>
    <mergeCell ref="AM93:AO93"/>
    <mergeCell ref="A99:A104"/>
    <mergeCell ref="AC39:AC44"/>
    <mergeCell ref="AD39:AD44"/>
    <mergeCell ref="AC45:AC50"/>
    <mergeCell ref="AD45:AD50"/>
    <mergeCell ref="AM61:AO61"/>
    <mergeCell ref="AM92:AO92"/>
    <mergeCell ref="AJ91:AL91"/>
    <mergeCell ref="A81:A86"/>
    <mergeCell ref="AC81:AC86"/>
    <mergeCell ref="AD81:AD86"/>
    <mergeCell ref="AF81:AF86"/>
    <mergeCell ref="AG81:AG86"/>
    <mergeCell ref="AJ81:AL81"/>
    <mergeCell ref="AM81:AO81"/>
    <mergeCell ref="AJ85:AL85"/>
    <mergeCell ref="AM85:AO85"/>
    <mergeCell ref="AJ86:AL86"/>
    <mergeCell ref="AM86:AO86"/>
    <mergeCell ref="AJ82:AL82"/>
    <mergeCell ref="AM82:AO82"/>
    <mergeCell ref="AJ83:AL83"/>
    <mergeCell ref="AM83:AO83"/>
    <mergeCell ref="AJ84:AL84"/>
    <mergeCell ref="AM49:AO49"/>
    <mergeCell ref="A87:A92"/>
    <mergeCell ref="AC87:AC92"/>
    <mergeCell ref="AD87:AD92"/>
    <mergeCell ref="AF87:AF92"/>
    <mergeCell ref="AG87:AG92"/>
    <mergeCell ref="AJ87:AL87"/>
    <mergeCell ref="AM87:AO87"/>
    <mergeCell ref="AP87:AR87"/>
    <mergeCell ref="AJ88:AL88"/>
    <mergeCell ref="AM88:AO88"/>
    <mergeCell ref="AP88:AR88"/>
    <mergeCell ref="AJ89:AL89"/>
    <mergeCell ref="AM89:AO89"/>
    <mergeCell ref="AP89:AR89"/>
    <mergeCell ref="AJ90:AL90"/>
    <mergeCell ref="AM90:AO90"/>
    <mergeCell ref="AM91:AO91"/>
    <mergeCell ref="AP91:AR91"/>
    <mergeCell ref="AJ92:AL92"/>
    <mergeCell ref="A111:A116"/>
    <mergeCell ref="AC111:AC116"/>
    <mergeCell ref="AD111:AD116"/>
    <mergeCell ref="AF111:AF116"/>
    <mergeCell ref="AG111:AG116"/>
    <mergeCell ref="AJ111:AL111"/>
    <mergeCell ref="AM111:AO111"/>
    <mergeCell ref="A105:A110"/>
    <mergeCell ref="AC105:AC110"/>
    <mergeCell ref="AD105:AD110"/>
    <mergeCell ref="AF105:AF110"/>
    <mergeCell ref="AG105:AG110"/>
    <mergeCell ref="AJ114:AL114"/>
    <mergeCell ref="AM114:AO114"/>
    <mergeCell ref="AJ107:AL107"/>
    <mergeCell ref="AJ106:AL106"/>
    <mergeCell ref="AM106:AO106"/>
    <mergeCell ref="AJ105:AL105"/>
    <mergeCell ref="AM105:AO105"/>
    <mergeCell ref="AM107:AO107"/>
    <mergeCell ref="AJ115:AL115"/>
    <mergeCell ref="AM115:AO115"/>
    <mergeCell ref="AJ108:AL108"/>
    <mergeCell ref="AM108:AO108"/>
    <mergeCell ref="AJ116:AL116"/>
    <mergeCell ref="AM116:AO116"/>
    <mergeCell ref="AJ109:AL109"/>
    <mergeCell ref="AM109:AO109"/>
    <mergeCell ref="AC99:AC104"/>
    <mergeCell ref="AD99:AD104"/>
    <mergeCell ref="AP96:AR96"/>
    <mergeCell ref="AP93:AR93"/>
    <mergeCell ref="AJ94:AL94"/>
    <mergeCell ref="AM94:AO94"/>
    <mergeCell ref="AP94:AR94"/>
    <mergeCell ref="AJ95:AL95"/>
    <mergeCell ref="AP102:AR102"/>
    <mergeCell ref="AJ103:AL103"/>
    <mergeCell ref="AM95:AO95"/>
    <mergeCell ref="AP95:AR95"/>
    <mergeCell ref="AJ97:AL97"/>
    <mergeCell ref="AM97:AO97"/>
    <mergeCell ref="AP97:AR97"/>
    <mergeCell ref="AJ98:AL98"/>
    <mergeCell ref="AM98:AO98"/>
    <mergeCell ref="AP98:AR98"/>
    <mergeCell ref="AJ96:AL96"/>
    <mergeCell ref="AM96:AO96"/>
    <mergeCell ref="AF99:AF104"/>
    <mergeCell ref="AG99:AG104"/>
    <mergeCell ref="AJ99:AL99"/>
    <mergeCell ref="AM99:AO99"/>
    <mergeCell ref="AM103:AO103"/>
    <mergeCell ref="AP103:AR103"/>
    <mergeCell ref="AJ104:AL104"/>
    <mergeCell ref="AM104:AO104"/>
    <mergeCell ref="AP104:AR104"/>
    <mergeCell ref="AJ100:AL100"/>
    <mergeCell ref="AM100:AO100"/>
    <mergeCell ref="AP100:AR100"/>
    <mergeCell ref="AP109:AR109"/>
    <mergeCell ref="AJ110:AL110"/>
    <mergeCell ref="AM110:AO110"/>
    <mergeCell ref="AP110:AR110"/>
    <mergeCell ref="AP111:AR111"/>
    <mergeCell ref="AM120:AO120"/>
    <mergeCell ref="AP120:AR120"/>
    <mergeCell ref="AJ112:AL112"/>
    <mergeCell ref="AM112:AO112"/>
    <mergeCell ref="AP112:AR112"/>
    <mergeCell ref="AJ113:AL113"/>
    <mergeCell ref="AM113:AO113"/>
    <mergeCell ref="AP113:AR113"/>
    <mergeCell ref="AJ132:AL132"/>
    <mergeCell ref="AM132:AO132"/>
    <mergeCell ref="AP132:AR132"/>
    <mergeCell ref="A117:A122"/>
    <mergeCell ref="AC117:AC122"/>
    <mergeCell ref="AD117:AD122"/>
    <mergeCell ref="AF117:AF122"/>
    <mergeCell ref="AG117:AG122"/>
    <mergeCell ref="AJ117:AL117"/>
    <mergeCell ref="AM117:AO117"/>
    <mergeCell ref="AJ121:AL121"/>
    <mergeCell ref="AM121:AO121"/>
    <mergeCell ref="AJ122:AL122"/>
    <mergeCell ref="AM122:AO122"/>
    <mergeCell ref="AP117:AR117"/>
    <mergeCell ref="AJ118:AL118"/>
    <mergeCell ref="AM118:AO118"/>
    <mergeCell ref="AP118:AR118"/>
    <mergeCell ref="AJ119:AL119"/>
    <mergeCell ref="AM119:AO119"/>
    <mergeCell ref="AP119:AR119"/>
    <mergeCell ref="AJ120:AL120"/>
    <mergeCell ref="AP121:AR121"/>
    <mergeCell ref="AP122:AR122"/>
    <mergeCell ref="A123:A128"/>
    <mergeCell ref="AC123:AC128"/>
    <mergeCell ref="AD123:AD128"/>
    <mergeCell ref="AF123:AF128"/>
    <mergeCell ref="AG123:AG128"/>
    <mergeCell ref="AJ123:AL123"/>
    <mergeCell ref="AM123:AO123"/>
    <mergeCell ref="AP123:AR123"/>
    <mergeCell ref="AJ124:AL124"/>
    <mergeCell ref="AM124:AO124"/>
    <mergeCell ref="AP124:AR124"/>
    <mergeCell ref="AJ125:AL125"/>
    <mergeCell ref="AM125:AO125"/>
    <mergeCell ref="AP125:AR125"/>
    <mergeCell ref="AJ126:AL126"/>
    <mergeCell ref="AM126:AO126"/>
    <mergeCell ref="AP126:AR126"/>
    <mergeCell ref="AJ127:AL127"/>
    <mergeCell ref="AM127:AO127"/>
    <mergeCell ref="AP127:AR127"/>
    <mergeCell ref="AJ128:AL128"/>
    <mergeCell ref="AM128:AO128"/>
    <mergeCell ref="AP128:AR128"/>
    <mergeCell ref="A147:A152"/>
    <mergeCell ref="AC147:AC152"/>
    <mergeCell ref="AD147:AD152"/>
    <mergeCell ref="AF147:AF152"/>
    <mergeCell ref="AG147:AG152"/>
    <mergeCell ref="AJ147:AL147"/>
    <mergeCell ref="A141:A146"/>
    <mergeCell ref="AC141:AC146"/>
    <mergeCell ref="AD141:AD146"/>
    <mergeCell ref="AF141:AF146"/>
    <mergeCell ref="AG141:AG146"/>
    <mergeCell ref="AJ150:AL150"/>
    <mergeCell ref="AJ142:AL142"/>
    <mergeCell ref="AP136:AR136"/>
    <mergeCell ref="AJ137:AL137"/>
    <mergeCell ref="AM137:AO137"/>
    <mergeCell ref="AP137:AR137"/>
    <mergeCell ref="AJ138:AL138"/>
    <mergeCell ref="AM138:AO138"/>
    <mergeCell ref="AJ139:AL139"/>
    <mergeCell ref="AM139:AO139"/>
    <mergeCell ref="AP139:AR139"/>
    <mergeCell ref="AJ140:AL140"/>
    <mergeCell ref="AM140:AO140"/>
    <mergeCell ref="AP140:AR140"/>
    <mergeCell ref="AJ141:AL141"/>
    <mergeCell ref="AM141:AO141"/>
    <mergeCell ref="AP141:AR141"/>
    <mergeCell ref="AM142:AO142"/>
    <mergeCell ref="AP142:AR142"/>
    <mergeCell ref="AJ143:AL143"/>
    <mergeCell ref="AM143:AO143"/>
    <mergeCell ref="AJ144:AL144"/>
    <mergeCell ref="AM144:AO144"/>
    <mergeCell ref="A129:A134"/>
    <mergeCell ref="AC129:AC134"/>
    <mergeCell ref="AD129:AD134"/>
    <mergeCell ref="AF129:AF134"/>
    <mergeCell ref="AG129:AG134"/>
    <mergeCell ref="AJ129:AL129"/>
    <mergeCell ref="A135:A140"/>
    <mergeCell ref="AC135:AC140"/>
    <mergeCell ref="AD135:AD140"/>
    <mergeCell ref="AF135:AF140"/>
    <mergeCell ref="AG135:AG140"/>
    <mergeCell ref="AJ135:AL135"/>
    <mergeCell ref="AM135:AO135"/>
    <mergeCell ref="AP135:AR135"/>
    <mergeCell ref="AJ136:AL136"/>
    <mergeCell ref="AM136:AO136"/>
    <mergeCell ref="AJ133:AL133"/>
    <mergeCell ref="AM133:AO133"/>
    <mergeCell ref="AP133:AR133"/>
    <mergeCell ref="AJ134:AL134"/>
    <mergeCell ref="AM134:AO134"/>
    <mergeCell ref="AP134:AR134"/>
    <mergeCell ref="AM129:AO129"/>
    <mergeCell ref="AP129:AR129"/>
    <mergeCell ref="AJ130:AL130"/>
    <mergeCell ref="AM130:AO130"/>
    <mergeCell ref="AP130:AR130"/>
    <mergeCell ref="AJ131:AL131"/>
    <mergeCell ref="AM131:AO131"/>
    <mergeCell ref="AP131:AR131"/>
    <mergeCell ref="AP157:AR157"/>
    <mergeCell ref="AP158:AR158"/>
    <mergeCell ref="AJ154:AL154"/>
    <mergeCell ref="AM154:AO154"/>
    <mergeCell ref="AP154:AR154"/>
    <mergeCell ref="AJ156:AL156"/>
    <mergeCell ref="AM156:AO156"/>
    <mergeCell ref="AP156:AR156"/>
    <mergeCell ref="AJ155:AL155"/>
    <mergeCell ref="AM155:AO155"/>
    <mergeCell ref="AP155:AR155"/>
    <mergeCell ref="AJ145:AL145"/>
    <mergeCell ref="AM145:AO145"/>
    <mergeCell ref="AP145:AR145"/>
    <mergeCell ref="AJ146:AL146"/>
    <mergeCell ref="AM146:AO146"/>
    <mergeCell ref="AP146:AR146"/>
    <mergeCell ref="AM147:AO147"/>
    <mergeCell ref="AP147:AR147"/>
    <mergeCell ref="AJ148:AL148"/>
    <mergeCell ref="AM148:AO148"/>
    <mergeCell ref="AP148:AR148"/>
    <mergeCell ref="AJ149:AL149"/>
    <mergeCell ref="AM149:AO149"/>
    <mergeCell ref="AP149:AR149"/>
    <mergeCell ref="AM150:AO150"/>
    <mergeCell ref="AP150:AR150"/>
    <mergeCell ref="AJ151:AL151"/>
    <mergeCell ref="AM151:AO151"/>
    <mergeCell ref="AP151:AR151"/>
    <mergeCell ref="AM164:AO164"/>
    <mergeCell ref="AP164:AR164"/>
    <mergeCell ref="AM152:AO152"/>
    <mergeCell ref="AP152:AR152"/>
    <mergeCell ref="AP153:AR153"/>
    <mergeCell ref="AM167:AO167"/>
    <mergeCell ref="AP167:AR167"/>
    <mergeCell ref="AJ168:AL168"/>
    <mergeCell ref="AM168:AO168"/>
    <mergeCell ref="AP168:AR168"/>
    <mergeCell ref="AJ152:AL152"/>
    <mergeCell ref="A165:A170"/>
    <mergeCell ref="AC165:AC170"/>
    <mergeCell ref="AD165:AD170"/>
    <mergeCell ref="AF165:AF170"/>
    <mergeCell ref="AG165:AG170"/>
    <mergeCell ref="AM165:AO165"/>
    <mergeCell ref="AP165:AR165"/>
    <mergeCell ref="AJ166:AL166"/>
    <mergeCell ref="AM166:AO166"/>
    <mergeCell ref="AP166:AR166"/>
    <mergeCell ref="A153:A158"/>
    <mergeCell ref="AC153:AC158"/>
    <mergeCell ref="AD153:AD158"/>
    <mergeCell ref="AF153:AF158"/>
    <mergeCell ref="AG153:AG158"/>
    <mergeCell ref="AJ153:AL153"/>
    <mergeCell ref="AM153:AO153"/>
    <mergeCell ref="AJ157:AL157"/>
    <mergeCell ref="AM157:AO157"/>
    <mergeCell ref="AJ158:AL158"/>
    <mergeCell ref="AM158:AO158"/>
    <mergeCell ref="AP176:AR176"/>
    <mergeCell ref="AJ165:AL165"/>
    <mergeCell ref="AJ169:AL169"/>
    <mergeCell ref="AJ170:AL170"/>
    <mergeCell ref="AJ167:AL167"/>
    <mergeCell ref="A159:A164"/>
    <mergeCell ref="AC159:AC164"/>
    <mergeCell ref="AD159:AD164"/>
    <mergeCell ref="AF159:AF164"/>
    <mergeCell ref="AG159:AG164"/>
    <mergeCell ref="AJ159:AL159"/>
    <mergeCell ref="AM159:AO159"/>
    <mergeCell ref="AP159:AR159"/>
    <mergeCell ref="AJ160:AL160"/>
    <mergeCell ref="AM160:AO160"/>
    <mergeCell ref="AP160:AR160"/>
    <mergeCell ref="AJ161:AL161"/>
    <mergeCell ref="AM161:AO161"/>
    <mergeCell ref="AP161:AR161"/>
    <mergeCell ref="AJ162:AL162"/>
    <mergeCell ref="AM162:AO162"/>
    <mergeCell ref="AP162:AR162"/>
    <mergeCell ref="A171:A176"/>
    <mergeCell ref="AC171:AC176"/>
    <mergeCell ref="AD171:AD176"/>
    <mergeCell ref="AF171:AF176"/>
    <mergeCell ref="AG171:AG176"/>
    <mergeCell ref="AJ171:AL171"/>
    <mergeCell ref="AJ163:AL163"/>
    <mergeCell ref="AM163:AO163"/>
    <mergeCell ref="AP163:AR163"/>
    <mergeCell ref="AJ164:AL164"/>
    <mergeCell ref="A183:A188"/>
    <mergeCell ref="AC183:AC188"/>
    <mergeCell ref="AD183:AD188"/>
    <mergeCell ref="AF183:AF188"/>
    <mergeCell ref="AG183:AG188"/>
    <mergeCell ref="AJ183:AL183"/>
    <mergeCell ref="A177:A182"/>
    <mergeCell ref="AC177:AC182"/>
    <mergeCell ref="AD177:AD182"/>
    <mergeCell ref="AF177:AF182"/>
    <mergeCell ref="AG177:AG182"/>
    <mergeCell ref="AJ186:AL186"/>
    <mergeCell ref="AJ179:AL179"/>
    <mergeCell ref="AJ178:AL178"/>
    <mergeCell ref="AJ177:AL177"/>
    <mergeCell ref="AJ180:AL180"/>
    <mergeCell ref="AJ188:AL188"/>
    <mergeCell ref="AM188:AO188"/>
    <mergeCell ref="AP188:AR188"/>
    <mergeCell ref="AM180:AO180"/>
    <mergeCell ref="AP180:AR180"/>
    <mergeCell ref="AJ181:AL181"/>
    <mergeCell ref="AM181:AO181"/>
    <mergeCell ref="AP181:AR181"/>
    <mergeCell ref="AJ182:AL182"/>
    <mergeCell ref="AM182:AO182"/>
    <mergeCell ref="AP182:AR182"/>
    <mergeCell ref="AM183:AO183"/>
    <mergeCell ref="AP183:AR183"/>
    <mergeCell ref="AJ184:AL184"/>
    <mergeCell ref="AM184:AO184"/>
    <mergeCell ref="AP184:AR184"/>
    <mergeCell ref="AJ185:AL185"/>
    <mergeCell ref="AM185:AO185"/>
    <mergeCell ref="AM174:AO174"/>
    <mergeCell ref="AM186:AO186"/>
    <mergeCell ref="AP186:AR186"/>
    <mergeCell ref="AJ187:AL187"/>
    <mergeCell ref="AM187:AO187"/>
    <mergeCell ref="AP187:AR187"/>
    <mergeCell ref="AM179:AO179"/>
    <mergeCell ref="AP179:AR179"/>
    <mergeCell ref="AM169:AO169"/>
    <mergeCell ref="AP169:AR169"/>
    <mergeCell ref="AM170:AO170"/>
    <mergeCell ref="AP170:AR170"/>
    <mergeCell ref="AM178:AO178"/>
    <mergeCell ref="AP178:AR178"/>
    <mergeCell ref="AM171:AO171"/>
    <mergeCell ref="AP171:AR171"/>
    <mergeCell ref="AM172:AO172"/>
    <mergeCell ref="AP172:AR172"/>
    <mergeCell ref="AM173:AO173"/>
    <mergeCell ref="AP173:AR173"/>
    <mergeCell ref="AM177:AO177"/>
    <mergeCell ref="AP177:AR177"/>
    <mergeCell ref="AP185:AR185"/>
    <mergeCell ref="AJ172:AL172"/>
    <mergeCell ref="AJ173:AL173"/>
    <mergeCell ref="AJ174:AL174"/>
    <mergeCell ref="AJ175:AL175"/>
    <mergeCell ref="AJ176:AL176"/>
    <mergeCell ref="AP174:AR174"/>
    <mergeCell ref="AM175:AO175"/>
    <mergeCell ref="AP175:AR175"/>
    <mergeCell ref="AM176:AO176"/>
    <mergeCell ref="AT3:AT8"/>
    <mergeCell ref="AU3:AU8"/>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T51:AT56"/>
    <mergeCell ref="AU51:AU56"/>
    <mergeCell ref="AT57:AT62"/>
    <mergeCell ref="AU57:AU62"/>
    <mergeCell ref="AT63:AT68"/>
    <mergeCell ref="AU63:AU68"/>
    <mergeCell ref="AT69:AT74"/>
    <mergeCell ref="AP144:AR144"/>
    <mergeCell ref="AP138:AR138"/>
    <mergeCell ref="AP105:AR105"/>
    <mergeCell ref="AP114:AR114"/>
    <mergeCell ref="AP106:AR106"/>
    <mergeCell ref="AP13:AR13"/>
    <mergeCell ref="AP14:AR14"/>
    <mergeCell ref="AP11:AR11"/>
    <mergeCell ref="AU117:AU122"/>
    <mergeCell ref="AT123:AT128"/>
    <mergeCell ref="AU123:AU128"/>
    <mergeCell ref="AU69:AU74"/>
    <mergeCell ref="AT75:AT80"/>
    <mergeCell ref="AU75:AU80"/>
    <mergeCell ref="AT81:AT86"/>
    <mergeCell ref="AU81:AU86"/>
    <mergeCell ref="AP143:AR143"/>
    <mergeCell ref="AP115:AR115"/>
    <mergeCell ref="AP107:AR107"/>
    <mergeCell ref="AP61:AR61"/>
    <mergeCell ref="AP34:AR34"/>
    <mergeCell ref="AP116:AR116"/>
    <mergeCell ref="AP108:AR108"/>
    <mergeCell ref="AP99:AR99"/>
    <mergeCell ref="AP12:AR12"/>
    <mergeCell ref="AP84:AR84"/>
    <mergeCell ref="AP21:AR21"/>
    <mergeCell ref="AT183:AT188"/>
    <mergeCell ref="AU183:AU188"/>
    <mergeCell ref="AT153:AT158"/>
    <mergeCell ref="AU153:AU158"/>
    <mergeCell ref="AT159:AT164"/>
    <mergeCell ref="AU159:AU164"/>
    <mergeCell ref="AT165:AT170"/>
    <mergeCell ref="AU165:AU170"/>
    <mergeCell ref="AT171:AT176"/>
    <mergeCell ref="AU171:AU176"/>
    <mergeCell ref="AT177:AT182"/>
    <mergeCell ref="AU177:AU182"/>
    <mergeCell ref="AT87:AT92"/>
    <mergeCell ref="AU87:AU92"/>
    <mergeCell ref="AT93:AT98"/>
    <mergeCell ref="AU93:AU98"/>
    <mergeCell ref="A189:A194"/>
    <mergeCell ref="AU189:AU194"/>
    <mergeCell ref="AJ190:AL190"/>
    <mergeCell ref="AM190:AO190"/>
    <mergeCell ref="AP190:AR190"/>
    <mergeCell ref="AJ191:AL191"/>
    <mergeCell ref="AM191:AO191"/>
    <mergeCell ref="AP191:AR191"/>
    <mergeCell ref="AJ192:AL192"/>
    <mergeCell ref="AM192:AO192"/>
    <mergeCell ref="AP192:AR192"/>
    <mergeCell ref="AJ193:AL193"/>
    <mergeCell ref="AM193:AO193"/>
    <mergeCell ref="AP193:AR193"/>
    <mergeCell ref="AJ194:AL194"/>
    <mergeCell ref="AM194:AO194"/>
    <mergeCell ref="A195:A200"/>
    <mergeCell ref="AC189:AC194"/>
    <mergeCell ref="AD189:AD194"/>
    <mergeCell ref="AF189:AF194"/>
    <mergeCell ref="AG189:AG194"/>
    <mergeCell ref="AJ189:AL189"/>
    <mergeCell ref="AM189:AO189"/>
    <mergeCell ref="AP189:AR189"/>
    <mergeCell ref="AC195:AC200"/>
    <mergeCell ref="AD195:AD200"/>
    <mergeCell ref="AF195:AF200"/>
    <mergeCell ref="AG195:AG200"/>
    <mergeCell ref="AJ195:AL195"/>
    <mergeCell ref="AM195:AO195"/>
    <mergeCell ref="AP195:AR195"/>
    <mergeCell ref="AV5:AV6"/>
    <mergeCell ref="AT129:AT134"/>
    <mergeCell ref="AU129:AU134"/>
    <mergeCell ref="AT135:AT140"/>
    <mergeCell ref="AU135:AU140"/>
    <mergeCell ref="AT141:AT146"/>
    <mergeCell ref="AU141:AU146"/>
    <mergeCell ref="AT147:AT152"/>
    <mergeCell ref="AU147:AU152"/>
    <mergeCell ref="AT99:AT104"/>
    <mergeCell ref="AU99:AU104"/>
    <mergeCell ref="AT105:AT110"/>
    <mergeCell ref="AU105:AU110"/>
    <mergeCell ref="AT111:AT116"/>
    <mergeCell ref="AU111:AU116"/>
    <mergeCell ref="AT117:AT122"/>
    <mergeCell ref="AT189:AT194"/>
    <mergeCell ref="AP194:AR194"/>
    <mergeCell ref="AT195:AT200"/>
    <mergeCell ref="AU195:AU200"/>
    <mergeCell ref="AJ196:AL196"/>
    <mergeCell ref="AM196:AO196"/>
    <mergeCell ref="AP196:AR196"/>
    <mergeCell ref="AJ197:AL197"/>
    <mergeCell ref="AM197:AO197"/>
    <mergeCell ref="AP197:AR197"/>
    <mergeCell ref="AJ198:AL198"/>
    <mergeCell ref="AM198:AO198"/>
    <mergeCell ref="AP198:AR198"/>
    <mergeCell ref="AJ199:AL199"/>
    <mergeCell ref="AM199:AO199"/>
    <mergeCell ref="AP199:AR199"/>
    <mergeCell ref="AJ200:AL200"/>
    <mergeCell ref="AM200:AO200"/>
    <mergeCell ref="AP200:AR200"/>
    <mergeCell ref="AU201:AU206"/>
    <mergeCell ref="AJ202:AL202"/>
    <mergeCell ref="AM202:AO202"/>
    <mergeCell ref="AP202:AR202"/>
    <mergeCell ref="AJ203:AL203"/>
    <mergeCell ref="AM203:AO203"/>
    <mergeCell ref="AP203:AR203"/>
    <mergeCell ref="AJ204:AL204"/>
    <mergeCell ref="AM204:AO204"/>
    <mergeCell ref="AP204:AR204"/>
    <mergeCell ref="AJ205:AL205"/>
    <mergeCell ref="AM205:AO205"/>
    <mergeCell ref="AP205:AR205"/>
    <mergeCell ref="AJ206:AL206"/>
    <mergeCell ref="AM206:AO206"/>
    <mergeCell ref="AP206:AR206"/>
    <mergeCell ref="A201:A206"/>
    <mergeCell ref="AC201:AC206"/>
    <mergeCell ref="AD201:AD206"/>
    <mergeCell ref="AF201:AF206"/>
    <mergeCell ref="AG201:AG206"/>
    <mergeCell ref="AJ201:AL201"/>
    <mergeCell ref="AM201:AO201"/>
    <mergeCell ref="AP201:AR201"/>
    <mergeCell ref="AT201:AT206"/>
    <mergeCell ref="AU207:AU212"/>
    <mergeCell ref="AJ208:AL208"/>
    <mergeCell ref="AM208:AO208"/>
    <mergeCell ref="AP208:AR208"/>
    <mergeCell ref="AJ209:AL209"/>
    <mergeCell ref="AM209:AO209"/>
    <mergeCell ref="AP209:AR209"/>
    <mergeCell ref="AJ210:AL210"/>
    <mergeCell ref="AM210:AO210"/>
    <mergeCell ref="AP210:AR210"/>
    <mergeCell ref="AJ211:AL211"/>
    <mergeCell ref="AM211:AO211"/>
    <mergeCell ref="AP211:AR211"/>
    <mergeCell ref="AJ212:AL212"/>
    <mergeCell ref="AM212:AO212"/>
    <mergeCell ref="AP212:AR212"/>
    <mergeCell ref="A207:A212"/>
    <mergeCell ref="AC207:AC212"/>
    <mergeCell ref="AD207:AD212"/>
    <mergeCell ref="AF207:AF212"/>
    <mergeCell ref="AG207:AG212"/>
    <mergeCell ref="AJ207:AL207"/>
    <mergeCell ref="AM207:AO207"/>
    <mergeCell ref="AP207:AR207"/>
    <mergeCell ref="AT207:AT212"/>
    <mergeCell ref="AU213:AU218"/>
    <mergeCell ref="AJ214:AL214"/>
    <mergeCell ref="AM214:AO214"/>
    <mergeCell ref="AP214:AR214"/>
    <mergeCell ref="AJ215:AL215"/>
    <mergeCell ref="AM215:AO215"/>
    <mergeCell ref="AP215:AR215"/>
    <mergeCell ref="AJ216:AL216"/>
    <mergeCell ref="AM216:AO216"/>
    <mergeCell ref="AP216:AR216"/>
    <mergeCell ref="AJ217:AL217"/>
    <mergeCell ref="AM217:AO217"/>
    <mergeCell ref="AP217:AR217"/>
    <mergeCell ref="AJ218:AL218"/>
    <mergeCell ref="AM218:AO218"/>
    <mergeCell ref="AP218:AR218"/>
    <mergeCell ref="A213:A218"/>
    <mergeCell ref="AC213:AC218"/>
    <mergeCell ref="AD213:AD218"/>
    <mergeCell ref="AF213:AF218"/>
    <mergeCell ref="AG213:AG218"/>
    <mergeCell ref="AJ213:AL213"/>
    <mergeCell ref="AM213:AO213"/>
    <mergeCell ref="AP213:AR213"/>
    <mergeCell ref="AT213:AT218"/>
    <mergeCell ref="AU219:AU224"/>
    <mergeCell ref="AJ220:AL220"/>
    <mergeCell ref="AM220:AO220"/>
    <mergeCell ref="AP220:AR220"/>
    <mergeCell ref="AJ221:AL221"/>
    <mergeCell ref="AM221:AO221"/>
    <mergeCell ref="AP221:AR221"/>
    <mergeCell ref="AJ222:AL222"/>
    <mergeCell ref="AM222:AO222"/>
    <mergeCell ref="AP222:AR222"/>
    <mergeCell ref="AJ223:AL223"/>
    <mergeCell ref="AM223:AO223"/>
    <mergeCell ref="AP223:AR223"/>
    <mergeCell ref="AJ224:AL224"/>
    <mergeCell ref="AM224:AO224"/>
    <mergeCell ref="AP224:AR224"/>
    <mergeCell ref="A219:A224"/>
    <mergeCell ref="AC219:AC224"/>
    <mergeCell ref="AD219:AD224"/>
    <mergeCell ref="AF219:AF224"/>
    <mergeCell ref="AG219:AG224"/>
    <mergeCell ref="AJ219:AL219"/>
    <mergeCell ref="AM219:AO219"/>
    <mergeCell ref="AP219:AR219"/>
    <mergeCell ref="AT219:AT224"/>
    <mergeCell ref="AU225:AU230"/>
    <mergeCell ref="AJ226:AL226"/>
    <mergeCell ref="AM226:AO226"/>
    <mergeCell ref="AP226:AR226"/>
    <mergeCell ref="AJ227:AL227"/>
    <mergeCell ref="AM227:AO227"/>
    <mergeCell ref="AP227:AR227"/>
    <mergeCell ref="AJ228:AL228"/>
    <mergeCell ref="AM228:AO228"/>
    <mergeCell ref="AP228:AR228"/>
    <mergeCell ref="AJ229:AL229"/>
    <mergeCell ref="AM229:AO229"/>
    <mergeCell ref="AP229:AR229"/>
    <mergeCell ref="AJ230:AL230"/>
    <mergeCell ref="AM230:AO230"/>
    <mergeCell ref="AP230:AR230"/>
    <mergeCell ref="A225:A230"/>
    <mergeCell ref="AC225:AC230"/>
    <mergeCell ref="AD225:AD230"/>
    <mergeCell ref="AF225:AF230"/>
    <mergeCell ref="AG225:AG230"/>
    <mergeCell ref="AJ225:AL225"/>
    <mergeCell ref="AM225:AO225"/>
    <mergeCell ref="AP225:AR225"/>
    <mergeCell ref="AT225:AT230"/>
    <mergeCell ref="AU231:AU236"/>
    <mergeCell ref="AJ232:AL232"/>
    <mergeCell ref="AM232:AO232"/>
    <mergeCell ref="AP232:AR232"/>
    <mergeCell ref="AJ233:AL233"/>
    <mergeCell ref="AM233:AO233"/>
    <mergeCell ref="AP233:AR233"/>
    <mergeCell ref="AJ234:AL234"/>
    <mergeCell ref="AM234:AO234"/>
    <mergeCell ref="AP234:AR234"/>
    <mergeCell ref="AJ235:AL235"/>
    <mergeCell ref="AM235:AO235"/>
    <mergeCell ref="AP235:AR235"/>
    <mergeCell ref="AJ236:AL236"/>
    <mergeCell ref="AM236:AO236"/>
    <mergeCell ref="AP236:AR236"/>
    <mergeCell ref="A231:A236"/>
    <mergeCell ref="AC231:AC236"/>
    <mergeCell ref="AD231:AD236"/>
    <mergeCell ref="AF231:AF236"/>
    <mergeCell ref="AG231:AG236"/>
    <mergeCell ref="AJ231:AL231"/>
    <mergeCell ref="AM231:AO231"/>
    <mergeCell ref="AP231:AR231"/>
    <mergeCell ref="AT231:AT236"/>
    <mergeCell ref="AU237:AU242"/>
    <mergeCell ref="AJ238:AL238"/>
    <mergeCell ref="AM238:AO238"/>
    <mergeCell ref="AP238:AR238"/>
    <mergeCell ref="AJ239:AL239"/>
    <mergeCell ref="AM239:AO239"/>
    <mergeCell ref="AP239:AR239"/>
    <mergeCell ref="AJ240:AL240"/>
    <mergeCell ref="AM240:AO240"/>
    <mergeCell ref="AP240:AR240"/>
    <mergeCell ref="AJ241:AL241"/>
    <mergeCell ref="AM241:AO241"/>
    <mergeCell ref="AP241:AR241"/>
    <mergeCell ref="AJ242:AL242"/>
    <mergeCell ref="AM242:AO242"/>
    <mergeCell ref="AP242:AR242"/>
    <mergeCell ref="A237:A242"/>
    <mergeCell ref="AC237:AC242"/>
    <mergeCell ref="AD237:AD242"/>
    <mergeCell ref="AF237:AF242"/>
    <mergeCell ref="AG237:AG242"/>
    <mergeCell ref="AJ237:AL237"/>
    <mergeCell ref="AM237:AO237"/>
    <mergeCell ref="AP237:AR237"/>
    <mergeCell ref="AT237:AT242"/>
    <mergeCell ref="AU243:AU248"/>
    <mergeCell ref="AJ244:AL244"/>
    <mergeCell ref="AM244:AO244"/>
    <mergeCell ref="AP244:AR244"/>
    <mergeCell ref="AJ245:AL245"/>
    <mergeCell ref="AM245:AO245"/>
    <mergeCell ref="AP245:AR245"/>
    <mergeCell ref="AJ246:AL246"/>
    <mergeCell ref="AM246:AO246"/>
    <mergeCell ref="AP246:AR246"/>
    <mergeCell ref="AJ247:AL247"/>
    <mergeCell ref="AM247:AO247"/>
    <mergeCell ref="AP247:AR247"/>
    <mergeCell ref="AJ248:AL248"/>
    <mergeCell ref="AM248:AO248"/>
    <mergeCell ref="AP248:AR248"/>
    <mergeCell ref="A243:A248"/>
    <mergeCell ref="AC243:AC248"/>
    <mergeCell ref="AD243:AD248"/>
    <mergeCell ref="AF243:AF248"/>
    <mergeCell ref="AG243:AG248"/>
    <mergeCell ref="AJ243:AL243"/>
    <mergeCell ref="AM243:AO243"/>
    <mergeCell ref="AP243:AR243"/>
    <mergeCell ref="AT243:AT248"/>
    <mergeCell ref="AU249:AU254"/>
    <mergeCell ref="AJ250:AL250"/>
    <mergeCell ref="AM250:AO250"/>
    <mergeCell ref="AP250:AR250"/>
    <mergeCell ref="AJ251:AL251"/>
    <mergeCell ref="AM251:AO251"/>
    <mergeCell ref="AP251:AR251"/>
    <mergeCell ref="AJ252:AL252"/>
    <mergeCell ref="AM252:AO252"/>
    <mergeCell ref="AP252:AR252"/>
    <mergeCell ref="AJ253:AL253"/>
    <mergeCell ref="AM253:AO253"/>
    <mergeCell ref="AP253:AR253"/>
    <mergeCell ref="AJ254:AL254"/>
    <mergeCell ref="AM254:AO254"/>
    <mergeCell ref="AP254:AR254"/>
    <mergeCell ref="A249:A254"/>
    <mergeCell ref="AC249:AC254"/>
    <mergeCell ref="AD249:AD254"/>
    <mergeCell ref="AF249:AF254"/>
    <mergeCell ref="AG249:AG254"/>
    <mergeCell ref="AJ249:AL249"/>
    <mergeCell ref="AM249:AO249"/>
    <mergeCell ref="AP249:AR249"/>
    <mergeCell ref="AT249:AT254"/>
    <mergeCell ref="AU255:AU260"/>
    <mergeCell ref="AJ256:AL256"/>
    <mergeCell ref="AM256:AO256"/>
    <mergeCell ref="AP256:AR256"/>
    <mergeCell ref="AJ257:AL257"/>
    <mergeCell ref="AM257:AO257"/>
    <mergeCell ref="AP257:AR257"/>
    <mergeCell ref="AJ258:AL258"/>
    <mergeCell ref="AM258:AO258"/>
    <mergeCell ref="AP258:AR258"/>
    <mergeCell ref="AJ259:AL259"/>
    <mergeCell ref="AM259:AO259"/>
    <mergeCell ref="AP259:AR259"/>
    <mergeCell ref="AJ260:AL260"/>
    <mergeCell ref="AM260:AO260"/>
    <mergeCell ref="AP260:AR260"/>
    <mergeCell ref="A255:A260"/>
    <mergeCell ref="AC255:AC260"/>
    <mergeCell ref="AD255:AD260"/>
    <mergeCell ref="AF255:AF260"/>
    <mergeCell ref="AG255:AG260"/>
    <mergeCell ref="AJ255:AL255"/>
    <mergeCell ref="AM255:AO255"/>
    <mergeCell ref="AP255:AR255"/>
    <mergeCell ref="AT255:AT260"/>
  </mergeCells>
  <conditionalFormatting sqref="AC3:AD3 AC9:AD9 AC15:AD15 AC21:AD21 AC27:AD27 AC33:AD33 AC39:AD39 AC45:AD45 AC51:AD51 AC57:AD57 AC63:AD63 AC69:AD69 AC75:AD75 AC81:AD81 AC87:AD87 AC93:AD93 AC99:AD99 AC105:AD105 AC111:AD111 AC117:AD117 AC123:AD123 AC129:AD129 AC135:AD135 AC141:AD141 AC147:AD147 AC153:AD153 AC159:AD159 AC165:AD165 AC171:AD171 AC177:AD177 AC183:AD183 M14:M50">
    <cfRule type="containsText" dxfId="477" priority="626" operator="containsText" text="NO">
      <formula>NOT(ISERROR(SEARCH("NO",M3)))</formula>
    </cfRule>
  </conditionalFormatting>
  <conditionalFormatting sqref="N3:N80">
    <cfRule type="containsText" dxfId="476" priority="625" operator="containsText" text="NO">
      <formula>NOT(ISERROR(SEARCH("NO",N3)))</formula>
    </cfRule>
  </conditionalFormatting>
  <conditionalFormatting sqref="AS14:AS16 AS19:AS24 AS29:AS30 AS32 AS44 AS49:AS50 AS35:AS41">
    <cfRule type="containsText" dxfId="475" priority="624" operator="containsText" text="NO">
      <formula>NOT(ISERROR(SEARCH("NO",AS14)))</formula>
    </cfRule>
  </conditionalFormatting>
  <conditionalFormatting sqref="L14:L16 L18:L20 L35:L39 L41:L42 L44 L49:L50 L24:L27 L30">
    <cfRule type="cellIs" dxfId="474" priority="618" operator="equal">
      <formula>"NO"</formula>
    </cfRule>
  </conditionalFormatting>
  <conditionalFormatting sqref="N81:N92 N159:N188">
    <cfRule type="containsText" dxfId="473" priority="616" operator="containsText" text="NO">
      <formula>NOT(ISERROR(SEARCH("NO",N81)))</formula>
    </cfRule>
  </conditionalFormatting>
  <conditionalFormatting sqref="AE3">
    <cfRule type="cellIs" dxfId="472" priority="610" operator="equal">
      <formula>"NO CUMPLE"</formula>
    </cfRule>
  </conditionalFormatting>
  <conditionalFormatting sqref="AE3:AE188">
    <cfRule type="cellIs" dxfId="471" priority="609" operator="equal">
      <formula>"NO CUMPLE"</formula>
    </cfRule>
  </conditionalFormatting>
  <conditionalFormatting sqref="AH3:AH188">
    <cfRule type="cellIs" dxfId="470" priority="608" operator="equal">
      <formula>"NO CUMPLE"</formula>
    </cfRule>
  </conditionalFormatting>
  <conditionalFormatting sqref="AF3:AG3">
    <cfRule type="containsText" dxfId="469" priority="607" operator="containsText" text="NO">
      <formula>NOT(ISERROR(SEARCH("NO",AF3)))</formula>
    </cfRule>
  </conditionalFormatting>
  <conditionalFormatting sqref="V3:V8 V158:V188 V11:V152">
    <cfRule type="cellIs" dxfId="468" priority="606" operator="equal">
      <formula>"INGRESAR TASA"</formula>
    </cfRule>
  </conditionalFormatting>
  <conditionalFormatting sqref="W3:W188">
    <cfRule type="cellIs" dxfId="467" priority="605" operator="equal">
      <formula>"INGRESAR TASA USD"</formula>
    </cfRule>
  </conditionalFormatting>
  <conditionalFormatting sqref="AF9:AG9 AF15:AG15 AF21:AG21 AF27:AG27 AF33:AG33 AF39:AG39 AF45:AG45 AF51:AG51 AF57:AG57 AF63:AG63 AF69:AG69 AF75:AG75 AF81:AG81 AF87:AG87 AF93:AG93 AF99:AG99 AF105:AG105 AF111:AG111 AF117:AG117 AF123:AG123 AF129:AG129 AF135:AG135 AF141:AG141 AF147:AG147 AF153:AG153 AF159:AG159 AF165:AG165 AF171:AG171 AF177:AG177 AF183:AG183">
    <cfRule type="containsText" dxfId="466" priority="604" operator="containsText" text="NO">
      <formula>NOT(ISERROR(SEARCH("NO",AF9)))</formula>
    </cfRule>
  </conditionalFormatting>
  <conditionalFormatting sqref="M13">
    <cfRule type="containsText" dxfId="465" priority="600" operator="containsText" text="NO">
      <formula>NOT(ISERROR(SEARCH("NO",M13)))</formula>
    </cfRule>
  </conditionalFormatting>
  <conditionalFormatting sqref="L13">
    <cfRule type="cellIs" dxfId="464" priority="599" operator="equal">
      <formula>"NO"</formula>
    </cfRule>
  </conditionalFormatting>
  <conditionalFormatting sqref="AT15 AT27">
    <cfRule type="containsText" dxfId="463" priority="591" operator="containsText" text="NO">
      <formula>NOT(ISERROR(SEARCH("NO",AT15)))</formula>
    </cfRule>
  </conditionalFormatting>
  <conditionalFormatting sqref="AU15 AU21 AU27">
    <cfRule type="containsText" dxfId="462" priority="589" operator="containsText" text="NO">
      <formula>NOT(ISERROR(SEARCH("NO",AU15)))</formula>
    </cfRule>
  </conditionalFormatting>
  <conditionalFormatting sqref="L159:L164">
    <cfRule type="cellIs" dxfId="461" priority="560" operator="equal">
      <formula>"NO"</formula>
    </cfRule>
  </conditionalFormatting>
  <conditionalFormatting sqref="M159:M164">
    <cfRule type="containsText" dxfId="460" priority="559" operator="containsText" text="NO">
      <formula>NOT(ISERROR(SEARCH("NO",M159)))</formula>
    </cfRule>
  </conditionalFormatting>
  <conditionalFormatting sqref="L165:L170">
    <cfRule type="cellIs" dxfId="459" priority="558" operator="equal">
      <formula>"NO"</formula>
    </cfRule>
  </conditionalFormatting>
  <conditionalFormatting sqref="M165:M170">
    <cfRule type="containsText" dxfId="458" priority="557" operator="containsText" text="NO">
      <formula>NOT(ISERROR(SEARCH("NO",M165)))</formula>
    </cfRule>
  </conditionalFormatting>
  <conditionalFormatting sqref="L171:L176">
    <cfRule type="cellIs" dxfId="457" priority="556" operator="equal">
      <formula>"NO"</formula>
    </cfRule>
  </conditionalFormatting>
  <conditionalFormatting sqref="M171:M176">
    <cfRule type="containsText" dxfId="456" priority="555" operator="containsText" text="NO">
      <formula>NOT(ISERROR(SEARCH("NO",M171)))</formula>
    </cfRule>
  </conditionalFormatting>
  <conditionalFormatting sqref="L177:L182">
    <cfRule type="cellIs" dxfId="455" priority="554" operator="equal">
      <formula>"NO"</formula>
    </cfRule>
  </conditionalFormatting>
  <conditionalFormatting sqref="M177:M182">
    <cfRule type="containsText" dxfId="454" priority="553" operator="containsText" text="NO">
      <formula>NOT(ISERROR(SEARCH("NO",M177)))</formula>
    </cfRule>
  </conditionalFormatting>
  <conditionalFormatting sqref="L183:L188">
    <cfRule type="cellIs" dxfId="453" priority="552" operator="equal">
      <formula>"NO"</formula>
    </cfRule>
  </conditionalFormatting>
  <conditionalFormatting sqref="M183:M188">
    <cfRule type="containsText" dxfId="452" priority="551" operator="containsText" text="NO">
      <formula>NOT(ISERROR(SEARCH("NO",M183)))</formula>
    </cfRule>
  </conditionalFormatting>
  <conditionalFormatting sqref="AS160:AS164">
    <cfRule type="containsText" dxfId="451" priority="540" operator="containsText" text="NO">
      <formula>NOT(ISERROR(SEARCH("NO",AS160)))</formula>
    </cfRule>
  </conditionalFormatting>
  <conditionalFormatting sqref="AS160:AS164">
    <cfRule type="containsText" dxfId="450" priority="539" operator="containsText" text="NO">
      <formula>NOT(ISERROR(SEARCH("NO",AS160)))</formula>
    </cfRule>
  </conditionalFormatting>
  <conditionalFormatting sqref="AS165:AS188">
    <cfRule type="containsText" dxfId="449" priority="538" operator="containsText" text="NO">
      <formula>NOT(ISERROR(SEARCH("NO",AS165)))</formula>
    </cfRule>
  </conditionalFormatting>
  <conditionalFormatting sqref="AS165:AS188">
    <cfRule type="containsText" dxfId="448" priority="537" operator="containsText" text="NO">
      <formula>NOT(ISERROR(SEARCH("NO",AS165)))</formula>
    </cfRule>
  </conditionalFormatting>
  <conditionalFormatting sqref="AS159">
    <cfRule type="containsText" dxfId="447" priority="536" operator="containsText" text="NO">
      <formula>NOT(ISERROR(SEARCH("NO",AS159)))</formula>
    </cfRule>
  </conditionalFormatting>
  <conditionalFormatting sqref="AS159">
    <cfRule type="containsText" dxfId="446" priority="535" operator="containsText" text="NO">
      <formula>NOT(ISERROR(SEARCH("NO",AS159)))</formula>
    </cfRule>
  </conditionalFormatting>
  <conditionalFormatting sqref="V155:V157">
    <cfRule type="cellIs" dxfId="445" priority="515" operator="equal">
      <formula>"INGRESAR TASA"</formula>
    </cfRule>
  </conditionalFormatting>
  <conditionalFormatting sqref="AS116:AS134 AS141:AS158">
    <cfRule type="containsText" dxfId="444" priority="514" operator="containsText" text="NO">
      <formula>NOT(ISERROR(SEARCH("NO",AS116)))</formula>
    </cfRule>
  </conditionalFormatting>
  <conditionalFormatting sqref="M62 M91:M92">
    <cfRule type="containsText" dxfId="443" priority="509" operator="containsText" text="NO">
      <formula>NOT(ISERROR(SEARCH("NO",M62)))</formula>
    </cfRule>
  </conditionalFormatting>
  <conditionalFormatting sqref="L62 L91:L92">
    <cfRule type="cellIs" dxfId="442" priority="508" operator="equal">
      <formula>"NO"</formula>
    </cfRule>
  </conditionalFormatting>
  <conditionalFormatting sqref="M51:M61">
    <cfRule type="containsText" dxfId="441" priority="507" operator="containsText" text="NO">
      <formula>NOT(ISERROR(SEARCH("NO",M51)))</formula>
    </cfRule>
  </conditionalFormatting>
  <conditionalFormatting sqref="L58:L61 L51:L56">
    <cfRule type="cellIs" dxfId="440" priority="506" operator="equal">
      <formula>"NO"</formula>
    </cfRule>
  </conditionalFormatting>
  <conditionalFormatting sqref="AS62 AS91:AS104 AT117:AT188">
    <cfRule type="containsText" dxfId="439" priority="500" operator="containsText" text="NO">
      <formula>NOT(ISERROR(SEARCH("NO",AS62)))</formula>
    </cfRule>
  </conditionalFormatting>
  <conditionalFormatting sqref="AT117:AU188">
    <cfRule type="cellIs" dxfId="438" priority="498" operator="equal">
      <formula>"PENDIENTE"</formula>
    </cfRule>
    <cfRule type="cellIs" dxfId="437" priority="499" operator="equal">
      <formula>"NO HÁBIL"</formula>
    </cfRule>
  </conditionalFormatting>
  <conditionalFormatting sqref="AT117:AU117 AT123:AU123 AT129:AU129 AT135:AU135 AT141:AU141 AT147:AU147 AT153:AU153 AT159:AU159 AT165:AU165 AT171:AU171 AT177:AU177 AT183:AU183">
    <cfRule type="containsText" dxfId="436" priority="497" operator="containsText" text="NO">
      <formula>NOT(ISERROR(SEARCH("NO",AT117)))</formula>
    </cfRule>
  </conditionalFormatting>
  <conditionalFormatting sqref="AS135:AS138 AS140">
    <cfRule type="containsText" dxfId="435" priority="382" operator="containsText" text="NO">
      <formula>NOT(ISERROR(SEARCH("NO",AS135)))</formula>
    </cfRule>
  </conditionalFormatting>
  <conditionalFormatting sqref="M117:M122 M124:M158">
    <cfRule type="containsText" dxfId="434" priority="307" operator="containsText" text="NO">
      <formula>NOT(ISERROR(SEARCH("NO",M117)))</formula>
    </cfRule>
  </conditionalFormatting>
  <conditionalFormatting sqref="N117:N122 N124:N158">
    <cfRule type="containsText" dxfId="433" priority="306" operator="containsText" text="NO">
      <formula>NOT(ISERROR(SEARCH("NO",N117)))</formula>
    </cfRule>
  </conditionalFormatting>
  <conditionalFormatting sqref="L117:L122 L124:L129 L132:L138 L140:L158">
    <cfRule type="cellIs" dxfId="432" priority="305" operator="equal">
      <formula>"NO"</formula>
    </cfRule>
  </conditionalFormatting>
  <conditionalFormatting sqref="M123">
    <cfRule type="containsText" dxfId="431" priority="301" operator="containsText" text="NO">
      <formula>NOT(ISERROR(SEARCH("NO",M123)))</formula>
    </cfRule>
  </conditionalFormatting>
  <conditionalFormatting sqref="N123">
    <cfRule type="containsText" dxfId="430" priority="300" operator="containsText" text="NO">
      <formula>NOT(ISERROR(SEARCH("NO",N123)))</formula>
    </cfRule>
  </conditionalFormatting>
  <conditionalFormatting sqref="L123">
    <cfRule type="cellIs" dxfId="429" priority="299" operator="equal">
      <formula>"NO"</formula>
    </cfRule>
  </conditionalFormatting>
  <conditionalFormatting sqref="M3:M12">
    <cfRule type="containsText" dxfId="428" priority="294" operator="containsText" text="NO">
      <formula>NOT(ISERROR(SEARCH("NO",M3)))</formula>
    </cfRule>
  </conditionalFormatting>
  <conditionalFormatting sqref="L5:L8 L10 L12">
    <cfRule type="cellIs" dxfId="427" priority="293" operator="equal">
      <formula>"NO"</formula>
    </cfRule>
  </conditionalFormatting>
  <conditionalFormatting sqref="L3">
    <cfRule type="containsText" dxfId="426" priority="292" operator="containsText" text="NO">
      <formula>NOT(ISERROR(SEARCH("NO",L3)))</formula>
    </cfRule>
  </conditionalFormatting>
  <conditionalFormatting sqref="L4">
    <cfRule type="containsText" dxfId="425" priority="291" operator="containsText" text="NO">
      <formula>NOT(ISERROR(SEARCH("NO",L4)))</formula>
    </cfRule>
  </conditionalFormatting>
  <conditionalFormatting sqref="L9">
    <cfRule type="containsText" dxfId="424" priority="290" operator="containsText" text="NO">
      <formula>NOT(ISERROR(SEARCH("NO",L9)))</formula>
    </cfRule>
  </conditionalFormatting>
  <conditionalFormatting sqref="L11">
    <cfRule type="containsText" dxfId="423" priority="289" operator="containsText" text="NO">
      <formula>NOT(ISERROR(SEARCH("NO",L11)))</formula>
    </cfRule>
  </conditionalFormatting>
  <conditionalFormatting sqref="V10">
    <cfRule type="cellIs" dxfId="422" priority="288" operator="equal">
      <formula>"INGRESAR TASA"</formula>
    </cfRule>
  </conditionalFormatting>
  <conditionalFormatting sqref="AS3">
    <cfRule type="containsText" dxfId="421" priority="287" operator="containsText" text="NO">
      <formula>NOT(ISERROR(SEARCH("NO",AS3)))</formula>
    </cfRule>
  </conditionalFormatting>
  <conditionalFormatting sqref="AS4">
    <cfRule type="containsText" dxfId="420" priority="286" operator="containsText" text="NO">
      <formula>NOT(ISERROR(SEARCH("NO",AS4)))</formula>
    </cfRule>
  </conditionalFormatting>
  <conditionalFormatting sqref="AS5">
    <cfRule type="containsText" dxfId="419" priority="285" operator="containsText" text="NO">
      <formula>NOT(ISERROR(SEARCH("NO",AS5)))</formula>
    </cfRule>
  </conditionalFormatting>
  <conditionalFormatting sqref="AS6">
    <cfRule type="containsText" dxfId="418" priority="284" operator="containsText" text="NO">
      <formula>NOT(ISERROR(SEARCH("NO",AS6)))</formula>
    </cfRule>
  </conditionalFormatting>
  <conditionalFormatting sqref="AS9:AS10">
    <cfRule type="containsText" dxfId="417" priority="283" operator="containsText" text="NO">
      <formula>NOT(ISERROR(SEARCH("NO",AS9)))</formula>
    </cfRule>
  </conditionalFormatting>
  <conditionalFormatting sqref="AS11">
    <cfRule type="containsText" dxfId="416" priority="282" operator="containsText" text="NO">
      <formula>NOT(ISERROR(SEARCH("NO",AS11)))</formula>
    </cfRule>
  </conditionalFormatting>
  <conditionalFormatting sqref="AS12">
    <cfRule type="containsText" dxfId="415" priority="281" operator="containsText" text="NO">
      <formula>NOT(ISERROR(SEARCH("NO",AS12)))</formula>
    </cfRule>
  </conditionalFormatting>
  <conditionalFormatting sqref="AT3 AT9">
    <cfRule type="containsText" dxfId="414" priority="280" operator="containsText" text="NO">
      <formula>NOT(ISERROR(SEARCH("NO",AT3)))</formula>
    </cfRule>
  </conditionalFormatting>
  <conditionalFormatting sqref="AU3 AU9">
    <cfRule type="containsText" dxfId="413" priority="279" operator="containsText" text="NO">
      <formula>NOT(ISERROR(SEARCH("NO",AU3)))</formula>
    </cfRule>
  </conditionalFormatting>
  <conditionalFormatting sqref="AS17:AS18">
    <cfRule type="containsText" dxfId="412" priority="278" operator="containsText" text="NO">
      <formula>NOT(ISERROR(SEARCH("NO",AS17)))</formula>
    </cfRule>
  </conditionalFormatting>
  <conditionalFormatting sqref="L21">
    <cfRule type="containsText" dxfId="411" priority="277" operator="containsText" text="NO">
      <formula>NOT(ISERROR(SEARCH("NO",L21)))</formula>
    </cfRule>
  </conditionalFormatting>
  <conditionalFormatting sqref="AT21">
    <cfRule type="containsText" dxfId="410" priority="276" operator="containsText" text="NO">
      <formula>NOT(ISERROR(SEARCH("NO",AT21)))</formula>
    </cfRule>
  </conditionalFormatting>
  <conditionalFormatting sqref="L22">
    <cfRule type="containsText" dxfId="409" priority="275" operator="containsText" text="NO">
      <formula>NOT(ISERROR(SEARCH("NO",L22)))</formula>
    </cfRule>
  </conditionalFormatting>
  <conditionalFormatting sqref="L23">
    <cfRule type="containsText" dxfId="408" priority="274" operator="containsText" text="NO">
      <formula>NOT(ISERROR(SEARCH("NO",L23)))</formula>
    </cfRule>
  </conditionalFormatting>
  <conditionalFormatting sqref="AS27">
    <cfRule type="containsText" dxfId="407" priority="273" operator="containsText" text="NO">
      <formula>NOT(ISERROR(SEARCH("NO",AS27)))</formula>
    </cfRule>
  </conditionalFormatting>
  <conditionalFormatting sqref="L28">
    <cfRule type="containsText" dxfId="406" priority="272" operator="containsText" text="NO">
      <formula>NOT(ISERROR(SEARCH("NO",L28)))</formula>
    </cfRule>
  </conditionalFormatting>
  <conditionalFormatting sqref="AS28">
    <cfRule type="containsText" dxfId="405" priority="271" operator="containsText" text="NO">
      <formula>NOT(ISERROR(SEARCH("NO",AS28)))</formula>
    </cfRule>
  </conditionalFormatting>
  <conditionalFormatting sqref="L29">
    <cfRule type="containsText" dxfId="404" priority="270" operator="containsText" text="NO">
      <formula>NOT(ISERROR(SEARCH("NO",L29)))</formula>
    </cfRule>
  </conditionalFormatting>
  <conditionalFormatting sqref="AS33">
    <cfRule type="containsText" dxfId="403" priority="269" operator="containsText" text="NO">
      <formula>NOT(ISERROR(SEARCH("NO",AS33)))</formula>
    </cfRule>
  </conditionalFormatting>
  <conditionalFormatting sqref="AS34">
    <cfRule type="containsText" dxfId="402" priority="268" operator="containsText" text="NO">
      <formula>NOT(ISERROR(SEARCH("NO",AS34)))</formula>
    </cfRule>
  </conditionalFormatting>
  <conditionalFormatting sqref="AT33 AT39 AT45 AT51 AT57">
    <cfRule type="containsText" dxfId="401" priority="265" operator="containsText" text="NO">
      <formula>NOT(ISERROR(SEARCH("NO",AT33)))</formula>
    </cfRule>
  </conditionalFormatting>
  <conditionalFormatting sqref="AU33 AU39 AU45 AU51 AU57">
    <cfRule type="containsText" dxfId="400" priority="264" operator="containsText" text="NO">
      <formula>NOT(ISERROR(SEARCH("NO",AU33)))</formula>
    </cfRule>
  </conditionalFormatting>
  <conditionalFormatting sqref="M74:M90">
    <cfRule type="containsText" dxfId="399" priority="263" operator="containsText" text="NO">
      <formula>NOT(ISERROR(SEARCH("NO",M74)))</formula>
    </cfRule>
  </conditionalFormatting>
  <conditionalFormatting sqref="L74:L76 L78:L90">
    <cfRule type="cellIs" dxfId="398" priority="262" operator="equal">
      <formula>"NO"</formula>
    </cfRule>
  </conditionalFormatting>
  <conditionalFormatting sqref="M63:M73">
    <cfRule type="containsText" dxfId="397" priority="261" operator="containsText" text="NO">
      <formula>NOT(ISERROR(SEARCH("NO",M63)))</formula>
    </cfRule>
  </conditionalFormatting>
  <conditionalFormatting sqref="L63:L68 L70:L73">
    <cfRule type="cellIs" dxfId="396" priority="260" operator="equal">
      <formula>"NO"</formula>
    </cfRule>
  </conditionalFormatting>
  <conditionalFormatting sqref="AS74:AS76 AS78:AS84 AS87:AS90">
    <cfRule type="containsText" dxfId="395" priority="259" operator="containsText" text="NO">
      <formula>NOT(ISERROR(SEARCH("NO",AS74)))</formula>
    </cfRule>
  </conditionalFormatting>
  <conditionalFormatting sqref="AT69 AT75 AT81 AT87">
    <cfRule type="containsText" dxfId="394" priority="258" operator="containsText" text="NO">
      <formula>NOT(ISERROR(SEARCH("NO",AT69)))</formula>
    </cfRule>
  </conditionalFormatting>
  <conditionalFormatting sqref="AU63 AU69 AU75 AU81 AU87">
    <cfRule type="containsText" dxfId="393" priority="257" operator="containsText" text="NO">
      <formula>NOT(ISERROR(SEARCH("NO",AU63)))</formula>
    </cfRule>
  </conditionalFormatting>
  <conditionalFormatting sqref="AT63">
    <cfRule type="containsText" dxfId="392" priority="256" operator="containsText" text="NO">
      <formula>NOT(ISERROR(SEARCH("NO",AT63)))</formula>
    </cfRule>
  </conditionalFormatting>
  <conditionalFormatting sqref="AC189:AD189">
    <cfRule type="containsText" dxfId="391" priority="255" operator="containsText" text="NO">
      <formula>NOT(ISERROR(SEARCH("NO",AC189)))</formula>
    </cfRule>
  </conditionalFormatting>
  <conditionalFormatting sqref="AE189:AE194">
    <cfRule type="cellIs" dxfId="390" priority="254" operator="equal">
      <formula>"NO CUMPLE"</formula>
    </cfRule>
  </conditionalFormatting>
  <conditionalFormatting sqref="AH189:AH194">
    <cfRule type="cellIs" dxfId="389" priority="253" operator="equal">
      <formula>"NO CUMPLE"</formula>
    </cfRule>
  </conditionalFormatting>
  <conditionalFormatting sqref="V189 V191:V194">
    <cfRule type="cellIs" dxfId="388" priority="252" operator="equal">
      <formula>"INGRESAR TASA"</formula>
    </cfRule>
  </conditionalFormatting>
  <conditionalFormatting sqref="W189:W194">
    <cfRule type="cellIs" dxfId="387" priority="251" operator="equal">
      <formula>"INGRESAR TASA USD"</formula>
    </cfRule>
  </conditionalFormatting>
  <conditionalFormatting sqref="AF189:AG189">
    <cfRule type="containsText" dxfId="386" priority="250" operator="containsText" text="NO">
      <formula>NOT(ISERROR(SEARCH("NO",AF189)))</formula>
    </cfRule>
  </conditionalFormatting>
  <conditionalFormatting sqref="AS194">
    <cfRule type="containsText" dxfId="385" priority="249" operator="containsText" text="NO">
      <formula>NOT(ISERROR(SEARCH("NO",AS194)))</formula>
    </cfRule>
  </conditionalFormatting>
  <conditionalFormatting sqref="N189:N194">
    <cfRule type="containsText" dxfId="384" priority="243" operator="containsText" text="NO">
      <formula>NOT(ISERROR(SEARCH("NO",N189)))</formula>
    </cfRule>
  </conditionalFormatting>
  <conditionalFormatting sqref="AC195:AD195">
    <cfRule type="containsText" dxfId="383" priority="238" operator="containsText" text="NO">
      <formula>NOT(ISERROR(SEARCH("NO",AC195)))</formula>
    </cfRule>
  </conditionalFormatting>
  <conditionalFormatting sqref="AE195:AE200">
    <cfRule type="cellIs" dxfId="382" priority="237" operator="equal">
      <formula>"NO CUMPLE"</formula>
    </cfRule>
  </conditionalFormatting>
  <conditionalFormatting sqref="AH195:AH200">
    <cfRule type="cellIs" dxfId="381" priority="236" operator="equal">
      <formula>"NO CUMPLE"</formula>
    </cfRule>
  </conditionalFormatting>
  <conditionalFormatting sqref="V195:V200">
    <cfRule type="cellIs" dxfId="380" priority="235" operator="equal">
      <formula>"INGRESAR TASA"</formula>
    </cfRule>
  </conditionalFormatting>
  <conditionalFormatting sqref="W195:W200">
    <cfRule type="cellIs" dxfId="379" priority="234" operator="equal">
      <formula>"INGRESAR TASA USD"</formula>
    </cfRule>
  </conditionalFormatting>
  <conditionalFormatting sqref="AF195:AG195">
    <cfRule type="containsText" dxfId="378" priority="233" operator="containsText" text="NO">
      <formula>NOT(ISERROR(SEARCH("NO",AF195)))</formula>
    </cfRule>
  </conditionalFormatting>
  <conditionalFormatting sqref="AS200">
    <cfRule type="containsText" dxfId="377" priority="232" operator="containsText" text="NO">
      <formula>NOT(ISERROR(SEARCH("NO",AS200)))</formula>
    </cfRule>
  </conditionalFormatting>
  <conditionalFormatting sqref="N195:N200">
    <cfRule type="containsText" dxfId="376" priority="226" operator="containsText" text="NO">
      <formula>NOT(ISERROR(SEARCH("NO",N195)))</formula>
    </cfRule>
  </conditionalFormatting>
  <conditionalFormatting sqref="AC201:AD201">
    <cfRule type="containsText" dxfId="375" priority="221" operator="containsText" text="NO">
      <formula>NOT(ISERROR(SEARCH("NO",AC201)))</formula>
    </cfRule>
  </conditionalFormatting>
  <conditionalFormatting sqref="AE201:AE206">
    <cfRule type="cellIs" dxfId="374" priority="220" operator="equal">
      <formula>"NO CUMPLE"</formula>
    </cfRule>
  </conditionalFormatting>
  <conditionalFormatting sqref="AH201:AH206">
    <cfRule type="cellIs" dxfId="373" priority="219" operator="equal">
      <formula>"NO CUMPLE"</formula>
    </cfRule>
  </conditionalFormatting>
  <conditionalFormatting sqref="V201:V206">
    <cfRule type="cellIs" dxfId="372" priority="218" operator="equal">
      <formula>"INGRESAR TASA"</formula>
    </cfRule>
  </conditionalFormatting>
  <conditionalFormatting sqref="W201:W206">
    <cfRule type="cellIs" dxfId="371" priority="217" operator="equal">
      <formula>"INGRESAR TASA USD"</formula>
    </cfRule>
  </conditionalFormatting>
  <conditionalFormatting sqref="AF201:AG201">
    <cfRule type="containsText" dxfId="370" priority="216" operator="containsText" text="NO">
      <formula>NOT(ISERROR(SEARCH("NO",AF201)))</formula>
    </cfRule>
  </conditionalFormatting>
  <conditionalFormatting sqref="AS206">
    <cfRule type="containsText" dxfId="369" priority="215" operator="containsText" text="NO">
      <formula>NOT(ISERROR(SEARCH("NO",AS206)))</formula>
    </cfRule>
  </conditionalFormatting>
  <conditionalFormatting sqref="N201:N206">
    <cfRule type="containsText" dxfId="368" priority="209" operator="containsText" text="NO">
      <formula>NOT(ISERROR(SEARCH("NO",N201)))</formula>
    </cfRule>
  </conditionalFormatting>
  <conditionalFormatting sqref="AC207:AD207">
    <cfRule type="containsText" dxfId="367" priority="204" operator="containsText" text="NO">
      <formula>NOT(ISERROR(SEARCH("NO",AC207)))</formula>
    </cfRule>
  </conditionalFormatting>
  <conditionalFormatting sqref="AE207:AE212">
    <cfRule type="cellIs" dxfId="366" priority="203" operator="equal">
      <formula>"NO CUMPLE"</formula>
    </cfRule>
  </conditionalFormatting>
  <conditionalFormatting sqref="AH207:AH212">
    <cfRule type="cellIs" dxfId="365" priority="202" operator="equal">
      <formula>"NO CUMPLE"</formula>
    </cfRule>
  </conditionalFormatting>
  <conditionalFormatting sqref="V209:V212">
    <cfRule type="cellIs" dxfId="364" priority="201" operator="equal">
      <formula>"INGRESAR TASA"</formula>
    </cfRule>
  </conditionalFormatting>
  <conditionalFormatting sqref="W207:W212">
    <cfRule type="cellIs" dxfId="363" priority="200" operator="equal">
      <formula>"INGRESAR TASA USD"</formula>
    </cfRule>
  </conditionalFormatting>
  <conditionalFormatting sqref="AF207:AG207">
    <cfRule type="containsText" dxfId="362" priority="199" operator="containsText" text="NO">
      <formula>NOT(ISERROR(SEARCH("NO",AF207)))</formula>
    </cfRule>
  </conditionalFormatting>
  <conditionalFormatting sqref="AS212">
    <cfRule type="containsText" dxfId="361" priority="198" operator="containsText" text="NO">
      <formula>NOT(ISERROR(SEARCH("NO",AS212)))</formula>
    </cfRule>
  </conditionalFormatting>
  <conditionalFormatting sqref="N207:N212">
    <cfRule type="containsText" dxfId="360" priority="192" operator="containsText" text="NO">
      <formula>NOT(ISERROR(SEARCH("NO",N207)))</formula>
    </cfRule>
  </conditionalFormatting>
  <conditionalFormatting sqref="AC213:AD213">
    <cfRule type="containsText" dxfId="359" priority="187" operator="containsText" text="NO">
      <formula>NOT(ISERROR(SEARCH("NO",AC213)))</formula>
    </cfRule>
  </conditionalFormatting>
  <conditionalFormatting sqref="AE213:AE218">
    <cfRule type="cellIs" dxfId="358" priority="186" operator="equal">
      <formula>"NO CUMPLE"</formula>
    </cfRule>
  </conditionalFormatting>
  <conditionalFormatting sqref="AH213:AH218">
    <cfRule type="cellIs" dxfId="357" priority="185" operator="equal">
      <formula>"NO CUMPLE"</formula>
    </cfRule>
  </conditionalFormatting>
  <conditionalFormatting sqref="V213:V218">
    <cfRule type="cellIs" dxfId="356" priority="184" operator="equal">
      <formula>"INGRESAR TASA"</formula>
    </cfRule>
  </conditionalFormatting>
  <conditionalFormatting sqref="W213:W218">
    <cfRule type="cellIs" dxfId="355" priority="183" operator="equal">
      <formula>"INGRESAR TASA USD"</formula>
    </cfRule>
  </conditionalFormatting>
  <conditionalFormatting sqref="AF213:AG213">
    <cfRule type="containsText" dxfId="354" priority="182" operator="containsText" text="NO">
      <formula>NOT(ISERROR(SEARCH("NO",AF213)))</formula>
    </cfRule>
  </conditionalFormatting>
  <conditionalFormatting sqref="AS218">
    <cfRule type="containsText" dxfId="353" priority="181" operator="containsText" text="NO">
      <formula>NOT(ISERROR(SEARCH("NO",AS218)))</formula>
    </cfRule>
  </conditionalFormatting>
  <conditionalFormatting sqref="AC219:AD219">
    <cfRule type="containsText" dxfId="352" priority="170" operator="containsText" text="NO">
      <formula>NOT(ISERROR(SEARCH("NO",AC219)))</formula>
    </cfRule>
  </conditionalFormatting>
  <conditionalFormatting sqref="AE219:AE224">
    <cfRule type="cellIs" dxfId="351" priority="169" operator="equal">
      <formula>"NO CUMPLE"</formula>
    </cfRule>
  </conditionalFormatting>
  <conditionalFormatting sqref="AH219:AH224">
    <cfRule type="cellIs" dxfId="350" priority="168" operator="equal">
      <formula>"NO CUMPLE"</formula>
    </cfRule>
  </conditionalFormatting>
  <conditionalFormatting sqref="V219:V224">
    <cfRule type="cellIs" dxfId="349" priority="167" operator="equal">
      <formula>"INGRESAR TASA"</formula>
    </cfRule>
  </conditionalFormatting>
  <conditionalFormatting sqref="W219:W224">
    <cfRule type="cellIs" dxfId="348" priority="166" operator="equal">
      <formula>"INGRESAR TASA USD"</formula>
    </cfRule>
  </conditionalFormatting>
  <conditionalFormatting sqref="AF219:AG219">
    <cfRule type="containsText" dxfId="347" priority="165" operator="containsText" text="NO">
      <formula>NOT(ISERROR(SEARCH("NO",AF219)))</formula>
    </cfRule>
  </conditionalFormatting>
  <conditionalFormatting sqref="AS224">
    <cfRule type="containsText" dxfId="346" priority="164" operator="containsText" text="NO">
      <formula>NOT(ISERROR(SEARCH("NO",AS224)))</formula>
    </cfRule>
  </conditionalFormatting>
  <conditionalFormatting sqref="AC225:AD225">
    <cfRule type="containsText" dxfId="345" priority="153" operator="containsText" text="NO">
      <formula>NOT(ISERROR(SEARCH("NO",AC225)))</formula>
    </cfRule>
  </conditionalFormatting>
  <conditionalFormatting sqref="AE225:AE230">
    <cfRule type="cellIs" dxfId="344" priority="152" operator="equal">
      <formula>"NO CUMPLE"</formula>
    </cfRule>
  </conditionalFormatting>
  <conditionalFormatting sqref="AH225:AH230">
    <cfRule type="cellIs" dxfId="343" priority="151" operator="equal">
      <formula>"NO CUMPLE"</formula>
    </cfRule>
  </conditionalFormatting>
  <conditionalFormatting sqref="V225:V230">
    <cfRule type="cellIs" dxfId="342" priority="150" operator="equal">
      <formula>"INGRESAR TASA"</formula>
    </cfRule>
  </conditionalFormatting>
  <conditionalFormatting sqref="W225:W230">
    <cfRule type="cellIs" dxfId="341" priority="149" operator="equal">
      <formula>"INGRESAR TASA USD"</formula>
    </cfRule>
  </conditionalFormatting>
  <conditionalFormatting sqref="AF225:AG225">
    <cfRule type="containsText" dxfId="340" priority="148" operator="containsText" text="NO">
      <formula>NOT(ISERROR(SEARCH("NO",AF225)))</formula>
    </cfRule>
  </conditionalFormatting>
  <conditionalFormatting sqref="AS230">
    <cfRule type="containsText" dxfId="339" priority="147" operator="containsText" text="NO">
      <formula>NOT(ISERROR(SEARCH("NO",AS230)))</formula>
    </cfRule>
  </conditionalFormatting>
  <conditionalFormatting sqref="AC231:AD231">
    <cfRule type="containsText" dxfId="338" priority="136" operator="containsText" text="NO">
      <formula>NOT(ISERROR(SEARCH("NO",AC231)))</formula>
    </cfRule>
  </conditionalFormatting>
  <conditionalFormatting sqref="AE231:AE236">
    <cfRule type="cellIs" dxfId="337" priority="135" operator="equal">
      <formula>"NO CUMPLE"</formula>
    </cfRule>
  </conditionalFormatting>
  <conditionalFormatting sqref="AH231:AH236">
    <cfRule type="cellIs" dxfId="336" priority="134" operator="equal">
      <formula>"NO CUMPLE"</formula>
    </cfRule>
  </conditionalFormatting>
  <conditionalFormatting sqref="V231:V236">
    <cfRule type="cellIs" dxfId="335" priority="133" operator="equal">
      <formula>"INGRESAR TASA"</formula>
    </cfRule>
  </conditionalFormatting>
  <conditionalFormatting sqref="W231:W236">
    <cfRule type="cellIs" dxfId="334" priority="132" operator="equal">
      <formula>"INGRESAR TASA USD"</formula>
    </cfRule>
  </conditionalFormatting>
  <conditionalFormatting sqref="AF231:AG231">
    <cfRule type="containsText" dxfId="333" priority="131" operator="containsText" text="NO">
      <formula>NOT(ISERROR(SEARCH("NO",AF231)))</formula>
    </cfRule>
  </conditionalFormatting>
  <conditionalFormatting sqref="AS236">
    <cfRule type="containsText" dxfId="332" priority="130" operator="containsText" text="NO">
      <formula>NOT(ISERROR(SEARCH("NO",AS236)))</formula>
    </cfRule>
  </conditionalFormatting>
  <conditionalFormatting sqref="AC237:AD237">
    <cfRule type="containsText" dxfId="331" priority="119" operator="containsText" text="NO">
      <formula>NOT(ISERROR(SEARCH("NO",AC237)))</formula>
    </cfRule>
  </conditionalFormatting>
  <conditionalFormatting sqref="AE237:AE242">
    <cfRule type="cellIs" dxfId="330" priority="118" operator="equal">
      <formula>"NO CUMPLE"</formula>
    </cfRule>
  </conditionalFormatting>
  <conditionalFormatting sqref="AH237:AH242">
    <cfRule type="cellIs" dxfId="329" priority="117" operator="equal">
      <formula>"NO CUMPLE"</formula>
    </cfRule>
  </conditionalFormatting>
  <conditionalFormatting sqref="V237:V242">
    <cfRule type="cellIs" dxfId="328" priority="116" operator="equal">
      <formula>"INGRESAR TASA"</formula>
    </cfRule>
  </conditionalFormatting>
  <conditionalFormatting sqref="W237:W242">
    <cfRule type="cellIs" dxfId="327" priority="115" operator="equal">
      <formula>"INGRESAR TASA USD"</formula>
    </cfRule>
  </conditionalFormatting>
  <conditionalFormatting sqref="AF237:AG237">
    <cfRule type="containsText" dxfId="326" priority="114" operator="containsText" text="NO">
      <formula>NOT(ISERROR(SEARCH("NO",AF237)))</formula>
    </cfRule>
  </conditionalFormatting>
  <conditionalFormatting sqref="AS242">
    <cfRule type="containsText" dxfId="325" priority="113" operator="containsText" text="NO">
      <formula>NOT(ISERROR(SEARCH("NO",AS242)))</formula>
    </cfRule>
  </conditionalFormatting>
  <conditionalFormatting sqref="AT237:AT242">
    <cfRule type="containsText" dxfId="324" priority="112" operator="containsText" text="NO">
      <formula>NOT(ISERROR(SEARCH("NO",AT237)))</formula>
    </cfRule>
  </conditionalFormatting>
  <conditionalFormatting sqref="AT237:AU242">
    <cfRule type="cellIs" dxfId="323" priority="110" operator="equal">
      <formula>"PENDIENTE"</formula>
    </cfRule>
    <cfRule type="cellIs" dxfId="322" priority="111" operator="equal">
      <formula>"NO HÁBIL"</formula>
    </cfRule>
  </conditionalFormatting>
  <conditionalFormatting sqref="AT237:AU237">
    <cfRule type="containsText" dxfId="321" priority="109" operator="containsText" text="NO">
      <formula>NOT(ISERROR(SEARCH("NO",AT237)))</formula>
    </cfRule>
  </conditionalFormatting>
  <conditionalFormatting sqref="AC243:AD243">
    <cfRule type="containsText" dxfId="320" priority="102" operator="containsText" text="NO">
      <formula>NOT(ISERROR(SEARCH("NO",AC243)))</formula>
    </cfRule>
  </conditionalFormatting>
  <conditionalFormatting sqref="AE243:AE248">
    <cfRule type="cellIs" dxfId="319" priority="101" operator="equal">
      <formula>"NO CUMPLE"</formula>
    </cfRule>
  </conditionalFormatting>
  <conditionalFormatting sqref="AH243:AH248">
    <cfRule type="cellIs" dxfId="318" priority="100" operator="equal">
      <formula>"NO CUMPLE"</formula>
    </cfRule>
  </conditionalFormatting>
  <conditionalFormatting sqref="V243:V248">
    <cfRule type="cellIs" dxfId="317" priority="99" operator="equal">
      <formula>"INGRESAR TASA"</formula>
    </cfRule>
  </conditionalFormatting>
  <conditionalFormatting sqref="W243:W248">
    <cfRule type="cellIs" dxfId="316" priority="98" operator="equal">
      <formula>"INGRESAR TASA USD"</formula>
    </cfRule>
  </conditionalFormatting>
  <conditionalFormatting sqref="AF243:AG243">
    <cfRule type="containsText" dxfId="315" priority="97" operator="containsText" text="NO">
      <formula>NOT(ISERROR(SEARCH("NO",AF243)))</formula>
    </cfRule>
  </conditionalFormatting>
  <conditionalFormatting sqref="AS248">
    <cfRule type="containsText" dxfId="314" priority="96" operator="containsText" text="NO">
      <formula>NOT(ISERROR(SEARCH("NO",AS248)))</formula>
    </cfRule>
  </conditionalFormatting>
  <conditionalFormatting sqref="AT243:AT248">
    <cfRule type="containsText" dxfId="313" priority="95" operator="containsText" text="NO">
      <formula>NOT(ISERROR(SEARCH("NO",AT243)))</formula>
    </cfRule>
  </conditionalFormatting>
  <conditionalFormatting sqref="AT243:AU248">
    <cfRule type="cellIs" dxfId="312" priority="93" operator="equal">
      <formula>"PENDIENTE"</formula>
    </cfRule>
    <cfRule type="cellIs" dxfId="311" priority="94" operator="equal">
      <formula>"NO HÁBIL"</formula>
    </cfRule>
  </conditionalFormatting>
  <conditionalFormatting sqref="AT243:AU243">
    <cfRule type="containsText" dxfId="310" priority="92" operator="containsText" text="NO">
      <formula>NOT(ISERROR(SEARCH("NO",AT243)))</formula>
    </cfRule>
  </conditionalFormatting>
  <conditionalFormatting sqref="AC249:AD249">
    <cfRule type="containsText" dxfId="309" priority="85" operator="containsText" text="NO">
      <formula>NOT(ISERROR(SEARCH("NO",AC249)))</formula>
    </cfRule>
  </conditionalFormatting>
  <conditionalFormatting sqref="AE249:AE254">
    <cfRule type="cellIs" dxfId="308" priority="84" operator="equal">
      <formula>"NO CUMPLE"</formula>
    </cfRule>
  </conditionalFormatting>
  <conditionalFormatting sqref="AH249:AH254">
    <cfRule type="cellIs" dxfId="307" priority="83" operator="equal">
      <formula>"NO CUMPLE"</formula>
    </cfRule>
  </conditionalFormatting>
  <conditionalFormatting sqref="V249:V254">
    <cfRule type="cellIs" dxfId="306" priority="82" operator="equal">
      <formula>"INGRESAR TASA"</formula>
    </cfRule>
  </conditionalFormatting>
  <conditionalFormatting sqref="W249:W254">
    <cfRule type="cellIs" dxfId="305" priority="81" operator="equal">
      <formula>"INGRESAR TASA USD"</formula>
    </cfRule>
  </conditionalFormatting>
  <conditionalFormatting sqref="AF249:AG249">
    <cfRule type="containsText" dxfId="304" priority="80" operator="containsText" text="NO">
      <formula>NOT(ISERROR(SEARCH("NO",AF249)))</formula>
    </cfRule>
  </conditionalFormatting>
  <conditionalFormatting sqref="AS254">
    <cfRule type="containsText" dxfId="303" priority="79" operator="containsText" text="NO">
      <formula>NOT(ISERROR(SEARCH("NO",AS254)))</formula>
    </cfRule>
  </conditionalFormatting>
  <conditionalFormatting sqref="AT249:AT254">
    <cfRule type="containsText" dxfId="302" priority="78" operator="containsText" text="NO">
      <formula>NOT(ISERROR(SEARCH("NO",AT249)))</formula>
    </cfRule>
  </conditionalFormatting>
  <conditionalFormatting sqref="AT249:AU254">
    <cfRule type="cellIs" dxfId="301" priority="76" operator="equal">
      <formula>"PENDIENTE"</formula>
    </cfRule>
    <cfRule type="cellIs" dxfId="300" priority="77" operator="equal">
      <formula>"NO HÁBIL"</formula>
    </cfRule>
  </conditionalFormatting>
  <conditionalFormatting sqref="AT249:AU249">
    <cfRule type="containsText" dxfId="299" priority="75" operator="containsText" text="NO">
      <formula>NOT(ISERROR(SEARCH("NO",AT249)))</formula>
    </cfRule>
  </conditionalFormatting>
  <conditionalFormatting sqref="AC255:AD255">
    <cfRule type="containsText" dxfId="298" priority="68" operator="containsText" text="NO">
      <formula>NOT(ISERROR(SEARCH("NO",AC255)))</formula>
    </cfRule>
  </conditionalFormatting>
  <conditionalFormatting sqref="AE255:AE260">
    <cfRule type="cellIs" dxfId="297" priority="67" operator="equal">
      <formula>"NO CUMPLE"</formula>
    </cfRule>
  </conditionalFormatting>
  <conditionalFormatting sqref="AH255:AH260">
    <cfRule type="cellIs" dxfId="296" priority="66" operator="equal">
      <formula>"NO CUMPLE"</formula>
    </cfRule>
  </conditionalFormatting>
  <conditionalFormatting sqref="V255:V260">
    <cfRule type="cellIs" dxfId="295" priority="65" operator="equal">
      <formula>"INGRESAR TASA"</formula>
    </cfRule>
  </conditionalFormatting>
  <conditionalFormatting sqref="W255:W260">
    <cfRule type="cellIs" dxfId="294" priority="64" operator="equal">
      <formula>"INGRESAR TASA USD"</formula>
    </cfRule>
  </conditionalFormatting>
  <conditionalFormatting sqref="AF255:AG255">
    <cfRule type="containsText" dxfId="293" priority="63" operator="containsText" text="NO">
      <formula>NOT(ISERROR(SEARCH("NO",AF255)))</formula>
    </cfRule>
  </conditionalFormatting>
  <conditionalFormatting sqref="AS260">
    <cfRule type="containsText" dxfId="292" priority="62" operator="containsText" text="NO">
      <formula>NOT(ISERROR(SEARCH("NO",AS260)))</formula>
    </cfRule>
  </conditionalFormatting>
  <conditionalFormatting sqref="AT255:AT260">
    <cfRule type="containsText" dxfId="291" priority="61" operator="containsText" text="NO">
      <formula>NOT(ISERROR(SEARCH("NO",AT255)))</formula>
    </cfRule>
  </conditionalFormatting>
  <conditionalFormatting sqref="AT255:AU260">
    <cfRule type="cellIs" dxfId="290" priority="59" operator="equal">
      <formula>"PENDIENTE"</formula>
    </cfRule>
    <cfRule type="cellIs" dxfId="289" priority="60" operator="equal">
      <formula>"NO HÁBIL"</formula>
    </cfRule>
  </conditionalFormatting>
  <conditionalFormatting sqref="AT255:AU255">
    <cfRule type="containsText" dxfId="288" priority="58" operator="containsText" text="NO">
      <formula>NOT(ISERROR(SEARCH("NO",AT255)))</formula>
    </cfRule>
  </conditionalFormatting>
  <conditionalFormatting sqref="M260">
    <cfRule type="containsText" dxfId="287" priority="57" operator="containsText" text="NO">
      <formula>NOT(ISERROR(SEARCH("NO",M260)))</formula>
    </cfRule>
  </conditionalFormatting>
  <conditionalFormatting sqref="N259:N260">
    <cfRule type="containsText" dxfId="286" priority="56" operator="containsText" text="NO">
      <formula>NOT(ISERROR(SEARCH("NO",N259)))</formula>
    </cfRule>
  </conditionalFormatting>
  <conditionalFormatting sqref="L260">
    <cfRule type="cellIs" dxfId="285" priority="55" operator="equal">
      <formula>"NO"</formula>
    </cfRule>
  </conditionalFormatting>
  <conditionalFormatting sqref="M259">
    <cfRule type="containsText" dxfId="284" priority="54" operator="containsText" text="NO">
      <formula>NOT(ISERROR(SEARCH("NO",M259)))</formula>
    </cfRule>
  </conditionalFormatting>
  <conditionalFormatting sqref="L259">
    <cfRule type="cellIs" dxfId="283" priority="53" operator="equal">
      <formula>"NO"</formula>
    </cfRule>
  </conditionalFormatting>
  <conditionalFormatting sqref="M189:M194 M196:M212">
    <cfRule type="containsText" dxfId="282" priority="51" operator="containsText" text="NO">
      <formula>NOT(ISERROR(SEARCH("NO",M189)))</formula>
    </cfRule>
  </conditionalFormatting>
  <conditionalFormatting sqref="L189:L194 L196:L201 L204:L210 L212">
    <cfRule type="cellIs" dxfId="281" priority="50" operator="equal">
      <formula>"NO"</formula>
    </cfRule>
  </conditionalFormatting>
  <conditionalFormatting sqref="M195">
    <cfRule type="containsText" dxfId="280" priority="49" operator="containsText" text="NO">
      <formula>NOT(ISERROR(SEARCH("NO",M195)))</formula>
    </cfRule>
  </conditionalFormatting>
  <conditionalFormatting sqref="L195">
    <cfRule type="cellIs" dxfId="279" priority="48" operator="equal">
      <formula>"NO"</formula>
    </cfRule>
  </conditionalFormatting>
  <conditionalFormatting sqref="V190">
    <cfRule type="cellIs" dxfId="278" priority="47" operator="equal">
      <formula>"INGRESAR TASA"</formula>
    </cfRule>
  </conditionalFormatting>
  <conditionalFormatting sqref="V207:V208">
    <cfRule type="cellIs" dxfId="277" priority="46" operator="equal">
      <formula>"INGRESAR TASA"</formula>
    </cfRule>
  </conditionalFormatting>
  <conditionalFormatting sqref="AT189:AT212">
    <cfRule type="containsText" dxfId="276" priority="45" operator="containsText" text="NO">
      <formula>NOT(ISERROR(SEARCH("NO",AT189)))</formula>
    </cfRule>
  </conditionalFormatting>
  <conditionalFormatting sqref="AT189:AU212">
    <cfRule type="cellIs" dxfId="275" priority="43" operator="equal">
      <formula>"PENDIENTE"</formula>
    </cfRule>
    <cfRule type="cellIs" dxfId="274" priority="44" operator="equal">
      <formula>"NO HÁBIL"</formula>
    </cfRule>
  </conditionalFormatting>
  <conditionalFormatting sqref="AT189:AU189 AT195:AU195 AT201:AU201 AT207:AU207">
    <cfRule type="containsText" dxfId="273" priority="42" operator="containsText" text="NO">
      <formula>NOT(ISERROR(SEARCH("NO",AT189)))</formula>
    </cfRule>
  </conditionalFormatting>
  <conditionalFormatting sqref="N217:N224">
    <cfRule type="containsText" dxfId="272" priority="41" operator="containsText" text="NO">
      <formula>NOT(ISERROR(SEARCH("NO",N217)))</formula>
    </cfRule>
  </conditionalFormatting>
  <conditionalFormatting sqref="M217:M224">
    <cfRule type="containsText" dxfId="271" priority="40" operator="containsText" text="NO">
      <formula>NOT(ISERROR(SEARCH("NO",M217)))</formula>
    </cfRule>
  </conditionalFormatting>
  <conditionalFormatting sqref="L217:L224">
    <cfRule type="cellIs" dxfId="270" priority="39" operator="equal">
      <formula>"NO"</formula>
    </cfRule>
  </conditionalFormatting>
  <conditionalFormatting sqref="M236">
    <cfRule type="containsText" dxfId="269" priority="38" operator="containsText" text="NO">
      <formula>NOT(ISERROR(SEARCH("NO",M236)))</formula>
    </cfRule>
  </conditionalFormatting>
  <conditionalFormatting sqref="N225:N236 M225:M227">
    <cfRule type="containsText" dxfId="268" priority="37" operator="containsText" text="NO">
      <formula>NOT(ISERROR(SEARCH("NO",M225)))</formula>
    </cfRule>
  </conditionalFormatting>
  <conditionalFormatting sqref="L236">
    <cfRule type="cellIs" dxfId="267" priority="36" operator="equal">
      <formula>"NO"</formula>
    </cfRule>
  </conditionalFormatting>
  <conditionalFormatting sqref="M228:M230 M235">
    <cfRule type="containsText" dxfId="266" priority="35" operator="containsText" text="NO">
      <formula>NOT(ISERROR(SEARCH("NO",M228)))</formula>
    </cfRule>
  </conditionalFormatting>
  <conditionalFormatting sqref="L225:L230 L232:L235">
    <cfRule type="cellIs" dxfId="265" priority="34" operator="equal">
      <formula>"NO"</formula>
    </cfRule>
  </conditionalFormatting>
  <conditionalFormatting sqref="L231">
    <cfRule type="containsText" dxfId="264" priority="33" operator="containsText" text="NO">
      <formula>NOT(ISERROR(SEARCH("NO",L231)))</formula>
    </cfRule>
  </conditionalFormatting>
  <conditionalFormatting sqref="N213:N216">
    <cfRule type="containsText" dxfId="263" priority="32" operator="containsText" text="NO">
      <formula>NOT(ISERROR(SEARCH("NO",N213)))</formula>
    </cfRule>
  </conditionalFormatting>
  <conditionalFormatting sqref="M213:M216">
    <cfRule type="containsText" dxfId="262" priority="31" operator="containsText" text="NO">
      <formula>NOT(ISERROR(SEARCH("NO",M213)))</formula>
    </cfRule>
  </conditionalFormatting>
  <conditionalFormatting sqref="L213:L216">
    <cfRule type="cellIs" dxfId="261" priority="30" operator="equal">
      <formula>"NO"</formula>
    </cfRule>
  </conditionalFormatting>
  <conditionalFormatting sqref="M231">
    <cfRule type="containsText" dxfId="260" priority="29" operator="containsText" text="NO">
      <formula>NOT(ISERROR(SEARCH("NO",M231)))</formula>
    </cfRule>
  </conditionalFormatting>
  <conditionalFormatting sqref="M232">
    <cfRule type="containsText" dxfId="259" priority="28" operator="containsText" text="NO">
      <formula>NOT(ISERROR(SEARCH("NO",M232)))</formula>
    </cfRule>
  </conditionalFormatting>
  <conditionalFormatting sqref="M233">
    <cfRule type="containsText" dxfId="258" priority="27" operator="containsText" text="NO">
      <formula>NOT(ISERROR(SEARCH("NO",M233)))</formula>
    </cfRule>
  </conditionalFormatting>
  <conditionalFormatting sqref="M234">
    <cfRule type="containsText" dxfId="257" priority="26" operator="containsText" text="NO">
      <formula>NOT(ISERROR(SEARCH("NO",M234)))</formula>
    </cfRule>
  </conditionalFormatting>
  <conditionalFormatting sqref="AT213:AT236">
    <cfRule type="containsText" dxfId="256" priority="25" operator="containsText" text="NO">
      <formula>NOT(ISERROR(SEARCH("NO",AT213)))</formula>
    </cfRule>
  </conditionalFormatting>
  <conditionalFormatting sqref="AT213:AU236">
    <cfRule type="cellIs" dxfId="255" priority="23" operator="equal">
      <formula>"PENDIENTE"</formula>
    </cfRule>
    <cfRule type="cellIs" dxfId="254" priority="24" operator="equal">
      <formula>"NO HÁBIL"</formula>
    </cfRule>
  </conditionalFormatting>
  <conditionalFormatting sqref="AT213:AU213 AT219:AU219 AT225:AU225 AT231:AU231">
    <cfRule type="containsText" dxfId="253" priority="22" operator="containsText" text="NO">
      <formula>NOT(ISERROR(SEARCH("NO",AT213)))</formula>
    </cfRule>
  </conditionalFormatting>
  <conditionalFormatting sqref="M248:M258">
    <cfRule type="containsText" dxfId="252" priority="21" operator="containsText" text="NO">
      <formula>NOT(ISERROR(SEARCH("NO",M248)))</formula>
    </cfRule>
  </conditionalFormatting>
  <conditionalFormatting sqref="N237:N258">
    <cfRule type="containsText" dxfId="251" priority="20" operator="containsText" text="NO">
      <formula>NOT(ISERROR(SEARCH("NO",N237)))</formula>
    </cfRule>
  </conditionalFormatting>
  <conditionalFormatting sqref="L248:L250 L252:L258">
    <cfRule type="cellIs" dxfId="250" priority="19" operator="equal">
      <formula>"NO"</formula>
    </cfRule>
  </conditionalFormatting>
  <conditionalFormatting sqref="M237:M242">
    <cfRule type="containsText" dxfId="249" priority="18" operator="containsText" text="NO">
      <formula>NOT(ISERROR(SEARCH("NO",M237)))</formula>
    </cfRule>
  </conditionalFormatting>
  <conditionalFormatting sqref="L237:L242 L244:L247">
    <cfRule type="cellIs" dxfId="248" priority="17" operator="equal">
      <formula>"NO"</formula>
    </cfRule>
  </conditionalFormatting>
  <conditionalFormatting sqref="M243:M247">
    <cfRule type="containsText" dxfId="247" priority="16" operator="containsText" text="NO">
      <formula>NOT(ISERROR(SEARCH("NO",M243)))</formula>
    </cfRule>
  </conditionalFormatting>
  <conditionalFormatting sqref="N93:N104">
    <cfRule type="containsText" dxfId="246" priority="15" operator="containsText" text="NO">
      <formula>NOT(ISERROR(SEARCH("NO",N93)))</formula>
    </cfRule>
  </conditionalFormatting>
  <conditionalFormatting sqref="M93:M104">
    <cfRule type="containsText" dxfId="245" priority="14" operator="containsText" text="NO">
      <formula>NOT(ISERROR(SEARCH("NO",M93)))</formula>
    </cfRule>
  </conditionalFormatting>
  <conditionalFormatting sqref="L93:L104">
    <cfRule type="cellIs" dxfId="244" priority="13" operator="equal">
      <formula>"NO"</formula>
    </cfRule>
  </conditionalFormatting>
  <conditionalFormatting sqref="M116">
    <cfRule type="containsText" dxfId="243" priority="12" operator="containsText" text="NO">
      <formula>NOT(ISERROR(SEARCH("NO",M116)))</formula>
    </cfRule>
  </conditionalFormatting>
  <conditionalFormatting sqref="N105:N116">
    <cfRule type="containsText" dxfId="242" priority="11" operator="containsText" text="NO">
      <formula>NOT(ISERROR(SEARCH("NO",N105)))</formula>
    </cfRule>
  </conditionalFormatting>
  <conditionalFormatting sqref="L116">
    <cfRule type="cellIs" dxfId="241" priority="10" operator="equal">
      <formula>"NO"</formula>
    </cfRule>
  </conditionalFormatting>
  <conditionalFormatting sqref="M109:M110 M115">
    <cfRule type="containsText" dxfId="240" priority="9" operator="containsText" text="NO">
      <formula>NOT(ISERROR(SEARCH("NO",M109)))</formula>
    </cfRule>
  </conditionalFormatting>
  <conditionalFormatting sqref="L105:L110 L112:L115">
    <cfRule type="cellIs" dxfId="239" priority="8" operator="equal">
      <formula>"NO"</formula>
    </cfRule>
  </conditionalFormatting>
  <conditionalFormatting sqref="L111">
    <cfRule type="containsText" dxfId="238" priority="7" operator="containsText" text="NO">
      <formula>NOT(ISERROR(SEARCH("NO",L111)))</formula>
    </cfRule>
  </conditionalFormatting>
  <conditionalFormatting sqref="M105:M108">
    <cfRule type="containsText" dxfId="237" priority="6" operator="containsText" text="NO">
      <formula>NOT(ISERROR(SEARCH("NO",M105)))</formula>
    </cfRule>
  </conditionalFormatting>
  <conditionalFormatting sqref="M111:M114">
    <cfRule type="containsText" dxfId="236" priority="5" operator="containsText" text="NO">
      <formula>NOT(ISERROR(SEARCH("NO",M111)))</formula>
    </cfRule>
  </conditionalFormatting>
  <conditionalFormatting sqref="AT93:AT116">
    <cfRule type="containsText" dxfId="235" priority="4" operator="containsText" text="NO">
      <formula>NOT(ISERROR(SEARCH("NO",AT93)))</formula>
    </cfRule>
  </conditionalFormatting>
  <conditionalFormatting sqref="AT93:AU116">
    <cfRule type="cellIs" dxfId="234" priority="2" operator="equal">
      <formula>"PENDIENTE"</formula>
    </cfRule>
    <cfRule type="cellIs" dxfId="233" priority="3" operator="equal">
      <formula>"NO HÁBIL"</formula>
    </cfRule>
  </conditionalFormatting>
  <conditionalFormatting sqref="AT93:AU93 AT99:AU99 AT105:AU105 AT111:AU111">
    <cfRule type="containsText" dxfId="232" priority="1" operator="containsText" text="NO">
      <formula>NOT(ISERROR(SEARCH("NO",AT93)))</formula>
    </cfRule>
  </conditionalFormatting>
  <dataValidations count="12">
    <dataValidation type="list" allowBlank="1" showInputMessage="1" showErrorMessage="1" sqref="AT21:AT26 AT3:AT8 AT93:AU260">
      <formula1>$AX$2:$AZ$2</formula1>
    </dataValidation>
    <dataValidation type="list" allowBlank="1" showInputMessage="1" showErrorMessage="1" sqref="AS105:AS109 M74:M108 AJ243:AR258 M14:M50 M62 M189:M212 M236 M261:N1048576 M260 M217:M224 M243:M258 AJ237:AR239 M116:M158 M111:M114">
      <formula1>$AX$1:$AY$1</formula1>
    </dataValidation>
    <dataValidation type="list" allowBlank="1" showInputMessage="1" showErrorMessage="1" sqref="AS110 M51:M61 M3:M13 AJ164:AR164 AJ170:AR170 AJ182:AR182 AJ188:AR188 AS112:AS115 AS59:AS61 AJ242:AR242 AM13:AS13 AJ8:AS8 M63:M73 AJ68:AS68 AS73 AM70:AR73 AS190:AS193 AS250:AS253 AS196:AS199 M259 AS202:AS205 AS256:AS259 AS208:AS211 M213:M216 AS214:AS217 AS238:AS241 AS220:AS223 M228:M230 AS226:AS229 AS244:AS247 AS232:AS235 M235 M237:M242 M109:M110 M115">
      <formula1>$BE$1:$BF$1</formula1>
    </dataValidation>
    <dataValidation type="list" allowBlank="1" showInputMessage="1" showErrorMessage="1" sqref="AS51:AS56 AS45:AS48 L4 AS4:AS7 L33:L34 L45:L48 AM33:AR33 AM35:AR35 AS111 L28:L29 AM27:AS28 AP34:AR34 AM39:AR41 AM45:AR47 AM56:AR56 AJ51:AR52 AJ54:AR54 AM53:AR53 AS70:AS72 AM69:AS69 AM77:AS77 AS63:AS67 AS189 AS195 AS201 AS207 AS213 AS219 AS225 AS231 AS237 AS243 AS249 AS255">
      <formula1>$AO$1:$AP$1</formula1>
    </dataValidation>
    <dataValidation type="list" allowBlank="1" showInputMessage="1" showErrorMessage="1" sqref="AT9:AT20 AT27:AT32 AU3:AU32 AT33:AU92">
      <formula1>$BE$2:$BF$2</formula1>
    </dataValidation>
    <dataValidation type="list" allowBlank="1" showInputMessage="1" showErrorMessage="1" sqref="AM25:AS26 AJ17:AS18 AM57:AR59 AM85:AS86">
      <formula1>$AN$1:$AO$1</formula1>
    </dataValidation>
    <dataValidation type="list" allowBlank="1" showInputMessage="1" showErrorMessage="1" sqref="L32">
      <formula1>$AE$1:$AF$1</formula1>
    </dataValidation>
    <dataValidation type="list" allowBlank="1" showInputMessage="1" showErrorMessage="1" sqref="L40">
      <formula1>$AA$1:$AB$1</formula1>
    </dataValidation>
    <dataValidation type="list" allowBlank="1" showInputMessage="1" showErrorMessage="1" sqref="L43 AS42:AS43 AJ43:AR43">
      <formula1>$AL$1:$AM$1</formula1>
    </dataValidation>
    <dataValidation type="list" allowBlank="1" showInputMessage="1" showErrorMessage="1" sqref="AJ139:AS139 AM91:AR92">
      <formula1>$BD$1:$BE$1</formula1>
    </dataValidation>
    <dataValidation type="list" allowBlank="1" showInputMessage="1" showErrorMessage="1" sqref="AS57:AS58 AJ48:AR48 AM42:AR42">
      <formula1>$AM$1:$AN$1</formula1>
    </dataValidation>
    <dataValidation type="list" allowBlank="1" showInputMessage="1" showErrorMessage="1" sqref="AJ34:AO34">
      <formula1>$AP$1:$AQ$1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XFB300"/>
  <sheetViews>
    <sheetView zoomScale="70" zoomScaleNormal="70" zoomScalePageLayoutView="50" workbookViewId="0">
      <pane xSplit="1" ySplit="2" topLeftCell="B105" activePane="bottomRight" state="frozen"/>
      <selection pane="topRight" activeCell="B1" sqref="B1"/>
      <selection pane="bottomLeft" activeCell="A3" sqref="A3"/>
      <selection pane="bottomRight" activeCell="A107" sqref="A107:A110"/>
    </sheetView>
  </sheetViews>
  <sheetFormatPr baseColWidth="10" defaultColWidth="10.875" defaultRowHeight="15.75" zeroHeight="1" x14ac:dyDescent="0.25"/>
  <cols>
    <col min="1" max="1" width="10.875" style="439" bestFit="1" customWidth="1"/>
    <col min="2" max="2" width="8.875" style="439" customWidth="1"/>
    <col min="3" max="3" width="10.625" style="440" customWidth="1"/>
    <col min="4" max="4" width="25.5" style="441" customWidth="1"/>
    <col min="5" max="5" width="2.375" style="842" customWidth="1"/>
    <col min="6" max="6" width="9.875" style="441" hidden="1" customWidth="1"/>
    <col min="7" max="8" width="17.5" style="441" customWidth="1"/>
    <col min="9" max="9" width="14.5" style="441" customWidth="1"/>
    <col min="10" max="10" width="66.125" style="442" customWidth="1"/>
    <col min="11" max="11" width="14.625" style="442" customWidth="1"/>
    <col min="12" max="12" width="33.5" style="443" customWidth="1"/>
    <col min="13" max="13" width="47.125" style="443" customWidth="1"/>
    <col min="14" max="14" width="58.125" style="443" customWidth="1"/>
    <col min="15" max="15" width="32" style="443" customWidth="1"/>
    <col min="16" max="17" width="18.875" style="443" customWidth="1"/>
    <col min="18" max="18" width="15.625" style="444" customWidth="1"/>
    <col min="19" max="19" width="10.625" style="445" customWidth="1"/>
    <col min="20" max="20" width="12.5" style="446" customWidth="1"/>
    <col min="21" max="21" width="11" style="447" customWidth="1"/>
    <col min="22" max="22" width="11" style="18" customWidth="1"/>
    <col min="23" max="23" width="18.5" style="585" customWidth="1"/>
    <col min="24" max="24" width="8.625" style="448" customWidth="1"/>
    <col min="25" max="25" width="13.875" style="18" customWidth="1"/>
    <col min="26" max="26" width="18.125" style="18" customWidth="1"/>
    <col min="27" max="27" width="12.5" style="18" customWidth="1"/>
    <col min="28" max="28" width="19.5" style="18" customWidth="1"/>
    <col min="29" max="29" width="15.5" style="449" customWidth="1"/>
    <col min="30" max="30" width="18.375" style="365" customWidth="1"/>
    <col min="31" max="31" width="18.375" style="450" hidden="1" customWidth="1"/>
    <col min="32" max="32" width="19.5" style="451" customWidth="1"/>
    <col min="33" max="33" width="19.5" style="359" hidden="1" customWidth="1"/>
    <col min="34" max="35" width="19.5" style="461" customWidth="1"/>
    <col min="36" max="36" width="19.5" style="461" hidden="1" customWidth="1"/>
    <col min="37" max="37" width="59.125" style="452" customWidth="1"/>
    <col min="38" max="38" width="15.125" style="262" customWidth="1"/>
    <col min="39" max="39" width="19.125" style="247" bestFit="1" customWidth="1"/>
    <col min="40" max="40" width="19.125" style="465" bestFit="1" customWidth="1"/>
    <col min="41" max="41" width="10.875" style="465"/>
    <col min="42" max="16384" width="10.875" style="247"/>
  </cols>
  <sheetData>
    <row r="1" spans="1:41" s="245" customFormat="1" ht="15" customHeight="1" x14ac:dyDescent="0.25">
      <c r="A1" s="1255" t="s">
        <v>126</v>
      </c>
      <c r="B1" s="1255" t="s">
        <v>127</v>
      </c>
      <c r="C1" s="1255" t="s">
        <v>128</v>
      </c>
      <c r="D1" s="1255" t="s">
        <v>129</v>
      </c>
      <c r="E1" s="1304"/>
      <c r="F1" s="1262"/>
      <c r="G1" s="1255" t="s">
        <v>131</v>
      </c>
      <c r="H1" s="1300" t="s">
        <v>132</v>
      </c>
      <c r="I1" s="1256" t="s">
        <v>133</v>
      </c>
      <c r="J1" s="1255" t="s">
        <v>134</v>
      </c>
      <c r="K1" s="1302" t="s">
        <v>318</v>
      </c>
      <c r="L1" s="1252" t="s">
        <v>319</v>
      </c>
      <c r="M1" s="1298" t="s">
        <v>510</v>
      </c>
      <c r="N1" s="1252" t="s">
        <v>434</v>
      </c>
      <c r="O1" s="1252" t="s">
        <v>478</v>
      </c>
      <c r="P1" s="1252" t="s">
        <v>137</v>
      </c>
      <c r="Q1" s="1252" t="s">
        <v>230</v>
      </c>
      <c r="R1" s="1284" t="s">
        <v>138</v>
      </c>
      <c r="S1" s="1264" t="s">
        <v>139</v>
      </c>
      <c r="T1" s="1264" t="s">
        <v>140</v>
      </c>
      <c r="U1" s="1253" t="s">
        <v>141</v>
      </c>
      <c r="V1" s="1255" t="s">
        <v>231</v>
      </c>
      <c r="W1" s="1315" t="s">
        <v>143</v>
      </c>
      <c r="X1" s="1255" t="s">
        <v>144</v>
      </c>
      <c r="Y1" s="1251" t="s">
        <v>145</v>
      </c>
      <c r="Z1" s="1251" t="s">
        <v>146</v>
      </c>
      <c r="AA1" s="1251" t="s">
        <v>147</v>
      </c>
      <c r="AB1" s="1251" t="s">
        <v>148</v>
      </c>
      <c r="AC1" s="1308" t="s">
        <v>149</v>
      </c>
      <c r="AD1" s="1310" t="s">
        <v>316</v>
      </c>
      <c r="AE1" s="1317" t="s">
        <v>150</v>
      </c>
      <c r="AF1" s="1310" t="s">
        <v>317</v>
      </c>
      <c r="AG1" s="1317" t="s">
        <v>232</v>
      </c>
      <c r="AH1" s="1312" t="s">
        <v>233</v>
      </c>
      <c r="AI1" s="1313"/>
      <c r="AJ1" s="1314"/>
      <c r="AK1" s="1306" t="s">
        <v>159</v>
      </c>
      <c r="AL1" s="244"/>
    </row>
    <row r="2" spans="1:41" s="245" customFormat="1" ht="136.5" customHeight="1" thickBot="1" x14ac:dyDescent="0.3">
      <c r="A2" s="1256"/>
      <c r="B2" s="1256"/>
      <c r="C2" s="1256"/>
      <c r="D2" s="1256"/>
      <c r="E2" s="1305"/>
      <c r="F2" s="1263"/>
      <c r="G2" s="1256"/>
      <c r="H2" s="1301"/>
      <c r="I2" s="1259"/>
      <c r="J2" s="1256"/>
      <c r="K2" s="1303"/>
      <c r="L2" s="1297"/>
      <c r="M2" s="1299"/>
      <c r="N2" s="1297"/>
      <c r="O2" s="1297"/>
      <c r="P2" s="1297"/>
      <c r="Q2" s="1297"/>
      <c r="R2" s="1285"/>
      <c r="S2" s="1265"/>
      <c r="T2" s="1265"/>
      <c r="U2" s="1254"/>
      <c r="V2" s="1256"/>
      <c r="W2" s="1316"/>
      <c r="X2" s="1256"/>
      <c r="Y2" s="1252"/>
      <c r="Z2" s="1252"/>
      <c r="AA2" s="1252"/>
      <c r="AB2" s="1252"/>
      <c r="AC2" s="1309"/>
      <c r="AD2" s="1311"/>
      <c r="AE2" s="1318"/>
      <c r="AF2" s="1311"/>
      <c r="AG2" s="1318"/>
      <c r="AH2" s="462" t="s">
        <v>234</v>
      </c>
      <c r="AI2" s="463" t="s">
        <v>315</v>
      </c>
      <c r="AJ2" s="464" t="s">
        <v>235</v>
      </c>
      <c r="AK2" s="1307"/>
      <c r="AL2" s="244"/>
    </row>
    <row r="3" spans="1:41" s="246" customFormat="1" ht="57" x14ac:dyDescent="0.25">
      <c r="A3" s="1219" t="s">
        <v>14</v>
      </c>
      <c r="B3" s="27" t="s">
        <v>170</v>
      </c>
      <c r="C3" s="28">
        <v>19</v>
      </c>
      <c r="D3" s="352" t="str">
        <f>IFERROR(INDEX(DESEMPATE!$D$3:$D$73,MATCH('EXP ESPEC.'!B3,DESEMPATE!$C$3:$C$73,0)),"")</f>
        <v>LUIS EDUARDO POMBO RAMOS</v>
      </c>
      <c r="E3" s="838" t="s">
        <v>160</v>
      </c>
      <c r="F3" s="327"/>
      <c r="G3" s="480" t="s">
        <v>443</v>
      </c>
      <c r="H3" s="480" t="s">
        <v>438</v>
      </c>
      <c r="I3" s="480" t="s">
        <v>444</v>
      </c>
      <c r="J3" s="481" t="s">
        <v>445</v>
      </c>
      <c r="K3" s="35" t="s">
        <v>160</v>
      </c>
      <c r="L3" s="791" t="s">
        <v>161</v>
      </c>
      <c r="M3" s="791" t="s">
        <v>161</v>
      </c>
      <c r="N3" s="35" t="s">
        <v>160</v>
      </c>
      <c r="O3" s="35" t="s">
        <v>160</v>
      </c>
      <c r="P3" s="660" t="str">
        <f>IFERROR(IF(S3="","",IF(S3&gt;=DATE(1990,1,1),"SI","NO")),"")</f>
        <v>SI</v>
      </c>
      <c r="Q3" s="794" t="s">
        <v>161</v>
      </c>
      <c r="R3" s="488">
        <v>0.5</v>
      </c>
      <c r="S3" s="489">
        <v>37196</v>
      </c>
      <c r="T3" s="489">
        <v>38092</v>
      </c>
      <c r="U3" s="30">
        <f>IF(T3="","",YEAR(T3))</f>
        <v>2004</v>
      </c>
      <c r="V3" s="140">
        <f>IFERROR(INDEX(PARAMETROS!$B$53:$B$79,MATCH(U3,PARAMETROS!$A$53:$A$79,0)),"")</f>
        <v>358000</v>
      </c>
      <c r="W3" s="874">
        <v>1669022155</v>
      </c>
      <c r="X3" s="32" t="s">
        <v>171</v>
      </c>
      <c r="Y3" s="35" t="str">
        <f>IFERROR(IF(X3="","",IF(X3="COP","N/A",IF(OR(X3="USD",X3="US"),1,IF(X3="EUR",VLOOKUP(T3,'SH EURO'!$A$6:$B$6338,2,FALSE),"INGRESAR TASA")))),"")</f>
        <v>N/A</v>
      </c>
      <c r="Z3" s="453" t="str">
        <f>IFERROR(IF(W3="","",IF(Y3="INGRESAR TASA","INGRESAR TASA USD",IF(Y3="N/A","N/A",W3*Y3))),"")</f>
        <v>N/A</v>
      </c>
      <c r="AA3" s="33">
        <f>IFERROR(IF(X3="","",IF(X3="COP",1,IF(Y3&lt;&gt;"N/A",VLOOKUP(T3,'SH TRM'!$A$9:$B$8912,2,FALSE),"REVISAR"))),"")</f>
        <v>1</v>
      </c>
      <c r="AB3" s="457">
        <f>IFERROR(IF(AA3&lt;&gt;"",IF(X3&lt;&gt;"COP",Z3*AA3,W3),""),"")</f>
        <v>1669022155</v>
      </c>
      <c r="AC3" s="370">
        <f>IFERROR(AB3/V3,"")</f>
        <v>4662.0730586592181</v>
      </c>
      <c r="AD3" s="366">
        <f>IFERROR(IF(OR(K3="",K3="NO"),"",IF(E3="SI",IFERROR(AC3*R3,""),"")),"")</f>
        <v>2331.036529329609</v>
      </c>
      <c r="AE3" s="376" t="str">
        <f>IFERROR(IF(OR(K3="",K3="NO"),"",IF(F3="SI",IFERROR(AC3*R3,""),"")),"")</f>
        <v/>
      </c>
      <c r="AF3" s="354" t="str">
        <f>IFERROR(IF(AD3="","",IF(AD3&gt;=CM007EE,"CUMPLE","NO CUMPLE")),"")</f>
        <v>CUMPLE</v>
      </c>
      <c r="AG3" s="355" t="str">
        <f t="shared" ref="AG3:AG66" si="0">IFERROR(IF(AE3="","",IF(AE3&gt;=CM004EEM3,"CUMPLE","NO CUMPLE")),"")</f>
        <v/>
      </c>
      <c r="AH3" s="1319" t="s">
        <v>161</v>
      </c>
      <c r="AI3" s="1322" t="s">
        <v>779</v>
      </c>
      <c r="AJ3" s="1325" t="str">
        <f>IFERROR(IF(OR(F3="",F3="NO"),"N/A",IF(AND(COUNTIF(AG3:AG6,"CUMPLE")=4,AH3="SI"),900,(IF(AND(COUNTIF(AG3:AG6,"CUMPLE")=3,AH3="SI"),800,IF(AND(COUNTIF(AG3:AG6,"CUMPLE")=2,AH3="SI"),700,0))))),"")</f>
        <v>N/A</v>
      </c>
      <c r="AK3" s="1069"/>
      <c r="AL3" s="260"/>
      <c r="AN3" s="466">
        <f t="shared" ref="AN3:AN34" si="1">COUNTIF(M3:N3,"SI")</f>
        <v>1</v>
      </c>
      <c r="AO3" s="466" t="str">
        <f>IF(OR(COUNTIF(AN3:AN6,2)=0,COUNTIF(AN3:AN6,2)&gt;1),"OK",IF(AND(COUNTIF(AN3:AN6,1)&gt;0,COUNTIF(AN3:AN6,2)&gt;0),"OK",1))</f>
        <v>OK</v>
      </c>
    </row>
    <row r="4" spans="1:41" s="246" customFormat="1" ht="31.5" x14ac:dyDescent="0.25">
      <c r="A4" s="1220"/>
      <c r="B4" s="10" t="s">
        <v>440</v>
      </c>
      <c r="C4" s="843" t="s">
        <v>441</v>
      </c>
      <c r="D4" s="11" t="s">
        <v>442</v>
      </c>
      <c r="E4" s="839" t="s">
        <v>160</v>
      </c>
      <c r="F4" s="328"/>
      <c r="G4" s="483" t="s">
        <v>446</v>
      </c>
      <c r="H4" s="483" t="s">
        <v>438</v>
      </c>
      <c r="I4" s="483" t="s">
        <v>447</v>
      </c>
      <c r="J4" s="484" t="s">
        <v>448</v>
      </c>
      <c r="K4" s="791" t="s">
        <v>160</v>
      </c>
      <c r="L4" s="791" t="s">
        <v>161</v>
      </c>
      <c r="M4" s="791" t="s">
        <v>160</v>
      </c>
      <c r="N4" s="791" t="s">
        <v>161</v>
      </c>
      <c r="O4" s="793" t="s">
        <v>161</v>
      </c>
      <c r="P4" s="656" t="str">
        <f t="shared" ref="P4:P67" si="2">IFERROR(IF(S4="","",IF(S4&gt;=DATE(1990,1,1),"SI","NO")),"")</f>
        <v>SI</v>
      </c>
      <c r="Q4" s="851" t="s">
        <v>160</v>
      </c>
      <c r="R4" s="490">
        <v>0.6</v>
      </c>
      <c r="S4" s="491">
        <v>38463</v>
      </c>
      <c r="T4" s="491">
        <v>39355</v>
      </c>
      <c r="U4" s="16">
        <f t="shared" ref="U4:U10" si="3">IF(T4="","",YEAR(T4))</f>
        <v>2007</v>
      </c>
      <c r="V4" s="17">
        <f>IFERROR(INDEX(PARAMETROS!$B$53:$B$79,MATCH(U4,PARAMETROS!$A$53:$A$79,0)),"")</f>
        <v>433700</v>
      </c>
      <c r="W4" s="875">
        <v>2035169503</v>
      </c>
      <c r="X4" s="17" t="s">
        <v>171</v>
      </c>
      <c r="Y4" s="20" t="str">
        <f>IFERROR(IF(X4="","",IF(X4="COP","N/A",IF(OR(X4="USD",X4="US"),1,IF(X4="EUR",VLOOKUP(T4,'SH EURO'!$A$6:$B$6338,2,FALSE),"INGRESAR TASA")))),"")</f>
        <v>N/A</v>
      </c>
      <c r="Z4" s="454" t="str">
        <f t="shared" ref="Z4:Z67" si="4">IFERROR(IF(W4="","",IF(Y4="INGRESAR TASA","INGRESAR TASA USD",IF(Y4="N/A","N/A",W4*Y4))),"")</f>
        <v>N/A</v>
      </c>
      <c r="AA4" s="19">
        <f>IFERROR(IF(X4="","",IF(X4="COP",1,IF(Y4&lt;&gt;"N/A",VLOOKUP(T4,'SH TRM'!$A$9:$B$8912,2,FALSE),"REVISAR"))),"")</f>
        <v>1</v>
      </c>
      <c r="AB4" s="458">
        <f t="shared" ref="AB4:AB67" si="5">IFERROR(IF(AA4&lt;&gt;"",IF(X4&lt;&gt;"COP",Z4*AA4,W4),""),"")</f>
        <v>2035169503</v>
      </c>
      <c r="AC4" s="371">
        <f t="shared" ref="AC4:AC67" si="6">IFERROR(AB4/V4,"")</f>
        <v>4692.5743670740139</v>
      </c>
      <c r="AD4" s="362">
        <f t="shared" ref="AD4:AD67" si="7">IFERROR(IF(OR(K4="",K4="NO"),"",IF(E4="SI",IFERROR(AC4*R4,""),"")),"")</f>
        <v>2815.5446202444082</v>
      </c>
      <c r="AE4" s="371" t="str">
        <f t="shared" ref="AE4:AE67" si="8">IFERROR(IF(OR(K4="",K4="NO"),"",IF(F4="SI",IFERROR(AC4*R4,""),"")),"")</f>
        <v/>
      </c>
      <c r="AF4" s="657" t="str">
        <f t="shared" ref="AF4:AF64" si="9">IFERROR(IF(AD4="","",IF(AD4&gt;=CM004EEM1,"CUMPLE","NO CUMPLE")),"")</f>
        <v>CUMPLE</v>
      </c>
      <c r="AG4" s="356" t="str">
        <f t="shared" si="0"/>
        <v/>
      </c>
      <c r="AH4" s="1320"/>
      <c r="AI4" s="1323"/>
      <c r="AJ4" s="1326"/>
      <c r="AK4" s="1070"/>
      <c r="AL4" s="260"/>
      <c r="AN4" s="466">
        <f t="shared" si="1"/>
        <v>1</v>
      </c>
      <c r="AO4" s="466"/>
    </row>
    <row r="5" spans="1:41" s="246" customFormat="1" ht="71.25" x14ac:dyDescent="0.25">
      <c r="A5" s="1220"/>
      <c r="B5" s="10" t="s">
        <v>269</v>
      </c>
      <c r="C5" s="11">
        <v>24</v>
      </c>
      <c r="D5" s="11" t="str">
        <f>IFERROR(INDEX(DESEMPATE!$D$3:$D$73,MATCH('EXP ESPEC.'!B5,DESEMPATE!$C$3:$C$73,0)),"")</f>
        <v>ESTEYCO SUCURSAL COLOMBIA</v>
      </c>
      <c r="E5" s="839" t="s">
        <v>160</v>
      </c>
      <c r="F5" s="328"/>
      <c r="G5" s="844" t="s">
        <v>449</v>
      </c>
      <c r="H5" s="844" t="s">
        <v>435</v>
      </c>
      <c r="I5" s="844" t="s">
        <v>450</v>
      </c>
      <c r="J5" s="845" t="s">
        <v>451</v>
      </c>
      <c r="K5" s="20" t="s">
        <v>160</v>
      </c>
      <c r="L5" s="20" t="s">
        <v>160</v>
      </c>
      <c r="M5" s="791" t="s">
        <v>161</v>
      </c>
      <c r="N5" s="791" t="s">
        <v>161</v>
      </c>
      <c r="O5" s="20" t="s">
        <v>160</v>
      </c>
      <c r="P5" s="656" t="str">
        <f t="shared" si="2"/>
        <v>SI</v>
      </c>
      <c r="Q5" s="791" t="s">
        <v>161</v>
      </c>
      <c r="R5" s="490">
        <v>0.4</v>
      </c>
      <c r="S5" s="491">
        <v>39279</v>
      </c>
      <c r="T5" s="491">
        <v>40565</v>
      </c>
      <c r="U5" s="16">
        <f t="shared" si="3"/>
        <v>2011</v>
      </c>
      <c r="V5" s="17">
        <f>IFERROR(INDEX(PARAMETROS!$B$53:$B$79,MATCH(U5,PARAMETROS!$A$53:$A$79,0)),"")</f>
        <v>535600</v>
      </c>
      <c r="W5" s="875">
        <f>1688765.16+1221666.85</f>
        <v>2910432.01</v>
      </c>
      <c r="X5" s="17" t="s">
        <v>173</v>
      </c>
      <c r="Y5" s="20">
        <f>IFERROR(IF(X5="","",IF(X5="COP","N/A",IF(OR(X5="USD",X5="US"),1,IF(X5="EUR",VLOOKUP(T5,'SH EURO'!$A$6:$B$6338,2,FALSE),"INGRESAR TASA")))),"")</f>
        <v>1.3524</v>
      </c>
      <c r="Z5" s="454">
        <f t="shared" si="4"/>
        <v>3936068.2503239997</v>
      </c>
      <c r="AA5" s="19">
        <f>IFERROR(IF(X5="","",IF(X5="COP",1,IF(Y5&lt;&gt;"N/A",VLOOKUP(T5,'SH TRM'!$A$9:$B$8912,2,FALSE),"REVISAR"))),"")</f>
        <v>1838.94</v>
      </c>
      <c r="AB5" s="458">
        <f t="shared" si="5"/>
        <v>7238193348.2508163</v>
      </c>
      <c r="AC5" s="371">
        <f t="shared" si="6"/>
        <v>13514.177274553429</v>
      </c>
      <c r="AD5" s="362">
        <f t="shared" si="7"/>
        <v>5405.6709098213723</v>
      </c>
      <c r="AE5" s="371" t="str">
        <f t="shared" si="8"/>
        <v/>
      </c>
      <c r="AF5" s="657" t="str">
        <f>IFERROR(IF(AD5="","",IF(AD5&gt;=CM007EE,"CUMPLE","NO CUMPLE")),"")</f>
        <v>CUMPLE</v>
      </c>
      <c r="AG5" s="356" t="str">
        <f t="shared" si="0"/>
        <v/>
      </c>
      <c r="AH5" s="1320"/>
      <c r="AI5" s="1323"/>
      <c r="AJ5" s="1326"/>
      <c r="AK5" s="1072"/>
      <c r="AL5" s="260"/>
      <c r="AN5" s="466">
        <f t="shared" si="1"/>
        <v>0</v>
      </c>
      <c r="AO5" s="466"/>
    </row>
    <row r="6" spans="1:41" s="524" customFormat="1" ht="43.5" thickBot="1" x14ac:dyDescent="0.3">
      <c r="A6" s="1221"/>
      <c r="B6" s="36" t="s">
        <v>172</v>
      </c>
      <c r="C6" s="49">
        <v>30</v>
      </c>
      <c r="D6" s="49" t="str">
        <f>IFERROR(INDEX(DESEMPATE!$D$3:$D$73,MATCH('EXP ESPEC.'!B6,DESEMPATE!$C$3:$C$73,0)),"")</f>
        <v>INGENIEROS CONSULTORES INCORPORADOS SAS</v>
      </c>
      <c r="E6" s="840" t="s">
        <v>160</v>
      </c>
      <c r="F6" s="329"/>
      <c r="G6" s="497" t="s">
        <v>452</v>
      </c>
      <c r="H6" s="497" t="s">
        <v>438</v>
      </c>
      <c r="I6" s="497" t="s">
        <v>453</v>
      </c>
      <c r="J6" s="846" t="s">
        <v>454</v>
      </c>
      <c r="K6" s="139" t="s">
        <v>160</v>
      </c>
      <c r="L6" s="788" t="s">
        <v>161</v>
      </c>
      <c r="M6" s="788" t="s">
        <v>161</v>
      </c>
      <c r="N6" s="788" t="s">
        <v>161</v>
      </c>
      <c r="O6" s="139" t="s">
        <v>160</v>
      </c>
      <c r="P6" s="730" t="str">
        <f t="shared" si="2"/>
        <v>SI</v>
      </c>
      <c r="Q6" s="795" t="s">
        <v>161</v>
      </c>
      <c r="R6" s="499">
        <v>0.95</v>
      </c>
      <c r="S6" s="500">
        <v>39479</v>
      </c>
      <c r="T6" s="852">
        <v>40056</v>
      </c>
      <c r="U6" s="40">
        <f t="shared" si="3"/>
        <v>2009</v>
      </c>
      <c r="V6" s="529">
        <f>IFERROR(INDEX(PARAMETROS!$B$53:$B$79,MATCH(U6,PARAMETROS!$A$53:$A$79,0)),"")</f>
        <v>496900</v>
      </c>
      <c r="W6" s="876">
        <v>901425467</v>
      </c>
      <c r="X6" s="42" t="s">
        <v>171</v>
      </c>
      <c r="Y6" s="139" t="str">
        <f>IFERROR(IF(X6="","",IF(X6="COP","N/A",IF(OR(X6="USD",X6="US"),1,IF(X6="EUR",VLOOKUP(T6,'SH EURO'!$A$6:$B$6338,2,FALSE),"INGRESAR TASA")))),"")</f>
        <v>N/A</v>
      </c>
      <c r="Z6" s="455" t="str">
        <f t="shared" si="4"/>
        <v>N/A</v>
      </c>
      <c r="AA6" s="43">
        <f>IFERROR(IF(X6="","",IF(X6="COP",1,IF(Y6&lt;&gt;"N/A",VLOOKUP(T6,'SH TRM'!$A$9:$B$8912,2,FALSE),"REVISAR"))),"")</f>
        <v>1</v>
      </c>
      <c r="AB6" s="459">
        <f t="shared" si="5"/>
        <v>901425467</v>
      </c>
      <c r="AC6" s="372">
        <f t="shared" si="6"/>
        <v>1814.0983437311331</v>
      </c>
      <c r="AD6" s="361">
        <f t="shared" si="7"/>
        <v>1723.3934265445764</v>
      </c>
      <c r="AE6" s="372" t="str">
        <f t="shared" si="8"/>
        <v/>
      </c>
      <c r="AF6" s="375" t="str">
        <f>IFERROR(IF(AD6="","",IF(AD6&gt;=CM007EE,"CUMPLE","NO CUMPLE")),"")</f>
        <v>NO CUMPLE</v>
      </c>
      <c r="AG6" s="367" t="str">
        <f t="shared" si="0"/>
        <v/>
      </c>
      <c r="AH6" s="1321"/>
      <c r="AI6" s="1324"/>
      <c r="AJ6" s="1327"/>
      <c r="AK6" s="1071"/>
      <c r="AL6" s="523"/>
      <c r="AN6" s="531">
        <f t="shared" si="1"/>
        <v>0</v>
      </c>
      <c r="AO6" s="531"/>
    </row>
    <row r="7" spans="1:41" s="246" customFormat="1" ht="71.25" x14ac:dyDescent="0.25">
      <c r="A7" s="1219" t="s">
        <v>15</v>
      </c>
      <c r="B7" s="22" t="s">
        <v>174</v>
      </c>
      <c r="C7" s="138">
        <v>8</v>
      </c>
      <c r="D7" s="142" t="str">
        <f>IFERROR(INDEX(DESEMPATE!$D$3:$D$73,MATCH('EXP ESPEC.'!B7,DESEMPATE!$C$3:$C$73,0)),"")</f>
        <v>D&amp;B INGENIEROS CIVILES SAS</v>
      </c>
      <c r="E7" s="841" t="s">
        <v>160</v>
      </c>
      <c r="F7" s="509"/>
      <c r="G7" s="483" t="s">
        <v>457</v>
      </c>
      <c r="H7" s="483" t="s">
        <v>458</v>
      </c>
      <c r="I7" s="143" t="s">
        <v>467</v>
      </c>
      <c r="J7" s="518" t="s">
        <v>468</v>
      </c>
      <c r="K7" s="143" t="s">
        <v>160</v>
      </c>
      <c r="L7" s="791" t="s">
        <v>161</v>
      </c>
      <c r="M7" s="791" t="s">
        <v>160</v>
      </c>
      <c r="N7" s="791" t="s">
        <v>161</v>
      </c>
      <c r="O7" s="791" t="s">
        <v>160</v>
      </c>
      <c r="P7" s="665" t="str">
        <f t="shared" si="2"/>
        <v>SI</v>
      </c>
      <c r="Q7" s="1296" t="s">
        <v>161</v>
      </c>
      <c r="R7" s="23">
        <v>1</v>
      </c>
      <c r="S7" s="405">
        <v>41480</v>
      </c>
      <c r="T7" s="405">
        <v>42096</v>
      </c>
      <c r="U7" s="47">
        <f t="shared" si="3"/>
        <v>2015</v>
      </c>
      <c r="V7" s="527">
        <f>IFERROR(INDEX(PARAMETROS!$B$53:$B$79,MATCH(U7,PARAMETROS!$A$53:$A$79,0)),"")</f>
        <v>644350</v>
      </c>
      <c r="W7" s="877">
        <v>13600999000</v>
      </c>
      <c r="X7" s="25" t="s">
        <v>219</v>
      </c>
      <c r="Y7" s="143">
        <v>2.0000000000000001E-4</v>
      </c>
      <c r="Z7" s="456">
        <f t="shared" si="4"/>
        <v>2720199.8000000003</v>
      </c>
      <c r="AA7" s="26">
        <f>IFERROR(IF(X7="","",IF(X7="COP",1,IF(Y7&lt;&gt;"N/A",VLOOKUP(T7,'SH TRM'!$A$9:$B$8912,2,FALSE),"REVISAR"))),"")</f>
        <v>2576.41</v>
      </c>
      <c r="AB7" s="460">
        <f t="shared" si="5"/>
        <v>7008349966.7180004</v>
      </c>
      <c r="AC7" s="373">
        <f t="shared" si="6"/>
        <v>10876.619797808646</v>
      </c>
      <c r="AD7" s="368">
        <f t="shared" si="7"/>
        <v>10876.619797808646</v>
      </c>
      <c r="AE7" s="377" t="str">
        <f t="shared" si="8"/>
        <v/>
      </c>
      <c r="AF7" s="374" t="str">
        <f t="shared" si="9"/>
        <v>CUMPLE</v>
      </c>
      <c r="AG7" s="357" t="str">
        <f t="shared" si="0"/>
        <v/>
      </c>
      <c r="AH7" s="1319" t="str">
        <f>IFERROR(IF(AND(COUNTIF(L7:L10,"SI")&gt;=1,COUNTIF(M7:M10,"SI")&gt;=1,COUNTIF(N7:N10,"SI")&gt;=1,COUNTIF(Q7:Q10,"SI")&lt;=1,COUNTIF(K7:K10,"SI")=4,AO7="OK"),"SI","NO"),"")</f>
        <v>SI</v>
      </c>
      <c r="AI7" s="1337">
        <f t="shared" ref="AI7" si="10">IFERROR(IF(OR(E7="",E7="NO"),"N/A",IF(AND(COUNTIF(AF7:AF10,"CUMPLE")=4,AH7="SI"),900,(IF(AND(COUNTIF(AF7:AF10,"CUMPLE")=3,AH7="SI"),800,IF(AND(COUNTIF(AF7:AF10,"CUMPLE")=2,AH7="SI"),700,0))))),"")</f>
        <v>900</v>
      </c>
      <c r="AJ7" s="1325" t="str">
        <f>IFERROR(IF(OR(F7="",F7="NO"),"N/A",IF(AND(COUNTIF(AG7:AG10,"CUMPLE")=4,AH7="SI"),900,(IF(AND(COUNTIF(AG7:AG10,"CUMPLE")=3,AH7="SI"),800,IF(AND(COUNTIF(AG7:AG10,"CUMPLE")=2,AH7="SI"),700,0))))),"")</f>
        <v>N/A</v>
      </c>
      <c r="AK7" s="381"/>
      <c r="AL7" s="260"/>
      <c r="AN7" s="466">
        <f t="shared" si="1"/>
        <v>1</v>
      </c>
      <c r="AO7" s="466" t="str">
        <f>IF(OR(COUNTIF(AN7:AN10,2)=0,COUNTIF(AN7:AN10,2)&gt;1),"OK",IF(AND(COUNTIF(AN7:AN10,1)&gt;0,COUNTIF(AN7:AN10,2)&gt;0),"OK",1))</f>
        <v>OK</v>
      </c>
    </row>
    <row r="8" spans="1:41" s="246" customFormat="1" ht="71.25" x14ac:dyDescent="0.25">
      <c r="A8" s="1220"/>
      <c r="B8" s="10" t="s">
        <v>174</v>
      </c>
      <c r="C8" s="136">
        <v>11</v>
      </c>
      <c r="D8" s="11" t="str">
        <f>IFERROR(INDEX(DESEMPATE!$D$3:$D$73,MATCH('EXP ESPEC.'!B8,DESEMPATE!$C$3:$C$73,0)),"")</f>
        <v>D&amp;B INGENIEROS CIVILES SAS</v>
      </c>
      <c r="E8" s="839" t="s">
        <v>160</v>
      </c>
      <c r="F8" s="328"/>
      <c r="G8" s="483" t="s">
        <v>457</v>
      </c>
      <c r="H8" s="483" t="s">
        <v>458</v>
      </c>
      <c r="I8" s="20" t="s">
        <v>461</v>
      </c>
      <c r="J8" s="484" t="s">
        <v>462</v>
      </c>
      <c r="K8" s="20" t="s">
        <v>160</v>
      </c>
      <c r="L8" s="791" t="s">
        <v>161</v>
      </c>
      <c r="M8" s="791" t="s">
        <v>161</v>
      </c>
      <c r="N8" s="791" t="s">
        <v>161</v>
      </c>
      <c r="O8" s="793" t="s">
        <v>160</v>
      </c>
      <c r="P8" s="656" t="str">
        <f t="shared" si="2"/>
        <v>SI</v>
      </c>
      <c r="Q8" s="1294"/>
      <c r="R8" s="14">
        <v>1</v>
      </c>
      <c r="S8" s="15">
        <v>39884</v>
      </c>
      <c r="T8" s="15">
        <v>41942</v>
      </c>
      <c r="U8" s="16">
        <f t="shared" si="3"/>
        <v>2014</v>
      </c>
      <c r="V8" s="17">
        <f>IFERROR(INDEX(PARAMETROS!$B$53:$B$79,MATCH(U8,PARAMETROS!$A$53:$A$79,0)),"")</f>
        <v>616000</v>
      </c>
      <c r="W8" s="878">
        <v>28503500000</v>
      </c>
      <c r="X8" s="18" t="s">
        <v>219</v>
      </c>
      <c r="Y8" s="850">
        <v>2.1000000000000001E-4</v>
      </c>
      <c r="Z8" s="454">
        <f t="shared" si="4"/>
        <v>5985735</v>
      </c>
      <c r="AA8" s="19">
        <f>IFERROR(IF(X8="","",IF(X8="COP",1,IF(Y8&lt;&gt;"N/A",VLOOKUP(T8,'SH TRM'!$A$9:$B$8912,2,FALSE),"REVISAR"))),"")</f>
        <v>2044.55</v>
      </c>
      <c r="AB8" s="458">
        <f t="shared" si="5"/>
        <v>12238134494.25</v>
      </c>
      <c r="AC8" s="371">
        <f t="shared" si="6"/>
        <v>19867.101451704544</v>
      </c>
      <c r="AD8" s="362">
        <f t="shared" si="7"/>
        <v>19867.101451704544</v>
      </c>
      <c r="AE8" s="371" t="str">
        <f t="shared" si="8"/>
        <v/>
      </c>
      <c r="AF8" s="657" t="str">
        <f>IFERROR(IF(AD8="","",IF(AD8&gt;=CM007EE,"CUMPLE","NO CUMPLE")),"")</f>
        <v>CUMPLE</v>
      </c>
      <c r="AG8" s="356" t="str">
        <f t="shared" si="0"/>
        <v/>
      </c>
      <c r="AH8" s="1320"/>
      <c r="AI8" s="1338"/>
      <c r="AJ8" s="1326"/>
      <c r="AK8" s="379"/>
      <c r="AL8" s="260"/>
      <c r="AN8" s="466">
        <f t="shared" si="1"/>
        <v>0</v>
      </c>
      <c r="AO8" s="466"/>
    </row>
    <row r="9" spans="1:41" s="246" customFormat="1" ht="57" x14ac:dyDescent="0.25">
      <c r="A9" s="1220"/>
      <c r="B9" s="10" t="s">
        <v>175</v>
      </c>
      <c r="C9" s="136">
        <v>14</v>
      </c>
      <c r="D9" s="11" t="str">
        <f>IFERROR(INDEX(DESEMPATE!$D$3:$D$73,MATCH('EXP ESPEC.'!B9,DESEMPATE!$C$3:$C$73,0)),"")</f>
        <v>GARPER INGENIERIA CIA SAS</v>
      </c>
      <c r="E9" s="839" t="s">
        <v>160</v>
      </c>
      <c r="F9" s="328"/>
      <c r="G9" s="20" t="s">
        <v>463</v>
      </c>
      <c r="H9" s="20" t="s">
        <v>438</v>
      </c>
      <c r="I9" s="20" t="s">
        <v>464</v>
      </c>
      <c r="J9" s="484" t="s">
        <v>465</v>
      </c>
      <c r="K9" s="20" t="s">
        <v>160</v>
      </c>
      <c r="L9" s="791" t="s">
        <v>161</v>
      </c>
      <c r="M9" s="791" t="s">
        <v>161</v>
      </c>
      <c r="N9" s="793" t="s">
        <v>160</v>
      </c>
      <c r="O9" s="793" t="s">
        <v>160</v>
      </c>
      <c r="P9" s="656" t="str">
        <f t="shared" si="2"/>
        <v>SI</v>
      </c>
      <c r="Q9" s="1294"/>
      <c r="R9" s="14">
        <v>0.55000000000000004</v>
      </c>
      <c r="S9" s="15">
        <v>34338</v>
      </c>
      <c r="T9" s="15">
        <v>36305</v>
      </c>
      <c r="U9" s="16">
        <f t="shared" si="3"/>
        <v>1999</v>
      </c>
      <c r="V9" s="17">
        <f>IFERROR(INDEX(PARAMETROS!$B$53:$B$79,MATCH(U9,PARAMETROS!$A$53:$A$79,0)),"")</f>
        <v>236460</v>
      </c>
      <c r="W9" s="878">
        <v>4491569047</v>
      </c>
      <c r="X9" s="18" t="s">
        <v>171</v>
      </c>
      <c r="Y9" s="20" t="str">
        <f>IFERROR(IF(X9="","",IF(X9="COP","N/A",IF(OR(X9="USD",X9="US"),1,IF(X9="EUR",VLOOKUP(T9,'SH EURO'!$A$6:$B$6338,2,FALSE),"INGRESAR TASA")))),"")</f>
        <v>N/A</v>
      </c>
      <c r="Z9" s="454" t="str">
        <f t="shared" si="4"/>
        <v>N/A</v>
      </c>
      <c r="AA9" s="19">
        <f>IFERROR(IF(X9="","",IF(X9="COP",1,IF(Y9&lt;&gt;"N/A",VLOOKUP(T9,'SH TRM'!$A$9:$B$8912,2,FALSE),"REVISAR"))),"")</f>
        <v>1</v>
      </c>
      <c r="AB9" s="458">
        <f t="shared" si="5"/>
        <v>4491569047</v>
      </c>
      <c r="AC9" s="371">
        <f t="shared" si="6"/>
        <v>18995.04798697454</v>
      </c>
      <c r="AD9" s="362">
        <f t="shared" si="7"/>
        <v>10447.276392835998</v>
      </c>
      <c r="AE9" s="371" t="str">
        <f t="shared" si="8"/>
        <v/>
      </c>
      <c r="AF9" s="657" t="str">
        <f>IFERROR(IF(AD9="","",IF(AD9&gt;=CM007EE,"CUMPLE","NO CUMPLE")),"")</f>
        <v>CUMPLE</v>
      </c>
      <c r="AG9" s="356" t="str">
        <f t="shared" si="0"/>
        <v/>
      </c>
      <c r="AH9" s="1320"/>
      <c r="AI9" s="1338"/>
      <c r="AJ9" s="1326"/>
      <c r="AK9" s="379"/>
      <c r="AL9" s="260"/>
      <c r="AN9" s="466">
        <f t="shared" si="1"/>
        <v>1</v>
      </c>
      <c r="AO9" s="466"/>
    </row>
    <row r="10" spans="1:41" s="524" customFormat="1" ht="57.75" thickBot="1" x14ac:dyDescent="0.3">
      <c r="A10" s="1221"/>
      <c r="B10" s="36" t="s">
        <v>330</v>
      </c>
      <c r="C10" s="137">
        <v>17</v>
      </c>
      <c r="D10" s="49" t="str">
        <f>IFERROR(INDEX(DESEMPATE!$D$3:$D$73,MATCH('EXP ESPEC.'!B10,DESEMPATE!$C$3:$C$73,0)),"")</f>
        <v>BAC ENGINEERING CONSULTANCY GROUP SAS</v>
      </c>
      <c r="E10" s="840" t="s">
        <v>160</v>
      </c>
      <c r="F10" s="329"/>
      <c r="G10" s="139" t="s">
        <v>449</v>
      </c>
      <c r="H10" s="139" t="s">
        <v>435</v>
      </c>
      <c r="I10" s="139"/>
      <c r="J10" s="498" t="s">
        <v>466</v>
      </c>
      <c r="K10" s="139" t="s">
        <v>160</v>
      </c>
      <c r="L10" s="139" t="s">
        <v>160</v>
      </c>
      <c r="M10" s="788" t="s">
        <v>161</v>
      </c>
      <c r="N10" s="788" t="s">
        <v>161</v>
      </c>
      <c r="O10" s="788" t="s">
        <v>160</v>
      </c>
      <c r="P10" s="730" t="str">
        <f t="shared" si="2"/>
        <v>SI</v>
      </c>
      <c r="Q10" s="1295"/>
      <c r="R10" s="39">
        <v>0.35</v>
      </c>
      <c r="S10" s="407">
        <v>39163</v>
      </c>
      <c r="T10" s="407">
        <v>40961</v>
      </c>
      <c r="U10" s="40">
        <f t="shared" si="3"/>
        <v>2012</v>
      </c>
      <c r="V10" s="529">
        <f>IFERROR(INDEX(PARAMETROS!$B$53:$B$79,MATCH(U10,PARAMETROS!$A$53:$A$79,0)),"")</f>
        <v>566700</v>
      </c>
      <c r="W10" s="879">
        <v>4673968.97</v>
      </c>
      <c r="X10" s="42" t="s">
        <v>173</v>
      </c>
      <c r="Y10" s="139">
        <f>IFERROR(IF(X10="","",IF(X10="COP","N/A",IF(OR(X10="USD",X10="US"),1,IF(X10="EUR",VLOOKUP(T10,'SH EURO'!$A$6:$B$6338,2,FALSE),"INGRESAR TASA")))),"")</f>
        <v>1.3243</v>
      </c>
      <c r="Z10" s="455">
        <f t="shared" si="4"/>
        <v>6189737.1069709994</v>
      </c>
      <c r="AA10" s="43">
        <f>IFERROR(IF(X10="","",IF(X10="COP",1,IF(Y10&lt;&gt;"N/A",VLOOKUP(T10,'SH TRM'!$A$9:$B$8912,2,FALSE),"REVISAR"))),"")</f>
        <v>1777.59</v>
      </c>
      <c r="AB10" s="459">
        <f t="shared" si="5"/>
        <v>11002814783.980577</v>
      </c>
      <c r="AC10" s="372">
        <f t="shared" si="6"/>
        <v>19415.589878208182</v>
      </c>
      <c r="AD10" s="361">
        <f t="shared" si="7"/>
        <v>6795.456457372863</v>
      </c>
      <c r="AE10" s="378" t="str">
        <f t="shared" si="8"/>
        <v/>
      </c>
      <c r="AF10" s="375" t="str">
        <f>IFERROR(IF(AD10="","",IF(AD10&gt;=CM007EE,"CUMPLE","NO CUMPLE")),"")</f>
        <v>CUMPLE</v>
      </c>
      <c r="AG10" s="358" t="str">
        <f t="shared" si="0"/>
        <v/>
      </c>
      <c r="AH10" s="1321"/>
      <c r="AI10" s="1339"/>
      <c r="AJ10" s="1327"/>
      <c r="AK10" s="385"/>
      <c r="AL10" s="523"/>
      <c r="AN10" s="531">
        <f t="shared" si="1"/>
        <v>0</v>
      </c>
      <c r="AO10" s="531"/>
    </row>
    <row r="11" spans="1:41" s="856" customFormat="1" ht="128.25" customHeight="1" x14ac:dyDescent="0.25">
      <c r="A11" s="1219" t="s">
        <v>16</v>
      </c>
      <c r="B11" s="27" t="s">
        <v>176</v>
      </c>
      <c r="C11" s="135">
        <v>6</v>
      </c>
      <c r="D11" s="28" t="str">
        <f>IFERROR(INDEX(DESEMPATE!$D$3:$D$73,MATCH('EXP ESPEC.'!B11,DESEMPATE!$C$3:$C$73,0)),"")</f>
        <v>B&amp;C SA</v>
      </c>
      <c r="E11" s="838" t="s">
        <v>160</v>
      </c>
      <c r="F11" s="327"/>
      <c r="G11" s="35" t="s">
        <v>443</v>
      </c>
      <c r="H11" s="35" t="s">
        <v>438</v>
      </c>
      <c r="I11" s="35" t="s">
        <v>471</v>
      </c>
      <c r="J11" s="252" t="s">
        <v>472</v>
      </c>
      <c r="K11" s="35" t="s">
        <v>160</v>
      </c>
      <c r="L11" s="790" t="s">
        <v>160</v>
      </c>
      <c r="M11" s="790" t="s">
        <v>161</v>
      </c>
      <c r="N11" s="790" t="s">
        <v>160</v>
      </c>
      <c r="O11" s="790" t="s">
        <v>160</v>
      </c>
      <c r="P11" s="790" t="str">
        <f t="shared" si="2"/>
        <v>SI</v>
      </c>
      <c r="Q11" s="1296" t="s">
        <v>161</v>
      </c>
      <c r="R11" s="29">
        <v>0.5</v>
      </c>
      <c r="S11" s="554">
        <v>38916</v>
      </c>
      <c r="T11" s="554">
        <v>40267</v>
      </c>
      <c r="U11" s="30">
        <f t="shared" ref="U11:U74" si="11">IFERROR(IF(T11="","",YEAR(T11)),"")</f>
        <v>2010</v>
      </c>
      <c r="V11" s="31">
        <f>IFERROR(INDEX(PARAMETROS!$B$53:$B$79,MATCH(U11,PARAMETROS!$A$53:$A$79,0)),"")</f>
        <v>515000</v>
      </c>
      <c r="W11" s="880">
        <v>7564702533</v>
      </c>
      <c r="X11" s="32" t="s">
        <v>171</v>
      </c>
      <c r="Y11" s="35" t="str">
        <f>IFERROR(IF(X11="","",IF(X11="COP","N/A",IF(OR(X11="USD",X11="US"),1,IF(X11="EUR",VLOOKUP(T11,'SH EURO'!$A$6:$B$6338,2,FALSE),"INGRESAR TASA")))),"")</f>
        <v>N/A</v>
      </c>
      <c r="Z11" s="453" t="str">
        <f t="shared" si="4"/>
        <v>N/A</v>
      </c>
      <c r="AA11" s="33">
        <f>IFERROR(IF(X11="","",IF(X11="COP",1,IF(Y11&lt;&gt;"N/A",VLOOKUP(T11,'SH TRM'!$A$9:$B$8912,2,FALSE),"REVISAR"))),"")</f>
        <v>1</v>
      </c>
      <c r="AB11" s="457">
        <f t="shared" si="5"/>
        <v>7564702533</v>
      </c>
      <c r="AC11" s="370">
        <f t="shared" si="6"/>
        <v>14688.742782524272</v>
      </c>
      <c r="AD11" s="366">
        <f t="shared" si="7"/>
        <v>7344.3713912621361</v>
      </c>
      <c r="AE11" s="370" t="str">
        <f t="shared" si="8"/>
        <v/>
      </c>
      <c r="AF11" s="853" t="str">
        <f>IFERROR(IF(AD11="","",IF(AD11&gt;=CM007EE,"CUMPLE","NO CUMPLE")),"")</f>
        <v>CUMPLE</v>
      </c>
      <c r="AG11" s="854" t="str">
        <f t="shared" si="0"/>
        <v/>
      </c>
      <c r="AH11" s="1319" t="str">
        <f>IFERROR(IF(AND(COUNTIF(L11:L14,"SI")&gt;=1,COUNTIF(M11:M14,"SI")&gt;=1,COUNTIF(N11:N14,"SI")&gt;=1,COUNTIF(Q11:Q14,"SI")&lt;=1,COUNTIF(K11:K14,"SI")=4,AO11="OK"),"SI","NO"),"")</f>
        <v>SI</v>
      </c>
      <c r="AI11" s="1337">
        <f t="shared" ref="AI11" si="12">IFERROR(IF(OR(E11="",E11="NO"),"N/A",IF(AND(COUNTIF(AF11:AF14,"CUMPLE")=4,AH11="SI"),900,(IF(AND(COUNTIF(AF11:AF14,"CUMPLE")=3,AH11="SI"),800,IF(AND(COUNTIF(AF11:AF14,"CUMPLE")=2,AH11="SI"),700,0))))),"")</f>
        <v>900</v>
      </c>
      <c r="AJ11" s="1325" t="str">
        <f t="shared" ref="AJ11" si="13">IFERROR(IF(OR(F11="",F11="NO"),"N/A",IF(AND(COUNTIF(AG11:AG14,"CUMPLE")=4,AH11="SI"),900,(IF(AND(COUNTIF(AG11:AG14,"CUMPLE")=3,AH11="SI"),800,IF(AND(COUNTIF(AG11:AG14,"CUMPLE")=2,AH11="SI"),700,0))))),"")</f>
        <v>N/A</v>
      </c>
      <c r="AK11" s="383"/>
      <c r="AL11" s="855"/>
      <c r="AN11" s="857">
        <f t="shared" si="1"/>
        <v>1</v>
      </c>
      <c r="AO11" s="857" t="str">
        <f>IF(OR(COUNTIF(AN11:AN14,2)=0,COUNTIF(AN11:AN14,2)&gt;1),"OK",IF(AND(COUNTIF(AN11:AN14,1)&gt;0,COUNTIF(AN11:AN14,2)&gt;0),"OK",1))</f>
        <v>OK</v>
      </c>
    </row>
    <row r="12" spans="1:41" s="246" customFormat="1" ht="85.5" x14ac:dyDescent="0.25">
      <c r="A12" s="1220"/>
      <c r="B12" s="22" t="s">
        <v>176</v>
      </c>
      <c r="C12" s="138">
        <v>13</v>
      </c>
      <c r="D12" s="142" t="str">
        <f>IFERROR(INDEX(DESEMPATE!$D$3:$D$73,MATCH('EXP ESPEC.'!B12,DESEMPATE!$C$3:$C$73,0)),"")</f>
        <v>B&amp;C SA</v>
      </c>
      <c r="E12" s="841" t="s">
        <v>160</v>
      </c>
      <c r="F12" s="509"/>
      <c r="G12" s="143" t="s">
        <v>443</v>
      </c>
      <c r="H12" s="143" t="s">
        <v>438</v>
      </c>
      <c r="I12" s="143" t="s">
        <v>469</v>
      </c>
      <c r="J12" s="518" t="s">
        <v>470</v>
      </c>
      <c r="K12" s="143" t="s">
        <v>160</v>
      </c>
      <c r="L12" s="792" t="s">
        <v>161</v>
      </c>
      <c r="M12" s="792" t="s">
        <v>160</v>
      </c>
      <c r="N12" s="792" t="s">
        <v>160</v>
      </c>
      <c r="O12" s="792" t="s">
        <v>160</v>
      </c>
      <c r="P12" s="792" t="str">
        <f t="shared" si="2"/>
        <v>SI</v>
      </c>
      <c r="Q12" s="1294"/>
      <c r="R12" s="23">
        <v>0.5</v>
      </c>
      <c r="S12" s="405">
        <v>36333</v>
      </c>
      <c r="T12" s="405">
        <v>38915</v>
      </c>
      <c r="U12" s="47">
        <f t="shared" si="11"/>
        <v>2006</v>
      </c>
      <c r="V12" s="24">
        <f>IFERROR(INDEX(PARAMETROS!$B$53:$B$79,MATCH(U12,PARAMETROS!$A$53:$A$79,0)),"")</f>
        <v>408000</v>
      </c>
      <c r="W12" s="877">
        <v>19941780178.779999</v>
      </c>
      <c r="X12" s="25" t="s">
        <v>171</v>
      </c>
      <c r="Y12" s="143" t="str">
        <f>IFERROR(IF(X12="","",IF(X12="COP","N/A",IF(OR(X12="USD",X12="US"),1,IF(X12="EUR",VLOOKUP(T12,'SH EURO'!$A$6:$B$6338,2,FALSE),"INGRESAR TASA")))),"")</f>
        <v>N/A</v>
      </c>
      <c r="Z12" s="456" t="str">
        <f t="shared" si="4"/>
        <v>N/A</v>
      </c>
      <c r="AA12" s="26">
        <f>IFERROR(IF(X12="","",IF(X12="COP",1,IF(Y12&lt;&gt;"N/A",VLOOKUP(T12,'SH TRM'!$A$9:$B$8912,2,FALSE),"REVISAR"))),"")</f>
        <v>1</v>
      </c>
      <c r="AB12" s="460">
        <f t="shared" si="5"/>
        <v>19941780178.779999</v>
      </c>
      <c r="AC12" s="373">
        <f t="shared" si="6"/>
        <v>48876.912202892156</v>
      </c>
      <c r="AD12" s="368">
        <f t="shared" si="7"/>
        <v>24438.456101446078</v>
      </c>
      <c r="AE12" s="373" t="str">
        <f t="shared" si="8"/>
        <v/>
      </c>
      <c r="AF12" s="532" t="str">
        <f t="shared" si="9"/>
        <v>CUMPLE</v>
      </c>
      <c r="AG12" s="404" t="str">
        <f t="shared" si="0"/>
        <v/>
      </c>
      <c r="AH12" s="1320"/>
      <c r="AI12" s="1338"/>
      <c r="AJ12" s="1326"/>
      <c r="AK12" s="528"/>
      <c r="AL12" s="260"/>
      <c r="AN12" s="466">
        <f t="shared" si="1"/>
        <v>2</v>
      </c>
      <c r="AO12" s="466"/>
    </row>
    <row r="13" spans="1:41" s="246" customFormat="1" ht="57" x14ac:dyDescent="0.25">
      <c r="A13" s="1220"/>
      <c r="B13" s="10" t="s">
        <v>176</v>
      </c>
      <c r="C13" s="136">
        <v>28</v>
      </c>
      <c r="D13" s="11" t="str">
        <f>IFERROR(INDEX(DESEMPATE!$D$3:$D$73,MATCH('EXP ESPEC.'!B13,DESEMPATE!$C$3:$C$73,0)),"")</f>
        <v>B&amp;C SA</v>
      </c>
      <c r="E13" s="839" t="s">
        <v>160</v>
      </c>
      <c r="F13" s="328"/>
      <c r="G13" s="483" t="s">
        <v>479</v>
      </c>
      <c r="H13" s="483" t="s">
        <v>438</v>
      </c>
      <c r="I13" s="20" t="s">
        <v>480</v>
      </c>
      <c r="J13" s="13" t="s">
        <v>512</v>
      </c>
      <c r="K13" s="791" t="s">
        <v>160</v>
      </c>
      <c r="L13" s="656" t="s">
        <v>161</v>
      </c>
      <c r="M13" s="656" t="s">
        <v>161</v>
      </c>
      <c r="N13" s="656" t="s">
        <v>160</v>
      </c>
      <c r="O13" s="729" t="s">
        <v>160</v>
      </c>
      <c r="P13" s="656" t="str">
        <f t="shared" si="2"/>
        <v>SI</v>
      </c>
      <c r="Q13" s="1294"/>
      <c r="R13" s="14">
        <v>0.3</v>
      </c>
      <c r="S13" s="15">
        <v>39934</v>
      </c>
      <c r="T13" s="15">
        <v>41029</v>
      </c>
      <c r="U13" s="16">
        <f t="shared" si="11"/>
        <v>2012</v>
      </c>
      <c r="V13" s="17">
        <f>IFERROR(INDEX(PARAMETROS!$B$53:$B$79,MATCH(U13,PARAMETROS!$A$53:$A$79,0)),"")</f>
        <v>566700</v>
      </c>
      <c r="W13" s="618">
        <v>9410306932</v>
      </c>
      <c r="X13" s="493" t="s">
        <v>171</v>
      </c>
      <c r="Y13" s="20" t="str">
        <f>IFERROR(IF(X13="","",IF(X13="COP","N/A",IF(OR(X13="USD",X13="US"),1,IF(X13="EUR",VLOOKUP(T13,'SH EURO'!$A$6:$B$6338,2,FALSE),"INGRESAR TASA")))),"")</f>
        <v>N/A</v>
      </c>
      <c r="Z13" s="454" t="str">
        <f t="shared" si="4"/>
        <v>N/A</v>
      </c>
      <c r="AA13" s="19">
        <f>IFERROR(IF(X13="","",IF(X13="COP",1,IF(Y13&lt;&gt;"N/A",VLOOKUP(T13,'SH TRM'!$A$9:$B$8912,2,FALSE),"REVISAR"))),"")</f>
        <v>1</v>
      </c>
      <c r="AB13" s="458">
        <f t="shared" si="5"/>
        <v>9410306932</v>
      </c>
      <c r="AC13" s="371">
        <f t="shared" si="6"/>
        <v>16605.447206634904</v>
      </c>
      <c r="AD13" s="362">
        <f t="shared" si="7"/>
        <v>4981.6341619904715</v>
      </c>
      <c r="AE13" s="371" t="str">
        <f t="shared" si="8"/>
        <v/>
      </c>
      <c r="AF13" s="657" t="str">
        <f>IFERROR(IF(AD13="","",IF(AD13&gt;=CM007EE,"CUMPLE","NO CUMPLE")),"")</f>
        <v>CUMPLE</v>
      </c>
      <c r="AG13" s="356" t="str">
        <f t="shared" si="0"/>
        <v/>
      </c>
      <c r="AH13" s="1320"/>
      <c r="AI13" s="1338"/>
      <c r="AJ13" s="1326"/>
      <c r="AK13" s="382"/>
      <c r="AL13" s="260"/>
      <c r="AN13" s="466">
        <f t="shared" si="1"/>
        <v>1</v>
      </c>
      <c r="AO13" s="466"/>
    </row>
    <row r="14" spans="1:41" s="524" customFormat="1" ht="100.5" thickBot="1" x14ac:dyDescent="0.3">
      <c r="A14" s="1221"/>
      <c r="B14" s="36" t="s">
        <v>177</v>
      </c>
      <c r="C14" s="137">
        <v>36</v>
      </c>
      <c r="D14" s="49" t="str">
        <f>IFERROR(INDEX(DESEMPATE!$D$3:$D$73,MATCH('EXP ESPEC.'!B14,DESEMPATE!$C$3:$C$73,0)),"")</f>
        <v>DIEGO FERNANDO FONSECA CHAVES</v>
      </c>
      <c r="E14" s="840" t="s">
        <v>160</v>
      </c>
      <c r="F14" s="329"/>
      <c r="G14" s="139" t="s">
        <v>473</v>
      </c>
      <c r="H14" s="139" t="s">
        <v>438</v>
      </c>
      <c r="I14" s="497" t="s">
        <v>474</v>
      </c>
      <c r="J14" s="498" t="s">
        <v>475</v>
      </c>
      <c r="K14" s="788" t="s">
        <v>160</v>
      </c>
      <c r="L14" s="788" t="s">
        <v>161</v>
      </c>
      <c r="M14" s="788" t="s">
        <v>161</v>
      </c>
      <c r="N14" s="788" t="s">
        <v>161</v>
      </c>
      <c r="O14" s="788" t="s">
        <v>160</v>
      </c>
      <c r="P14" s="788" t="str">
        <f t="shared" si="2"/>
        <v>SI</v>
      </c>
      <c r="Q14" s="1295"/>
      <c r="R14" s="39">
        <v>0.5</v>
      </c>
      <c r="S14" s="407">
        <v>40137</v>
      </c>
      <c r="T14" s="407">
        <v>41232</v>
      </c>
      <c r="U14" s="40">
        <f t="shared" si="11"/>
        <v>2012</v>
      </c>
      <c r="V14" s="529">
        <f>IFERROR(INDEX(PARAMETROS!$B$53:$B$79,MATCH(U14,PARAMETROS!$A$53:$A$79,0)),"")</f>
        <v>566700</v>
      </c>
      <c r="W14" s="625">
        <f>1327530352+400000000+120000000+180000000+156952234+2576677923</f>
        <v>4761160509</v>
      </c>
      <c r="X14" s="652" t="s">
        <v>171</v>
      </c>
      <c r="Y14" s="139" t="str">
        <f>IFERROR(IF(X14="","",IF(X14="COP","N/A",IF(OR(X14="USD",X14="US"),1,IF(X14="EUR",VLOOKUP(T14,'SH EURO'!$A$6:$B$6338,2,FALSE),"INGRESAR TASA")))),"")</f>
        <v>N/A</v>
      </c>
      <c r="Z14" s="455" t="str">
        <f t="shared" si="4"/>
        <v>N/A</v>
      </c>
      <c r="AA14" s="43">
        <f>IFERROR(IF(X14="","",IF(X14="COP",1,IF(Y14&lt;&gt;"N/A",VLOOKUP(T14,'SH TRM'!$A$9:$B$8912,2,FALSE),"REVISAR"))),"")</f>
        <v>1</v>
      </c>
      <c r="AB14" s="459">
        <f t="shared" si="5"/>
        <v>4761160509</v>
      </c>
      <c r="AC14" s="372">
        <f t="shared" si="6"/>
        <v>8401.5537480148232</v>
      </c>
      <c r="AD14" s="361">
        <f t="shared" si="7"/>
        <v>4200.7768740074116</v>
      </c>
      <c r="AE14" s="378" t="str">
        <f t="shared" si="8"/>
        <v/>
      </c>
      <c r="AF14" s="375" t="str">
        <f>IFERROR(IF(AD14="","",IF(AD14&gt;=CM007EE,"CUMPLE","NO CUMPLE")),"")</f>
        <v>CUMPLE</v>
      </c>
      <c r="AG14" s="358" t="str">
        <f t="shared" si="0"/>
        <v/>
      </c>
      <c r="AH14" s="1321"/>
      <c r="AI14" s="1339"/>
      <c r="AJ14" s="1327"/>
      <c r="AK14" s="530"/>
      <c r="AL14" s="523"/>
      <c r="AN14" s="531">
        <f t="shared" si="1"/>
        <v>0</v>
      </c>
      <c r="AO14" s="531"/>
    </row>
    <row r="15" spans="1:41" s="246" customFormat="1" ht="71.25" x14ac:dyDescent="0.25">
      <c r="A15" s="1219" t="s">
        <v>18</v>
      </c>
      <c r="B15" s="22" t="s">
        <v>179</v>
      </c>
      <c r="C15" s="138">
        <v>4</v>
      </c>
      <c r="D15" s="142" t="str">
        <f>IFERROR(INDEX(DESEMPATE!$D$3:$D$73,MATCH('EXP ESPEC.'!B15,DESEMPATE!$C$3:$C$73,0)),"")</f>
        <v>PLANES SA</v>
      </c>
      <c r="E15" s="841" t="s">
        <v>160</v>
      </c>
      <c r="F15" s="509"/>
      <c r="G15" s="441" t="s">
        <v>491</v>
      </c>
      <c r="H15" s="441" t="s">
        <v>438</v>
      </c>
      <c r="I15" s="441" t="s">
        <v>492</v>
      </c>
      <c r="J15" s="865" t="s">
        <v>493</v>
      </c>
      <c r="K15" s="143" t="s">
        <v>160</v>
      </c>
      <c r="L15" s="665" t="s">
        <v>161</v>
      </c>
      <c r="M15" s="665" t="s">
        <v>161</v>
      </c>
      <c r="N15" s="526" t="s">
        <v>160</v>
      </c>
      <c r="O15" s="526" t="s">
        <v>160</v>
      </c>
      <c r="P15" s="665" t="str">
        <f t="shared" si="2"/>
        <v>SI</v>
      </c>
      <c r="Q15" s="1296" t="s">
        <v>161</v>
      </c>
      <c r="R15" s="23">
        <v>0.245</v>
      </c>
      <c r="S15" s="510">
        <v>40186</v>
      </c>
      <c r="T15" s="510">
        <v>42052</v>
      </c>
      <c r="U15" s="47">
        <f t="shared" si="11"/>
        <v>2015</v>
      </c>
      <c r="V15" s="527">
        <f>IFERROR(INDEX(PARAMETROS!$B$53:$B$79,MATCH(U15,PARAMETROS!$A$53:$A$79,0)),"")</f>
        <v>644350</v>
      </c>
      <c r="W15" s="881">
        <v>10922423850.5</v>
      </c>
      <c r="X15" s="511" t="s">
        <v>171</v>
      </c>
      <c r="Y15" s="143" t="str">
        <f>IFERROR(IF(X15="","",IF(X15="COP","N/A",IF(OR(X15="USD",X15="US"),1,IF(X15="EUR",VLOOKUP(T15,'SH EURO'!$A$6:$B$6338,2,FALSE),"INGRESAR TASA")))),"")</f>
        <v>N/A</v>
      </c>
      <c r="Z15" s="456" t="str">
        <f t="shared" si="4"/>
        <v>N/A</v>
      </c>
      <c r="AA15" s="26">
        <f>IFERROR(IF(X15="","",IF(X15="COP",1,IF(Y15&lt;&gt;"N/A",VLOOKUP(T15,'SH TRM'!$A$9:$B$8912,2,FALSE),"REVISAR"))),"")</f>
        <v>1</v>
      </c>
      <c r="AB15" s="460">
        <f t="shared" si="5"/>
        <v>10922423850.5</v>
      </c>
      <c r="AC15" s="373">
        <f t="shared" si="6"/>
        <v>16951.072942500195</v>
      </c>
      <c r="AD15" s="368">
        <f t="shared" si="7"/>
        <v>4153.0128709125474</v>
      </c>
      <c r="AE15" s="377" t="str">
        <f t="shared" si="8"/>
        <v/>
      </c>
      <c r="AF15" s="374" t="str">
        <f>IFERROR(IF(AD15="","",IF(AD15&gt;=CM007EE,"CUMPLE","NO CUMPLE")),"")</f>
        <v>CUMPLE</v>
      </c>
      <c r="AG15" s="357" t="str">
        <f t="shared" si="0"/>
        <v/>
      </c>
      <c r="AH15" s="1319" t="str">
        <f>IFERROR(IF(AND(COUNTIF(L15:L18,"SI")&gt;=1,COUNTIF(M15:M18,"SI")&gt;=1,COUNTIF(N15:N18,"SI")&gt;=1,COUNTIF(Q15:Q18,"SI")&lt;=1,COUNTIF(K15:K18,"SI")=4,AO15="OK"),"SI","NO"),"")</f>
        <v>SI</v>
      </c>
      <c r="AI15" s="1328" t="s">
        <v>28</v>
      </c>
      <c r="AJ15" s="1325" t="str">
        <f t="shared" ref="AJ15" si="14">IFERROR(IF(OR(F15="",F15="NO"),"N/A",IF(AND(COUNTIF(AG15:AG18,"CUMPLE")=4,AH15="SI"),900,(IF(AND(COUNTIF(AG15:AG18,"CUMPLE")=3,AH15="SI"),800,IF(AND(COUNTIF(AG15:AG18,"CUMPLE")=2,AH15="SI"),700,0))))),"")</f>
        <v>N/A</v>
      </c>
      <c r="AK15" s="1340"/>
      <c r="AL15" s="260"/>
      <c r="AN15" s="466">
        <f t="shared" si="1"/>
        <v>1</v>
      </c>
      <c r="AO15" s="466" t="str">
        <f>IF(OR(COUNTIF(AN15:AN18,2)=0,COUNTIF(AN15:AN18,2)&gt;1),"OK",IF(AND(COUNTIF(AN15:AN18,1)&gt;0,COUNTIF(AN15:AN18,2)&gt;0),"OK",1))</f>
        <v>OK</v>
      </c>
    </row>
    <row r="16" spans="1:41" s="514" customFormat="1" ht="71.25" x14ac:dyDescent="0.25">
      <c r="A16" s="1220"/>
      <c r="B16" s="10" t="s">
        <v>179</v>
      </c>
      <c r="C16" s="136">
        <v>19</v>
      </c>
      <c r="D16" s="11" t="str">
        <f>IFERROR(INDEX(DESEMPATE!$D$3:$D$73,MATCH('EXP ESPEC.'!B16,DESEMPATE!$C$3:$C$73,0)),"")</f>
        <v>PLANES SA</v>
      </c>
      <c r="E16" s="839" t="s">
        <v>160</v>
      </c>
      <c r="F16" s="328"/>
      <c r="G16" s="483" t="s">
        <v>484</v>
      </c>
      <c r="H16" s="483" t="s">
        <v>438</v>
      </c>
      <c r="I16" s="483" t="s">
        <v>485</v>
      </c>
      <c r="J16" s="484" t="s">
        <v>486</v>
      </c>
      <c r="K16" s="791" t="s">
        <v>160</v>
      </c>
      <c r="L16" s="656" t="s">
        <v>161</v>
      </c>
      <c r="M16" s="656" t="s">
        <v>161</v>
      </c>
      <c r="N16" s="656" t="s">
        <v>160</v>
      </c>
      <c r="O16" s="729" t="s">
        <v>160</v>
      </c>
      <c r="P16" s="656" t="str">
        <f t="shared" si="2"/>
        <v>SI</v>
      </c>
      <c r="Q16" s="1294"/>
      <c r="R16" s="14">
        <v>0.25</v>
      </c>
      <c r="S16" s="15">
        <v>38718</v>
      </c>
      <c r="T16" s="15">
        <v>42399</v>
      </c>
      <c r="U16" s="16">
        <f t="shared" si="11"/>
        <v>2016</v>
      </c>
      <c r="V16" s="17">
        <f>IFERROR(INDEX(PARAMETROS!$B$53:$B$79,MATCH(U16,PARAMETROS!$A$53:$A$79,0)),"")</f>
        <v>689455</v>
      </c>
      <c r="W16" s="878">
        <v>9471953326</v>
      </c>
      <c r="X16" s="18" t="s">
        <v>171</v>
      </c>
      <c r="Y16" s="20" t="str">
        <f>IFERROR(IF(X16="","",IF(X16="COP","N/A",IF(OR(X16="USD",X16="US"),1,IF(X16="EUR",VLOOKUP(T16,'SH EURO'!$A$6:$B$6338,2,FALSE),"INGRESAR TASA")))),"")</f>
        <v>N/A</v>
      </c>
      <c r="Z16" s="454" t="str">
        <f t="shared" si="4"/>
        <v>N/A</v>
      </c>
      <c r="AA16" s="19">
        <f>IFERROR(IF(X16="","",IF(X16="COP",1,IF(Y16&lt;&gt;"N/A",VLOOKUP(T16,'SH TRM'!$A$9:$B$8912,2,FALSE),"REVISAR"))),"")</f>
        <v>1</v>
      </c>
      <c r="AB16" s="458">
        <f t="shared" si="5"/>
        <v>9471953326</v>
      </c>
      <c r="AC16" s="371">
        <f t="shared" si="6"/>
        <v>13738.31987004228</v>
      </c>
      <c r="AD16" s="362">
        <f t="shared" si="7"/>
        <v>3434.57996751057</v>
      </c>
      <c r="AE16" s="371" t="str">
        <f t="shared" si="8"/>
        <v/>
      </c>
      <c r="AF16" s="657" t="str">
        <f>IFERROR(IF(AD16="","",IF(AD16&gt;=CM007EE,"CUMPLE","NO CUMPLE")),"")</f>
        <v>CUMPLE</v>
      </c>
      <c r="AG16" s="356" t="str">
        <f t="shared" si="0"/>
        <v/>
      </c>
      <c r="AH16" s="1320"/>
      <c r="AI16" s="1329"/>
      <c r="AJ16" s="1326"/>
      <c r="AK16" s="1341"/>
      <c r="AL16" s="513"/>
      <c r="AN16" s="534">
        <f t="shared" si="1"/>
        <v>1</v>
      </c>
      <c r="AO16" s="534"/>
    </row>
    <row r="17" spans="1:41" s="246" customFormat="1" ht="42.75" customHeight="1" x14ac:dyDescent="0.25">
      <c r="A17" s="1220"/>
      <c r="B17" s="22" t="s">
        <v>178</v>
      </c>
      <c r="C17" s="138">
        <v>23</v>
      </c>
      <c r="D17" s="142" t="str">
        <f>IFERROR(INDEX(DESEMPATE!$D$3:$D$73,MATCH('EXP ESPEC.'!B17,DESEMPATE!$C$3:$C$73,0)),"")</f>
        <v>PROGIN SPA</v>
      </c>
      <c r="E17" s="841" t="s">
        <v>160</v>
      </c>
      <c r="F17" s="509"/>
      <c r="G17" s="844" t="s">
        <v>494</v>
      </c>
      <c r="H17" s="844" t="s">
        <v>482</v>
      </c>
      <c r="I17" s="844"/>
      <c r="J17" s="845" t="s">
        <v>495</v>
      </c>
      <c r="K17" s="143" t="s">
        <v>160</v>
      </c>
      <c r="L17" s="526" t="s">
        <v>160</v>
      </c>
      <c r="M17" s="526" t="s">
        <v>161</v>
      </c>
      <c r="N17" s="665" t="s">
        <v>161</v>
      </c>
      <c r="O17" s="731" t="s">
        <v>160</v>
      </c>
      <c r="P17" s="665" t="str">
        <f t="shared" si="2"/>
        <v>SI</v>
      </c>
      <c r="Q17" s="1294"/>
      <c r="R17" s="23">
        <v>0.23</v>
      </c>
      <c r="S17" s="405">
        <v>33527</v>
      </c>
      <c r="T17" s="405">
        <v>36734</v>
      </c>
      <c r="U17" s="47">
        <f t="shared" si="11"/>
        <v>2000</v>
      </c>
      <c r="V17" s="24">
        <f>IFERROR(INDEX(PARAMETROS!$B$53:$B$79,MATCH(U17,PARAMETROS!$A$53:$A$79,0)),"")</f>
        <v>260100</v>
      </c>
      <c r="W17" s="877">
        <v>23098286.59</v>
      </c>
      <c r="X17" s="25" t="s">
        <v>173</v>
      </c>
      <c r="Y17" s="143">
        <f>IFERROR(IF(X17="","",IF(X17="COP","N/A",IF(OR(X17="USD",X17="US"),1,IF(X17="EUR",VLOOKUP(T17,'SH EURO'!$A$6:$B$6338,2,FALSE),"INGRESAR TASA")))),"")</f>
        <v>0.94179999999999997</v>
      </c>
      <c r="Z17" s="456">
        <f t="shared" si="4"/>
        <v>21753966.310461998</v>
      </c>
      <c r="AA17" s="26">
        <f>IFERROR(IF(X17="","",IF(X17="COP",1,IF(Y17&lt;&gt;"N/A",VLOOKUP(T17,'SH TRM'!$A$9:$B$8912,2,FALSE),"REVISAR"))),"")</f>
        <v>2165.37</v>
      </c>
      <c r="AB17" s="460">
        <f t="shared" si="5"/>
        <v>47105386029.685097</v>
      </c>
      <c r="AC17" s="373">
        <f t="shared" si="6"/>
        <v>181104.90591958899</v>
      </c>
      <c r="AD17" s="368">
        <f t="shared" si="7"/>
        <v>41654.128361505471</v>
      </c>
      <c r="AE17" s="373" t="str">
        <f t="shared" si="8"/>
        <v/>
      </c>
      <c r="AF17" s="532" t="str">
        <f>IFERROR(IF(AD17="","",IF(AD17&gt;=CM007EE,"CUMPLE","NO CUMPLE")),"")</f>
        <v>CUMPLE</v>
      </c>
      <c r="AG17" s="404" t="str">
        <f t="shared" si="0"/>
        <v/>
      </c>
      <c r="AH17" s="1320"/>
      <c r="AI17" s="1329"/>
      <c r="AJ17" s="1326"/>
      <c r="AK17" s="1341"/>
      <c r="AL17" s="260"/>
      <c r="AN17" s="466">
        <f t="shared" si="1"/>
        <v>0</v>
      </c>
      <c r="AO17" s="466"/>
    </row>
    <row r="18" spans="1:41" s="524" customFormat="1" ht="57.75" thickBot="1" x14ac:dyDescent="0.3">
      <c r="A18" s="1221"/>
      <c r="B18" s="36" t="s">
        <v>178</v>
      </c>
      <c r="C18" s="137">
        <v>54</v>
      </c>
      <c r="D18" s="49" t="str">
        <f>IFERROR(INDEX(DESEMPATE!$D$3:$D$73,MATCH('EXP ESPEC.'!B18,DESEMPATE!$C$3:$C$73,0)),"")</f>
        <v>PROGIN SPA</v>
      </c>
      <c r="E18" s="840" t="s">
        <v>160</v>
      </c>
      <c r="F18" s="329"/>
      <c r="G18" s="139" t="s">
        <v>496</v>
      </c>
      <c r="H18" s="139" t="s">
        <v>438</v>
      </c>
      <c r="I18" s="139">
        <v>2121822</v>
      </c>
      <c r="J18" s="253" t="s">
        <v>497</v>
      </c>
      <c r="K18" s="139" t="s">
        <v>160</v>
      </c>
      <c r="L18" s="788" t="s">
        <v>161</v>
      </c>
      <c r="M18" s="788" t="s">
        <v>160</v>
      </c>
      <c r="N18" s="788" t="s">
        <v>161</v>
      </c>
      <c r="O18" s="788" t="s">
        <v>160</v>
      </c>
      <c r="P18" s="788" t="str">
        <f t="shared" si="2"/>
        <v>SI</v>
      </c>
      <c r="Q18" s="1295"/>
      <c r="R18" s="39">
        <v>0.2</v>
      </c>
      <c r="S18" s="407">
        <v>41096</v>
      </c>
      <c r="T18" s="407">
        <v>42216</v>
      </c>
      <c r="U18" s="40">
        <f t="shared" si="11"/>
        <v>2015</v>
      </c>
      <c r="V18" s="529">
        <f>IFERROR(INDEX(PARAMETROS!$B$53:$B$79,MATCH(U18,PARAMETROS!$A$53:$A$79,0)),"")</f>
        <v>644350</v>
      </c>
      <c r="W18" s="879">
        <v>11652246464</v>
      </c>
      <c r="X18" s="42" t="s">
        <v>171</v>
      </c>
      <c r="Y18" s="139" t="str">
        <f>IFERROR(IF(X18="","",IF(X18="COP","N/A",IF(OR(X18="USD",X18="US"),1,IF(X18="EUR",VLOOKUP(T18,'SH EURO'!$A$6:$B$6338,2,FALSE),"INGRESAR TASA")))),"")</f>
        <v>N/A</v>
      </c>
      <c r="Z18" s="455" t="str">
        <f t="shared" si="4"/>
        <v>N/A</v>
      </c>
      <c r="AA18" s="43">
        <f>IFERROR(IF(X18="","",IF(X18="COP",1,IF(Y18&lt;&gt;"N/A",VLOOKUP(T18,'SH TRM'!$A$9:$B$8912,2,FALSE),"REVISAR"))),"")</f>
        <v>1</v>
      </c>
      <c r="AB18" s="459">
        <f t="shared" si="5"/>
        <v>11652246464</v>
      </c>
      <c r="AC18" s="372">
        <f t="shared" si="6"/>
        <v>18083.722299992241</v>
      </c>
      <c r="AD18" s="361">
        <f t="shared" si="7"/>
        <v>3616.7444599984483</v>
      </c>
      <c r="AE18" s="378" t="str">
        <f t="shared" si="8"/>
        <v/>
      </c>
      <c r="AF18" s="375" t="str">
        <f t="shared" si="9"/>
        <v>CUMPLE</v>
      </c>
      <c r="AG18" s="358" t="str">
        <f t="shared" si="0"/>
        <v/>
      </c>
      <c r="AH18" s="1321"/>
      <c r="AI18" s="1330"/>
      <c r="AJ18" s="1327"/>
      <c r="AK18" s="1342"/>
      <c r="AL18" s="523"/>
      <c r="AN18" s="531">
        <f t="shared" si="1"/>
        <v>1</v>
      </c>
      <c r="AO18" s="531"/>
    </row>
    <row r="19" spans="1:41" s="246" customFormat="1" ht="42.75" customHeight="1" x14ac:dyDescent="0.25">
      <c r="A19" s="1219" t="s">
        <v>19</v>
      </c>
      <c r="B19" s="22" t="s">
        <v>181</v>
      </c>
      <c r="C19" s="138">
        <v>6</v>
      </c>
      <c r="D19" s="142" t="str">
        <f>IFERROR(INDEX(DESEMPATE!$D$3:$D$73,MATCH('EXP ESPEC.'!B19,DESEMPATE!$C$3:$C$73,0)),"")</f>
        <v>INCGROUP SAS</v>
      </c>
      <c r="E19" s="841" t="s">
        <v>160</v>
      </c>
      <c r="F19" s="509"/>
      <c r="G19" s="484" t="s">
        <v>436</v>
      </c>
      <c r="H19" s="484" t="s">
        <v>435</v>
      </c>
      <c r="I19" s="484"/>
      <c r="J19" s="484" t="s">
        <v>505</v>
      </c>
      <c r="K19" s="792" t="s">
        <v>160</v>
      </c>
      <c r="L19" s="792" t="s">
        <v>160</v>
      </c>
      <c r="M19" s="792" t="s">
        <v>161</v>
      </c>
      <c r="N19" s="792" t="s">
        <v>161</v>
      </c>
      <c r="O19" s="792" t="s">
        <v>160</v>
      </c>
      <c r="P19" s="792" t="str">
        <f t="shared" si="2"/>
        <v>SI</v>
      </c>
      <c r="Q19" s="1296" t="s">
        <v>161</v>
      </c>
      <c r="R19" s="866">
        <v>0.5</v>
      </c>
      <c r="S19" s="867">
        <v>39248</v>
      </c>
      <c r="T19" s="867">
        <v>40161</v>
      </c>
      <c r="U19" s="47">
        <f t="shared" si="11"/>
        <v>2009</v>
      </c>
      <c r="V19" s="527">
        <f>IFERROR(INDEX(PARAMETROS!$B$53:$B$79,MATCH(U19,PARAMETROS!$A$53:$A$79,0)),"")</f>
        <v>496900</v>
      </c>
      <c r="W19" s="627">
        <v>716626.96</v>
      </c>
      <c r="X19" s="25" t="s">
        <v>173</v>
      </c>
      <c r="Y19" s="143">
        <f>IFERROR(IF(X19="","",IF(X19="COP","N/A",IF(OR(X19="USD",X19="US"),1,IF(X19="EUR",VLOOKUP(T19,'SH EURO'!$A$6:$B$6338,2,FALSE),"INGRESAR TASA")))),"")</f>
        <v>1.4613</v>
      </c>
      <c r="Z19" s="456">
        <f t="shared" si="4"/>
        <v>1047206.976648</v>
      </c>
      <c r="AA19" s="26">
        <f>IFERROR(IF(X19="","",IF(X19="COP",1,IF(Y19&lt;&gt;"N/A",VLOOKUP(T19,'SH TRM'!$A$9:$B$8912,2,FALSE),"REVISAR"))),"")</f>
        <v>2000.54</v>
      </c>
      <c r="AB19" s="460">
        <f t="shared" si="5"/>
        <v>2094979445.0633898</v>
      </c>
      <c r="AC19" s="373">
        <f t="shared" si="6"/>
        <v>4216.0987020796738</v>
      </c>
      <c r="AD19" s="368">
        <f t="shared" si="7"/>
        <v>2108.0493510398369</v>
      </c>
      <c r="AE19" s="377" t="str">
        <f t="shared" si="8"/>
        <v/>
      </c>
      <c r="AF19" s="374" t="str">
        <f>IFERROR(IF(AD19="","",IF(AD19&gt;=CM007EE,"CUMPLE","NO CUMPLE")),"")</f>
        <v>CUMPLE</v>
      </c>
      <c r="AG19" s="357" t="str">
        <f t="shared" si="0"/>
        <v/>
      </c>
      <c r="AH19" s="1319" t="str">
        <f>IFERROR(IF(AND(COUNTIF(L19:L22,"SI")&gt;=1,COUNTIF(M19:M22,"SI")&gt;=1,COUNTIF(N19:N22,"SI")&gt;=1,COUNTIF(Q19:Q22,"SI")&lt;=1,COUNTIF(K19:K22,"SI")=4,AO19="OK"),"SI","NO"),"")</f>
        <v>SI</v>
      </c>
      <c r="AI19" s="1337">
        <f t="shared" ref="AI19" si="15">IFERROR(IF(OR(E19="",E19="NO"),"N/A",IF(AND(COUNTIF(AF19:AF22,"CUMPLE")=4,AH19="SI"),900,(IF(AND(COUNTIF(AF19:AF22,"CUMPLE")=3,AH19="SI"),800,IF(AND(COUNTIF(AF19:AF22,"CUMPLE")=2,AH19="SI"),700,0))))),"")</f>
        <v>900</v>
      </c>
      <c r="AJ19" s="1325" t="str">
        <f t="shared" ref="AJ19" si="16">IFERROR(IF(OR(F19="",F19="NO"),"N/A",IF(AND(COUNTIF(AG19:AG22,"CUMPLE")=4,AH19="SI"),900,(IF(AND(COUNTIF(AG19:AG22,"CUMPLE")=3,AH19="SI"),800,IF(AND(COUNTIF(AG19:AG22,"CUMPLE")=2,AH19="SI"),700,0))))),"")</f>
        <v>N/A</v>
      </c>
      <c r="AK19" s="533"/>
      <c r="AL19" s="260"/>
      <c r="AN19" s="466">
        <f t="shared" si="1"/>
        <v>0</v>
      </c>
      <c r="AO19" s="466" t="str">
        <f>IF(OR(COUNTIF(AN19:AN22,2)=0,COUNTIF(AN19:AN22,2)&gt;1),"OK",IF(AND(COUNTIF(AN19:AN22,1)&gt;0,COUNTIF(AN19:AN22,2)&gt;0),"OK",1))</f>
        <v>OK</v>
      </c>
    </row>
    <row r="20" spans="1:41" s="246" customFormat="1" ht="85.5" x14ac:dyDescent="0.25">
      <c r="A20" s="1220"/>
      <c r="B20" s="10" t="s">
        <v>180</v>
      </c>
      <c r="C20" s="136">
        <v>9</v>
      </c>
      <c r="D20" s="11" t="str">
        <f>IFERROR(INDEX(DESEMPATE!$D$3:$D$73,MATCH('EXP ESPEC.'!B20,DESEMPATE!$C$3:$C$73,0)),"")</f>
        <v>AFA CONSULTORES Y CONSTRUCTORES SA</v>
      </c>
      <c r="E20" s="839" t="s">
        <v>160</v>
      </c>
      <c r="F20" s="328"/>
      <c r="G20" s="20" t="s">
        <v>479</v>
      </c>
      <c r="H20" s="20" t="s">
        <v>438</v>
      </c>
      <c r="I20" s="20" t="s">
        <v>507</v>
      </c>
      <c r="J20" s="544" t="s">
        <v>506</v>
      </c>
      <c r="K20" s="656" t="s">
        <v>160</v>
      </c>
      <c r="L20" s="656" t="s">
        <v>161</v>
      </c>
      <c r="M20" s="656" t="s">
        <v>160</v>
      </c>
      <c r="N20" s="656" t="s">
        <v>160</v>
      </c>
      <c r="O20" s="729" t="s">
        <v>160</v>
      </c>
      <c r="P20" s="656" t="str">
        <f t="shared" si="2"/>
        <v>SI</v>
      </c>
      <c r="Q20" s="1294"/>
      <c r="R20" s="545">
        <v>0.55000000000000004</v>
      </c>
      <c r="S20" s="546">
        <v>42075</v>
      </c>
      <c r="T20" s="546">
        <v>42429</v>
      </c>
      <c r="U20" s="16">
        <f t="shared" si="11"/>
        <v>2016</v>
      </c>
      <c r="V20" s="17">
        <f>IFERROR(INDEX(PARAMETROS!$B$53:$B$79,MATCH(U20,PARAMETROS!$A$53:$A$79,0)),"")</f>
        <v>689455</v>
      </c>
      <c r="W20" s="618">
        <v>3671503237</v>
      </c>
      <c r="X20" s="18" t="s">
        <v>171</v>
      </c>
      <c r="Y20" s="20" t="str">
        <f>IFERROR(IF(X20="","",IF(X20="COP","N/A",IF(OR(X20="USD",X20="US"),1,IF(X20="EUR",VLOOKUP(T20,'SH EURO'!$A$6:$B$6338,2,FALSE),"INGRESAR TASA")))),"")</f>
        <v>N/A</v>
      </c>
      <c r="Z20" s="454" t="str">
        <f t="shared" si="4"/>
        <v>N/A</v>
      </c>
      <c r="AA20" s="19">
        <f>IFERROR(IF(X20="","",IF(X20="COP",1,IF(Y20&lt;&gt;"N/A",VLOOKUP(T20,'SH TRM'!$A$9:$B$8912,2,FALSE),"REVISAR"))),"")</f>
        <v>1</v>
      </c>
      <c r="AB20" s="458">
        <f t="shared" si="5"/>
        <v>3671503237</v>
      </c>
      <c r="AC20" s="371">
        <f t="shared" si="6"/>
        <v>5325.2253403050236</v>
      </c>
      <c r="AD20" s="362">
        <f t="shared" si="7"/>
        <v>2928.8739371677634</v>
      </c>
      <c r="AE20" s="371" t="str">
        <f t="shared" si="8"/>
        <v/>
      </c>
      <c r="AF20" s="657" t="str">
        <f t="shared" si="9"/>
        <v>CUMPLE</v>
      </c>
      <c r="AG20" s="356" t="str">
        <f t="shared" si="0"/>
        <v/>
      </c>
      <c r="AH20" s="1320"/>
      <c r="AI20" s="1338"/>
      <c r="AJ20" s="1326"/>
      <c r="AK20" s="379"/>
      <c r="AL20" s="260"/>
      <c r="AM20" s="248"/>
      <c r="AN20" s="466">
        <f t="shared" si="1"/>
        <v>2</v>
      </c>
      <c r="AO20" s="466"/>
    </row>
    <row r="21" spans="1:41" s="246" customFormat="1" ht="57" x14ac:dyDescent="0.25">
      <c r="A21" s="1220"/>
      <c r="B21" s="10" t="s">
        <v>180</v>
      </c>
      <c r="C21" s="136">
        <v>41</v>
      </c>
      <c r="D21" s="11" t="str">
        <f>IFERROR(INDEX(DESEMPATE!$D$3:$D$73,MATCH('EXP ESPEC.'!B21,DESEMPATE!$C$3:$C$73,0)),"")</f>
        <v>AFA CONSULTORES Y CONSTRUCTORES SA</v>
      </c>
      <c r="E21" s="839" t="s">
        <v>160</v>
      </c>
      <c r="F21" s="328"/>
      <c r="G21" s="483" t="s">
        <v>463</v>
      </c>
      <c r="H21" s="484" t="s">
        <v>438</v>
      </c>
      <c r="I21" s="484" t="s">
        <v>503</v>
      </c>
      <c r="J21" s="484" t="s">
        <v>509</v>
      </c>
      <c r="K21" s="659" t="s">
        <v>160</v>
      </c>
      <c r="L21" s="656" t="s">
        <v>161</v>
      </c>
      <c r="M21" s="656" t="s">
        <v>161</v>
      </c>
      <c r="N21" s="656" t="s">
        <v>160</v>
      </c>
      <c r="O21" s="729" t="s">
        <v>160</v>
      </c>
      <c r="P21" s="656" t="str">
        <f t="shared" si="2"/>
        <v>SI</v>
      </c>
      <c r="Q21" s="1294"/>
      <c r="R21" s="490">
        <v>0.55000000000000004</v>
      </c>
      <c r="S21" s="15">
        <v>39125</v>
      </c>
      <c r="T21" s="15">
        <v>42368</v>
      </c>
      <c r="U21" s="16">
        <f t="shared" si="11"/>
        <v>2015</v>
      </c>
      <c r="V21" s="17">
        <f>IFERROR(INDEX(PARAMETROS!$B$53:$B$79,MATCH(U21,PARAMETROS!$A$53:$A$79,0)),"")</f>
        <v>644350</v>
      </c>
      <c r="W21" s="884">
        <v>22786421753.5</v>
      </c>
      <c r="X21" s="18" t="s">
        <v>171</v>
      </c>
      <c r="Y21" s="415" t="str">
        <f>IFERROR(IF(X21="","",IF(X21="COP","N/A",IF(OR(X21="USD",X21="US"),1,IF(X21="EUR",VLOOKUP(T21,'SH EURO'!$A$6:$B$6338,2,FALSE),"INGRESAR TASA")))),"")</f>
        <v>N/A</v>
      </c>
      <c r="Z21" s="454" t="str">
        <f t="shared" si="4"/>
        <v>N/A</v>
      </c>
      <c r="AA21" s="19">
        <f>IFERROR(IF(X21="","",IF(X21="COP",1,IF(Y21&lt;&gt;"N/A",VLOOKUP(T21,'SH TRM'!$A$9:$B$8912,2,FALSE),"REVISAR"))),"")</f>
        <v>1</v>
      </c>
      <c r="AB21" s="458">
        <f t="shared" si="5"/>
        <v>22786421753.5</v>
      </c>
      <c r="AC21" s="371">
        <f t="shared" si="6"/>
        <v>35363.423222627454</v>
      </c>
      <c r="AD21" s="362">
        <f t="shared" si="7"/>
        <v>19449.8827724451</v>
      </c>
      <c r="AE21" s="371" t="str">
        <f t="shared" si="8"/>
        <v/>
      </c>
      <c r="AF21" s="657" t="str">
        <f>IFERROR(IF(AD21="","",IF(AD21&gt;=CM007EE,"CUMPLE","NO CUMPLE")),"")</f>
        <v>CUMPLE</v>
      </c>
      <c r="AG21" s="356" t="str">
        <f t="shared" si="0"/>
        <v/>
      </c>
      <c r="AH21" s="1320"/>
      <c r="AI21" s="1338"/>
      <c r="AJ21" s="1326"/>
      <c r="AK21" s="384"/>
      <c r="AL21" s="260"/>
      <c r="AM21" s="248"/>
      <c r="AN21" s="466">
        <f t="shared" si="1"/>
        <v>1</v>
      </c>
      <c r="AO21" s="466"/>
    </row>
    <row r="22" spans="1:41" s="870" customFormat="1" ht="86.25" thickBot="1" x14ac:dyDescent="0.3">
      <c r="A22" s="1221"/>
      <c r="B22" s="36" t="s">
        <v>181</v>
      </c>
      <c r="C22" s="137">
        <v>65</v>
      </c>
      <c r="D22" s="49" t="str">
        <f>IFERROR(INDEX(DESEMPATE!$D$3:$D$73,MATCH('EXP ESPEC.'!B22,DESEMPATE!$C$3:$C$73,0)),"")</f>
        <v>INCGROUP SAS</v>
      </c>
      <c r="E22" s="840" t="s">
        <v>160</v>
      </c>
      <c r="F22" s="329"/>
      <c r="G22" s="497" t="s">
        <v>473</v>
      </c>
      <c r="H22" s="498" t="s">
        <v>438</v>
      </c>
      <c r="I22" s="498" t="s">
        <v>504</v>
      </c>
      <c r="J22" s="498" t="s">
        <v>511</v>
      </c>
      <c r="K22" s="539" t="s">
        <v>160</v>
      </c>
      <c r="L22" s="888" t="s">
        <v>161</v>
      </c>
      <c r="M22" s="788" t="s">
        <v>161</v>
      </c>
      <c r="N22" s="788" t="s">
        <v>161</v>
      </c>
      <c r="O22" s="788" t="s">
        <v>160</v>
      </c>
      <c r="P22" s="788" t="str">
        <f t="shared" si="2"/>
        <v>SI</v>
      </c>
      <c r="Q22" s="1295"/>
      <c r="R22" s="490">
        <v>0.65</v>
      </c>
      <c r="S22" s="491">
        <v>39615</v>
      </c>
      <c r="T22" s="491">
        <v>41152</v>
      </c>
      <c r="U22" s="40">
        <f t="shared" si="11"/>
        <v>2012</v>
      </c>
      <c r="V22" s="529">
        <f>IFERROR(INDEX(PARAMETROS!$B$53:$B$79,MATCH(U22,PARAMETROS!$A$53:$A$79,0)),"")</f>
        <v>566700</v>
      </c>
      <c r="W22" s="584">
        <v>19146251489</v>
      </c>
      <c r="X22" s="543" t="s">
        <v>171</v>
      </c>
      <c r="Y22" s="139" t="str">
        <f>IFERROR(IF(X22="","",IF(X22="COP","N/A",IF(OR(X22="USD",X22="US"),1,IF(X22="EUR",VLOOKUP(T22,'SH EURO'!$A$6:$B$6338,2,FALSE),"INGRESAR TASA")))),"")</f>
        <v>N/A</v>
      </c>
      <c r="Z22" s="868" t="str">
        <f t="shared" si="4"/>
        <v>N/A</v>
      </c>
      <c r="AA22" s="42">
        <f>IFERROR(IF(X22="","",IF(X22="COP",1,IF(Y22&lt;&gt;"N/A",VLOOKUP(T22,'SH TRM'!$A$9:$B$8912,2,FALSE),"REVISAR"))),"")</f>
        <v>1</v>
      </c>
      <c r="AB22" s="459">
        <f t="shared" si="5"/>
        <v>19146251489</v>
      </c>
      <c r="AC22" s="372">
        <f t="shared" si="6"/>
        <v>33785.515244397386</v>
      </c>
      <c r="AD22" s="361">
        <f t="shared" si="7"/>
        <v>21960.584908858302</v>
      </c>
      <c r="AE22" s="378" t="str">
        <f t="shared" si="8"/>
        <v/>
      </c>
      <c r="AF22" s="375" t="str">
        <f>IFERROR(IF(AD22="","",IF(AD22&gt;=CM007EE,"CUMPLE","NO CUMPLE")),"")</f>
        <v>CUMPLE</v>
      </c>
      <c r="AG22" s="358" t="str">
        <f t="shared" si="0"/>
        <v/>
      </c>
      <c r="AH22" s="1321"/>
      <c r="AI22" s="1339"/>
      <c r="AJ22" s="1327"/>
      <c r="AK22" s="907"/>
      <c r="AL22" s="869"/>
      <c r="AM22" s="871"/>
      <c r="AN22" s="531">
        <f t="shared" si="1"/>
        <v>0</v>
      </c>
      <c r="AO22" s="531"/>
    </row>
    <row r="23" spans="1:41" s="246" customFormat="1" ht="114.75" thickBot="1" x14ac:dyDescent="0.3">
      <c r="A23" s="1219" t="s">
        <v>20</v>
      </c>
      <c r="B23" s="22" t="s">
        <v>182</v>
      </c>
      <c r="C23" s="138">
        <v>401</v>
      </c>
      <c r="D23" s="142" t="str">
        <f>IFERROR(INDEX(DESEMPATE!$D$3:$D$73,MATCH('EXP ESPEC.'!B23,DESEMPATE!$C$3:$C$73,0)),"")</f>
        <v>C&amp;M CONSULTORES SA</v>
      </c>
      <c r="E23" s="841" t="s">
        <v>160</v>
      </c>
      <c r="F23" s="509"/>
      <c r="G23" s="20" t="s">
        <v>479</v>
      </c>
      <c r="H23" s="20" t="s">
        <v>438</v>
      </c>
      <c r="I23" s="12" t="s">
        <v>514</v>
      </c>
      <c r="J23" s="13" t="s">
        <v>515</v>
      </c>
      <c r="K23" s="259" t="s">
        <v>160</v>
      </c>
      <c r="L23" s="890" t="s">
        <v>161</v>
      </c>
      <c r="M23" s="889" t="s">
        <v>161</v>
      </c>
      <c r="N23" s="259" t="s">
        <v>160</v>
      </c>
      <c r="O23" s="259" t="s">
        <v>160</v>
      </c>
      <c r="P23" s="792" t="str">
        <f t="shared" si="2"/>
        <v>SI</v>
      </c>
      <c r="Q23" s="889" t="s">
        <v>161</v>
      </c>
      <c r="R23" s="925">
        <v>0.51</v>
      </c>
      <c r="S23" s="926">
        <v>41878</v>
      </c>
      <c r="T23" s="926">
        <v>42414</v>
      </c>
      <c r="U23" s="47">
        <f t="shared" si="11"/>
        <v>2016</v>
      </c>
      <c r="V23" s="527">
        <f>IFERROR(INDEX(PARAMETROS!$B$53:$B$79,MATCH(U23,PARAMETROS!$A$53:$A$79,0)),"")</f>
        <v>689455</v>
      </c>
      <c r="W23" s="927">
        <v>7951355182</v>
      </c>
      <c r="X23" s="493" t="s">
        <v>171</v>
      </c>
      <c r="Y23" s="143" t="str">
        <f>IFERROR(IF(X23="","",IF(X23="COP","N/A",IF(OR(X23="USD",X23="US"),1,IF(X23="EUR",VLOOKUP(T23,'SH EURO'!$A$6:$B$6338,2,FALSE),"INGRESAR TASA")))),"")</f>
        <v>N/A</v>
      </c>
      <c r="Z23" s="456" t="str">
        <f t="shared" si="4"/>
        <v>N/A</v>
      </c>
      <c r="AA23" s="26">
        <f>IFERROR(IF(X23="","",IF(X23="COP",1,IF(Y23&lt;&gt;"N/A",VLOOKUP(T23,'SH TRM'!$A$9:$B$8912,2,FALSE),"REVISAR"))),"")</f>
        <v>1</v>
      </c>
      <c r="AB23" s="460">
        <f t="shared" si="5"/>
        <v>7951355182</v>
      </c>
      <c r="AC23" s="373">
        <f t="shared" si="6"/>
        <v>11532.812412702788</v>
      </c>
      <c r="AD23" s="368">
        <f t="shared" si="7"/>
        <v>5881.7343304784217</v>
      </c>
      <c r="AE23" s="377" t="str">
        <f t="shared" si="8"/>
        <v/>
      </c>
      <c r="AF23" s="374" t="str">
        <f>IFERROR(IF(AD23="","",IF(AD23&gt;=CM007EE,"CUMPLE","NO CUMPLE")),"")</f>
        <v>CUMPLE</v>
      </c>
      <c r="AG23" s="357" t="str">
        <f t="shared" si="0"/>
        <v/>
      </c>
      <c r="AH23" s="1319" t="str">
        <f>IFERROR(IF(AND(COUNTIF(L23:L26,"SI")&gt;=1,COUNTIF(M23:M26,"SI")&gt;=1,COUNTIF(N23:N26,"SI")&gt;=1,COUNTIF(Q23:Q26,"SI")&lt;=1,COUNTIF(K23:K26,"SI")=4,AO23="OK"),"SI","NO"),"")</f>
        <v>SI</v>
      </c>
      <c r="AI23" s="1337">
        <f t="shared" ref="AI23" si="17">IFERROR(IF(OR(E23="",E23="NO"),"N/A",IF(AND(COUNTIF(AF23:AF26,"CUMPLE")=4,AH23="SI"),900,(IF(AND(COUNTIF(AF23:AF26,"CUMPLE")=3,AH23="SI"),800,IF(AND(COUNTIF(AF23:AF26,"CUMPLE")=2,AH23="SI"),700,0))))),"")</f>
        <v>900</v>
      </c>
      <c r="AJ23" s="1325" t="str">
        <f t="shared" ref="AJ23" si="18">IFERROR(IF(OR(F23="",F23="NO"),"N/A",IF(AND(COUNTIF(AG23:AG26,"CUMPLE")=4,AH23="SI"),900,(IF(AND(COUNTIF(AG23:AG26,"CUMPLE")=3,AH23="SI"),800,IF(AND(COUNTIF(AG23:AG26,"CUMPLE")=2,AH23="SI"),700,0))))),"")</f>
        <v>N/A</v>
      </c>
      <c r="AK23" s="383"/>
      <c r="AL23" s="260"/>
      <c r="AN23" s="466">
        <f t="shared" si="1"/>
        <v>1</v>
      </c>
      <c r="AO23" s="466" t="str">
        <f>IF(OR(COUNTIF(AN23:AN26,2)=0,COUNTIF(AN23:AN26,2)&gt;1),"OK",IF(AND(COUNTIF(AN23:AN26,1)&gt;0,COUNTIF(AN23:AN26,2)&gt;0),"OK",1))</f>
        <v>OK</v>
      </c>
    </row>
    <row r="24" spans="1:41" s="246" customFormat="1" ht="47.25" x14ac:dyDescent="0.25">
      <c r="A24" s="1220"/>
      <c r="B24" s="10" t="s">
        <v>342</v>
      </c>
      <c r="C24" s="136">
        <v>403</v>
      </c>
      <c r="D24" s="11" t="str">
        <f>IFERROR(INDEX(DESEMPATE!$D$3:$D$73,MATCH('EXP ESPEC.'!B24,DESEMPATE!$C$3:$C$73,0)),"")</f>
        <v>APPLUS NORCONTROL CONSULTORIA E INGENIERIA SAS</v>
      </c>
      <c r="E24" s="839" t="s">
        <v>160</v>
      </c>
      <c r="F24" s="328"/>
      <c r="G24" s="20" t="s">
        <v>516</v>
      </c>
      <c r="H24" s="20" t="s">
        <v>435</v>
      </c>
      <c r="I24" s="20"/>
      <c r="J24" s="251" t="s">
        <v>517</v>
      </c>
      <c r="K24" s="259" t="s">
        <v>160</v>
      </c>
      <c r="L24" s="889" t="s">
        <v>160</v>
      </c>
      <c r="M24" s="890" t="s">
        <v>161</v>
      </c>
      <c r="N24" s="890" t="s">
        <v>161</v>
      </c>
      <c r="O24" s="890" t="s">
        <v>160</v>
      </c>
      <c r="P24" s="656" t="str">
        <f t="shared" si="2"/>
        <v>SI</v>
      </c>
      <c r="Q24" s="890" t="s">
        <v>161</v>
      </c>
      <c r="R24" s="14">
        <v>0.5</v>
      </c>
      <c r="S24" s="282">
        <v>37469</v>
      </c>
      <c r="T24" s="282">
        <v>38533</v>
      </c>
      <c r="U24" s="16">
        <f t="shared" si="11"/>
        <v>2005</v>
      </c>
      <c r="V24" s="17">
        <f>IFERROR(INDEX(PARAMETROS!$B$53:$B$79,MATCH(U24,PARAMETROS!$A$53:$A$79,0)),"")</f>
        <v>381500</v>
      </c>
      <c r="W24" s="928">
        <v>1888598</v>
      </c>
      <c r="X24" s="18" t="s">
        <v>173</v>
      </c>
      <c r="Y24" s="20">
        <f>IFERROR(IF(X24="","",IF(X24="COP","N/A",IF(OR(X24="USD",X24="US"),1,IF(X24="EUR",VLOOKUP(T24,'SH EURO'!$A$6:$B$6338,2,FALSE),"INGRESAR TASA")))),"")</f>
        <v>1.2062999999999999</v>
      </c>
      <c r="Z24" s="454">
        <f t="shared" si="4"/>
        <v>2278215.7673999998</v>
      </c>
      <c r="AA24" s="19">
        <f>IFERROR(IF(X24="","",IF(X24="COP",1,IF(Y24&lt;&gt;"N/A",VLOOKUP(T24,'SH TRM'!$A$9:$B$8912,2,FALSE),"REVISAR"))),"")</f>
        <v>2331.81</v>
      </c>
      <c r="AB24" s="458">
        <f t="shared" si="5"/>
        <v>5312366308.5809937</v>
      </c>
      <c r="AC24" s="371">
        <f t="shared" si="6"/>
        <v>13924.944452374819</v>
      </c>
      <c r="AD24" s="362">
        <f t="shared" si="7"/>
        <v>6962.4722261874094</v>
      </c>
      <c r="AE24" s="371" t="str">
        <f t="shared" si="8"/>
        <v/>
      </c>
      <c r="AF24" s="657" t="str">
        <f>IFERROR(IF(AD24="","",IF(AD24&gt;=CM007EE,"CUMPLE","NO CUMPLE")),"")</f>
        <v>CUMPLE</v>
      </c>
      <c r="AG24" s="356" t="str">
        <f t="shared" si="0"/>
        <v/>
      </c>
      <c r="AH24" s="1320"/>
      <c r="AI24" s="1338"/>
      <c r="AJ24" s="1326"/>
      <c r="AK24" s="379"/>
      <c r="AL24" s="260"/>
      <c r="AN24" s="466">
        <f t="shared" si="1"/>
        <v>0</v>
      </c>
      <c r="AO24" s="466"/>
    </row>
    <row r="25" spans="1:41" s="246" customFormat="1" ht="72" thickBot="1" x14ac:dyDescent="0.3">
      <c r="A25" s="1220"/>
      <c r="B25" s="10" t="s">
        <v>343</v>
      </c>
      <c r="C25" s="136">
        <v>407</v>
      </c>
      <c r="D25" s="11" t="str">
        <f>IFERROR(INDEX(DESEMPATE!$D$3:$D$73,MATCH('EXP ESPEC.'!B25,DESEMPATE!$C$3:$C$73,0)),"")</f>
        <v>VETEC ENGENHARIA LTDA</v>
      </c>
      <c r="E25" s="839" t="s">
        <v>160</v>
      </c>
      <c r="F25" s="328"/>
      <c r="G25" s="20" t="s">
        <v>518</v>
      </c>
      <c r="H25" s="20" t="s">
        <v>519</v>
      </c>
      <c r="I25" s="20" t="s">
        <v>520</v>
      </c>
      <c r="J25" s="251" t="s">
        <v>521</v>
      </c>
      <c r="K25" s="259" t="s">
        <v>160</v>
      </c>
      <c r="L25" s="890" t="s">
        <v>161</v>
      </c>
      <c r="M25" s="890" t="s">
        <v>161</v>
      </c>
      <c r="N25" s="890" t="s">
        <v>161</v>
      </c>
      <c r="O25" s="890" t="s">
        <v>160</v>
      </c>
      <c r="P25" s="656" t="str">
        <f t="shared" si="2"/>
        <v>SI</v>
      </c>
      <c r="Q25" s="890" t="s">
        <v>161</v>
      </c>
      <c r="R25" s="14">
        <v>0.55000000000000004</v>
      </c>
      <c r="S25" s="15">
        <v>40379</v>
      </c>
      <c r="T25" s="15">
        <v>40105</v>
      </c>
      <c r="U25" s="16">
        <f t="shared" si="11"/>
        <v>2009</v>
      </c>
      <c r="V25" s="17">
        <f>IFERROR(INDEX(PARAMETROS!$B$53:$B$79,MATCH(U25,PARAMETROS!$A$53:$A$79,0)),"")</f>
        <v>496900</v>
      </c>
      <c r="W25" s="478">
        <v>3386956.11</v>
      </c>
      <c r="X25" s="18" t="s">
        <v>579</v>
      </c>
      <c r="Y25" s="20">
        <v>0.49199999999999999</v>
      </c>
      <c r="Z25" s="454">
        <f t="shared" si="4"/>
        <v>1666382.4061199999</v>
      </c>
      <c r="AA25" s="19">
        <f>IFERROR(IF(X25="","",IF(X25="COP",1,IF(Y25&lt;&gt;"N/A",VLOOKUP(T25,'SH TRM'!$A$9:$B$8912,2,FALSE),"REVISAR"))),"")</f>
        <v>1843.81</v>
      </c>
      <c r="AB25" s="458">
        <f t="shared" si="5"/>
        <v>3072492544.228117</v>
      </c>
      <c r="AC25" s="371">
        <f t="shared" si="6"/>
        <v>6183.3216828901532</v>
      </c>
      <c r="AD25" s="362">
        <f t="shared" si="7"/>
        <v>3400.8269255895843</v>
      </c>
      <c r="AE25" s="371" t="str">
        <f t="shared" si="8"/>
        <v/>
      </c>
      <c r="AF25" s="657" t="str">
        <f>IFERROR(IF(AD25="","",IF(AD25&gt;=CM007EE,"CUMPLE","NO CUMPLE")),"")</f>
        <v>CUMPLE</v>
      </c>
      <c r="AG25" s="356" t="str">
        <f t="shared" si="0"/>
        <v/>
      </c>
      <c r="AH25" s="1320"/>
      <c r="AI25" s="1338"/>
      <c r="AJ25" s="1326"/>
      <c r="AK25" s="379"/>
      <c r="AL25" s="260"/>
      <c r="AN25" s="466">
        <f t="shared" si="1"/>
        <v>0</v>
      </c>
      <c r="AO25" s="466"/>
    </row>
    <row r="26" spans="1:41" s="524" customFormat="1" ht="114.75" thickBot="1" x14ac:dyDescent="0.3">
      <c r="A26" s="1221"/>
      <c r="B26" s="36" t="s">
        <v>343</v>
      </c>
      <c r="C26" s="137">
        <v>503</v>
      </c>
      <c r="D26" s="49" t="str">
        <f>IFERROR(INDEX(DESEMPATE!$D$3:$D$73,MATCH('EXP ESPEC.'!B26,DESEMPATE!$C$3:$C$73,0)),"")</f>
        <v>VETEC ENGENHARIA LTDA</v>
      </c>
      <c r="E26" s="840" t="s">
        <v>160</v>
      </c>
      <c r="F26" s="329"/>
      <c r="G26" s="558" t="s">
        <v>522</v>
      </c>
      <c r="H26" s="558" t="s">
        <v>519</v>
      </c>
      <c r="I26" s="919" t="s">
        <v>523</v>
      </c>
      <c r="J26" s="559" t="s">
        <v>595</v>
      </c>
      <c r="K26" s="259" t="s">
        <v>160</v>
      </c>
      <c r="L26" s="890" t="s">
        <v>161</v>
      </c>
      <c r="M26" s="889" t="s">
        <v>160</v>
      </c>
      <c r="N26" s="890" t="s">
        <v>161</v>
      </c>
      <c r="O26" s="890" t="s">
        <v>161</v>
      </c>
      <c r="P26" s="658" t="str">
        <f t="shared" si="2"/>
        <v>SI</v>
      </c>
      <c r="Q26" s="888" t="s">
        <v>161</v>
      </c>
      <c r="R26" s="560">
        <v>1</v>
      </c>
      <c r="S26" s="561">
        <v>40106</v>
      </c>
      <c r="T26" s="561">
        <v>41927</v>
      </c>
      <c r="U26" s="40">
        <f t="shared" si="11"/>
        <v>2014</v>
      </c>
      <c r="V26" s="529">
        <f>IFERROR(INDEX(PARAMETROS!$B$53:$B$79,MATCH(U26,PARAMETROS!$A$53:$A$79,0)),"")</f>
        <v>616000</v>
      </c>
      <c r="W26" s="929">
        <v>29893598.649999999</v>
      </c>
      <c r="X26" s="562" t="s">
        <v>579</v>
      </c>
      <c r="Y26" s="139">
        <v>0.41687999999999997</v>
      </c>
      <c r="Z26" s="455">
        <f t="shared" si="4"/>
        <v>12462043.405211998</v>
      </c>
      <c r="AA26" s="43">
        <f>IFERROR(IF(X26="","",IF(X26="COP",1,IF(Y26&lt;&gt;"N/A",VLOOKUP(T26,'SH TRM'!$A$9:$B$8912,2,FALSE),"REVISAR"))),"")</f>
        <v>2049.66</v>
      </c>
      <c r="AB26" s="459">
        <f t="shared" si="5"/>
        <v>25542951885.926823</v>
      </c>
      <c r="AC26" s="372">
        <f t="shared" si="6"/>
        <v>41465.830983647436</v>
      </c>
      <c r="AD26" s="361">
        <f t="shared" si="7"/>
        <v>41465.830983647436</v>
      </c>
      <c r="AE26" s="378" t="str">
        <f t="shared" si="8"/>
        <v/>
      </c>
      <c r="AF26" s="375" t="str">
        <f t="shared" si="9"/>
        <v>CUMPLE</v>
      </c>
      <c r="AG26" s="358" t="str">
        <f t="shared" si="0"/>
        <v/>
      </c>
      <c r="AH26" s="1321"/>
      <c r="AI26" s="1339"/>
      <c r="AJ26" s="1327"/>
      <c r="AK26" s="385"/>
      <c r="AL26" s="523"/>
      <c r="AN26" s="531">
        <f t="shared" si="1"/>
        <v>1</v>
      </c>
      <c r="AO26" s="531"/>
    </row>
    <row r="27" spans="1:41" s="246" customFormat="1" ht="42.75" x14ac:dyDescent="0.25">
      <c r="A27" s="1219" t="s">
        <v>21</v>
      </c>
      <c r="B27" s="22" t="s">
        <v>183</v>
      </c>
      <c r="C27" s="556">
        <v>5</v>
      </c>
      <c r="D27" s="142" t="str">
        <f>IFERROR(INDEX(DESEMPATE!$D$3:$D$73,MATCH('EXP ESPEC.'!B27,DESEMPATE!$C$3:$C$73,0)),"")</f>
        <v>PRODEINCOL SAS</v>
      </c>
      <c r="E27" s="841" t="s">
        <v>160</v>
      </c>
      <c r="F27" s="509"/>
      <c r="G27" s="143" t="s">
        <v>479</v>
      </c>
      <c r="H27" s="143" t="s">
        <v>438</v>
      </c>
      <c r="I27" s="143" t="s">
        <v>524</v>
      </c>
      <c r="J27" s="551" t="s">
        <v>525</v>
      </c>
      <c r="K27" s="557" t="s">
        <v>160</v>
      </c>
      <c r="L27" s="891" t="s">
        <v>161</v>
      </c>
      <c r="M27" s="891" t="s">
        <v>161</v>
      </c>
      <c r="N27" s="920" t="s">
        <v>160</v>
      </c>
      <c r="O27" s="891" t="s">
        <v>160</v>
      </c>
      <c r="P27" s="665" t="str">
        <f t="shared" si="2"/>
        <v>SI</v>
      </c>
      <c r="Q27" s="889" t="s">
        <v>161</v>
      </c>
      <c r="R27" s="23">
        <v>0.4</v>
      </c>
      <c r="S27" s="552">
        <v>41095</v>
      </c>
      <c r="T27" s="405">
        <v>42444</v>
      </c>
      <c r="U27" s="47">
        <f t="shared" si="11"/>
        <v>2016</v>
      </c>
      <c r="V27" s="527">
        <f>IFERROR(INDEX(PARAMETROS!$B$53:$B$79,MATCH(U27,PARAMETROS!$A$53:$A$79,0)),"")</f>
        <v>689455</v>
      </c>
      <c r="W27" s="930">
        <v>10561944521</v>
      </c>
      <c r="X27" s="25" t="s">
        <v>171</v>
      </c>
      <c r="Y27" s="143" t="str">
        <f>IFERROR(IF(X27="","",IF(X27="COP","N/A",IF(OR(X27="USD",X27="US"),1,IF(X27="EUR",VLOOKUP(T27,'SH EURO'!$A$6:$B$6338,2,FALSE),"INGRESAR TASA")))),"")</f>
        <v>N/A</v>
      </c>
      <c r="Z27" s="456" t="str">
        <f t="shared" si="4"/>
        <v>N/A</v>
      </c>
      <c r="AA27" s="26">
        <f>IFERROR(IF(X27="","",IF(X27="COP",1,IF(Y27&lt;&gt;"N/A",VLOOKUP(T27,'SH TRM'!$A$9:$B$8912,2,FALSE),"REVISAR"))),"")</f>
        <v>1</v>
      </c>
      <c r="AB27" s="460">
        <f t="shared" si="5"/>
        <v>10561944521</v>
      </c>
      <c r="AC27" s="373">
        <f t="shared" si="6"/>
        <v>15319.265972398489</v>
      </c>
      <c r="AD27" s="368">
        <f t="shared" si="7"/>
        <v>6127.7063889593956</v>
      </c>
      <c r="AE27" s="377" t="str">
        <f t="shared" si="8"/>
        <v/>
      </c>
      <c r="AF27" s="374" t="str">
        <f>IFERROR(IF(AD27="","",IF(AD27&gt;=CM007EE,"CUMPLE","NO CUMPLE")),"")</f>
        <v>CUMPLE</v>
      </c>
      <c r="AG27" s="357" t="str">
        <f t="shared" si="0"/>
        <v/>
      </c>
      <c r="AH27" s="1319" t="str">
        <f>IFERROR(IF(AND(COUNTIF(L27:L30,"SI")&gt;=1,COUNTIF(M27:M30,"SI")&gt;=1,COUNTIF(N27:N30,"SI")&gt;=1,COUNTIF(Q27:Q30,"SI")&lt;=1,COUNTIF(K27:K30,"SI")=4,AO27="OK"),"SI","NO"),"")</f>
        <v>SI</v>
      </c>
      <c r="AI27" s="1337">
        <f t="shared" ref="AI27" si="19">IFERROR(IF(OR(E27="",E27="NO"),"N/A",IF(AND(COUNTIF(AF27:AF30,"CUMPLE")=4,AH27="SI"),900,(IF(AND(COUNTIF(AF27:AF30,"CUMPLE")=3,AH27="SI"),800,IF(AND(COUNTIF(AF27:AF30,"CUMPLE")=2,AH27="SI"),700,0))))),"")</f>
        <v>900</v>
      </c>
      <c r="AJ27" s="1325" t="str">
        <f t="shared" ref="AJ27" si="20">IFERROR(IF(OR(F27="",F27="NO"),"N/A",IF(AND(COUNTIF(AG27:AG30,"CUMPLE")=4,AH27="SI"),900,(IF(AND(COUNTIF(AG27:AG30,"CUMPLE")=3,AH27="SI"),800,IF(AND(COUNTIF(AG27:AG30,"CUMPLE")=2,AH27="SI"),700,0))))),"")</f>
        <v>N/A</v>
      </c>
      <c r="AK27" s="533"/>
      <c r="AL27" s="260"/>
      <c r="AN27" s="466">
        <f t="shared" si="1"/>
        <v>1</v>
      </c>
      <c r="AO27" s="466" t="str">
        <f>IF(OR(COUNTIF(AN27:AN30,2)=0,COUNTIF(AN27:AN30,2)&gt;1),"OK",IF(AND(COUNTIF(AN27:AN30,1)&gt;0,COUNTIF(AN27:AN30,2)&gt;0),"OK",1))</f>
        <v>OK</v>
      </c>
    </row>
    <row r="28" spans="1:41" s="246" customFormat="1" ht="71.25" x14ac:dyDescent="0.25">
      <c r="A28" s="1220"/>
      <c r="B28" s="10" t="s">
        <v>183</v>
      </c>
      <c r="C28" s="136">
        <v>5</v>
      </c>
      <c r="D28" s="11" t="str">
        <f>IFERROR(INDEX(DESEMPATE!$D$3:$D$73,MATCH('EXP ESPEC.'!B28,DESEMPATE!$C$3:$C$73,0)),"")</f>
        <v>PRODEINCOL SAS</v>
      </c>
      <c r="E28" s="839" t="s">
        <v>160</v>
      </c>
      <c r="F28" s="328"/>
      <c r="G28" s="20" t="s">
        <v>479</v>
      </c>
      <c r="H28" s="20" t="s">
        <v>438</v>
      </c>
      <c r="I28" s="20" t="s">
        <v>526</v>
      </c>
      <c r="J28" s="12" t="s">
        <v>527</v>
      </c>
      <c r="K28" s="20" t="s">
        <v>160</v>
      </c>
      <c r="L28" s="921" t="s">
        <v>160</v>
      </c>
      <c r="M28" s="890" t="s">
        <v>161</v>
      </c>
      <c r="N28" s="890" t="s">
        <v>160</v>
      </c>
      <c r="O28" s="890" t="s">
        <v>160</v>
      </c>
      <c r="P28" s="656" t="str">
        <f t="shared" si="2"/>
        <v>SI</v>
      </c>
      <c r="Q28" s="890" t="s">
        <v>161</v>
      </c>
      <c r="R28" s="14">
        <v>0.2</v>
      </c>
      <c r="S28" s="15">
        <v>41114</v>
      </c>
      <c r="T28" s="15">
        <v>42399</v>
      </c>
      <c r="U28" s="16">
        <f t="shared" si="11"/>
        <v>2016</v>
      </c>
      <c r="V28" s="17">
        <f>IFERROR(INDEX(PARAMETROS!$B$53:$B$79,MATCH(U28,PARAMETROS!$A$53:$A$79,0)),"")</f>
        <v>689455</v>
      </c>
      <c r="W28" s="931">
        <v>11677241451</v>
      </c>
      <c r="X28" s="17" t="s">
        <v>171</v>
      </c>
      <c r="Y28" s="20" t="str">
        <f>IFERROR(IF(X28="","",IF(X28="COP","N/A",IF(OR(X28="USD",X28="US"),1,IF(X28="EUR",VLOOKUP(T28,'SH EURO'!$A$6:$B$6338,2,FALSE),"INGRESAR TASA")))),"")</f>
        <v>N/A</v>
      </c>
      <c r="Z28" s="454" t="str">
        <f t="shared" si="4"/>
        <v>N/A</v>
      </c>
      <c r="AA28" s="19">
        <f>IFERROR(IF(X28="","",IF(X28="COP",1,IF(Y28&lt;&gt;"N/A",VLOOKUP(T28,'SH TRM'!$A$9:$B$8912,2,FALSE),"REVISAR"))),"")</f>
        <v>1</v>
      </c>
      <c r="AB28" s="458">
        <f t="shared" si="5"/>
        <v>11677241451</v>
      </c>
      <c r="AC28" s="371">
        <f t="shared" si="6"/>
        <v>16936.916043831723</v>
      </c>
      <c r="AD28" s="362">
        <f t="shared" si="7"/>
        <v>3387.383208766345</v>
      </c>
      <c r="AE28" s="371" t="str">
        <f t="shared" si="8"/>
        <v/>
      </c>
      <c r="AF28" s="657" t="str">
        <f>IFERROR(IF(AD28="","",IF(AD28&gt;=CM007EE,"CUMPLE","NO CUMPLE")),"")</f>
        <v>CUMPLE</v>
      </c>
      <c r="AG28" s="356" t="str">
        <f t="shared" si="0"/>
        <v/>
      </c>
      <c r="AH28" s="1320"/>
      <c r="AI28" s="1338"/>
      <c r="AJ28" s="1326"/>
      <c r="AK28" s="379"/>
      <c r="AL28" s="260"/>
      <c r="AN28" s="466">
        <f t="shared" si="1"/>
        <v>1</v>
      </c>
      <c r="AO28" s="466"/>
    </row>
    <row r="29" spans="1:41" s="246" customFormat="1" ht="85.5" x14ac:dyDescent="0.25">
      <c r="A29" s="1220"/>
      <c r="B29" s="10" t="s">
        <v>513</v>
      </c>
      <c r="C29" s="136">
        <v>7</v>
      </c>
      <c r="D29" s="11" t="str">
        <f>IFERROR(INDEX(DESEMPATE!$D$3:$D$73,MATCH('EXP ESPEC.'!B29,DESEMPATE!$C$3:$C$73,0)),"")</f>
        <v/>
      </c>
      <c r="E29" s="839" t="s">
        <v>160</v>
      </c>
      <c r="F29" s="328"/>
      <c r="G29" s="12" t="s">
        <v>528</v>
      </c>
      <c r="H29" s="727" t="s">
        <v>438</v>
      </c>
      <c r="I29" s="20" t="s">
        <v>529</v>
      </c>
      <c r="J29" s="13" t="s">
        <v>530</v>
      </c>
      <c r="K29" s="20" t="s">
        <v>160</v>
      </c>
      <c r="L29" s="890" t="s">
        <v>161</v>
      </c>
      <c r="M29" s="921" t="s">
        <v>160</v>
      </c>
      <c r="N29" s="890" t="s">
        <v>161</v>
      </c>
      <c r="O29" s="890" t="s">
        <v>161</v>
      </c>
      <c r="P29" s="656" t="str">
        <f t="shared" si="2"/>
        <v>SI</v>
      </c>
      <c r="Q29" s="890" t="s">
        <v>160</v>
      </c>
      <c r="R29" s="14">
        <v>1</v>
      </c>
      <c r="S29" s="15">
        <v>37636</v>
      </c>
      <c r="T29" s="15">
        <v>37986</v>
      </c>
      <c r="U29" s="16">
        <f t="shared" si="11"/>
        <v>2003</v>
      </c>
      <c r="V29" s="17">
        <f>IFERROR(INDEX(PARAMETROS!$B$53:$B$79,MATCH(U29,PARAMETROS!$A$53:$A$79,0)),"")</f>
        <v>332000</v>
      </c>
      <c r="W29" s="928">
        <v>612572201</v>
      </c>
      <c r="X29" s="18" t="s">
        <v>171</v>
      </c>
      <c r="Y29" s="20" t="str">
        <f>IFERROR(IF(X29="","",IF(X29="COP","N/A",IF(OR(X29="USD",X29="US"),1,IF(X29="EUR",VLOOKUP(T29,'SH EURO'!$A$6:$B$6338,2,FALSE),"INGRESAR TASA")))),"")</f>
        <v>N/A</v>
      </c>
      <c r="Z29" s="454" t="str">
        <f t="shared" si="4"/>
        <v>N/A</v>
      </c>
      <c r="AA29" s="19">
        <f>IFERROR(IF(X29="","",IF(X29="COP",1,IF(Y29&lt;&gt;"N/A",VLOOKUP(T29,'SH TRM'!$A$9:$B$8912,2,FALSE),"REVISAR"))),"")</f>
        <v>1</v>
      </c>
      <c r="AB29" s="458">
        <f t="shared" si="5"/>
        <v>612572201</v>
      </c>
      <c r="AC29" s="371">
        <f t="shared" si="6"/>
        <v>1845.0969909638554</v>
      </c>
      <c r="AD29" s="362">
        <f t="shared" si="7"/>
        <v>1845.0969909638554</v>
      </c>
      <c r="AE29" s="371" t="str">
        <f t="shared" si="8"/>
        <v/>
      </c>
      <c r="AF29" s="657" t="str">
        <f t="shared" si="9"/>
        <v>CUMPLE</v>
      </c>
      <c r="AG29" s="356" t="str">
        <f t="shared" si="0"/>
        <v/>
      </c>
      <c r="AH29" s="1320"/>
      <c r="AI29" s="1338"/>
      <c r="AJ29" s="1326"/>
      <c r="AK29" s="379"/>
      <c r="AL29" s="260"/>
      <c r="AN29" s="466">
        <f t="shared" si="1"/>
        <v>1</v>
      </c>
      <c r="AO29" s="466"/>
    </row>
    <row r="30" spans="1:41" s="524" customFormat="1" ht="86.25" thickBot="1" x14ac:dyDescent="0.3">
      <c r="A30" s="1221"/>
      <c r="B30" s="36" t="s">
        <v>184</v>
      </c>
      <c r="C30" s="137">
        <v>13</v>
      </c>
      <c r="D30" s="49" t="str">
        <f>IFERROR(INDEX(DESEMPATE!$D$3:$D$73,MATCH('EXP ESPEC.'!B30,DESEMPATE!$C$3:$C$73,0)),"")</f>
        <v>RESTREPO Y URIBE  SAS</v>
      </c>
      <c r="E30" s="840" t="s">
        <v>160</v>
      </c>
      <c r="F30" s="329"/>
      <c r="G30" s="139" t="s">
        <v>479</v>
      </c>
      <c r="H30" s="139" t="s">
        <v>438</v>
      </c>
      <c r="I30" s="139" t="s">
        <v>531</v>
      </c>
      <c r="J30" s="38" t="s">
        <v>532</v>
      </c>
      <c r="K30" s="888" t="s">
        <v>160</v>
      </c>
      <c r="L30" s="888" t="s">
        <v>161</v>
      </c>
      <c r="M30" s="888" t="s">
        <v>161</v>
      </c>
      <c r="N30" s="888" t="s">
        <v>160</v>
      </c>
      <c r="O30" s="922" t="s">
        <v>160</v>
      </c>
      <c r="P30" s="658" t="str">
        <f t="shared" si="2"/>
        <v>SI</v>
      </c>
      <c r="Q30" s="888" t="s">
        <v>161</v>
      </c>
      <c r="R30" s="39">
        <v>0.4</v>
      </c>
      <c r="S30" s="407">
        <v>41012</v>
      </c>
      <c r="T30" s="407">
        <v>42490</v>
      </c>
      <c r="U30" s="40">
        <f t="shared" si="11"/>
        <v>2016</v>
      </c>
      <c r="V30" s="529">
        <f>IFERROR(INDEX(PARAMETROS!$B$53:$B$79,MATCH(U30,PARAMETROS!$A$53:$A$79,0)),"")</f>
        <v>689455</v>
      </c>
      <c r="W30" s="932">
        <v>32693157705</v>
      </c>
      <c r="X30" s="41" t="s">
        <v>171</v>
      </c>
      <c r="Y30" s="139" t="str">
        <f>IFERROR(IF(X30="","",IF(X30="COP","N/A",IF(OR(X30="USD",X30="US"),1,IF(X30="EUR",VLOOKUP(T30,'SH EURO'!$A$6:$B$6338,2,FALSE),"INGRESAR TASA")))),"")</f>
        <v>N/A</v>
      </c>
      <c r="Z30" s="455" t="str">
        <f t="shared" si="4"/>
        <v>N/A</v>
      </c>
      <c r="AA30" s="43">
        <f>IFERROR(IF(X30="","",IF(X30="COP",1,IF(Y30&lt;&gt;"N/A",VLOOKUP(T30,'SH TRM'!$A$9:$B$8912,2,FALSE),"REVISAR"))),"")</f>
        <v>1</v>
      </c>
      <c r="AB30" s="459">
        <f t="shared" si="5"/>
        <v>32693157705</v>
      </c>
      <c r="AC30" s="372">
        <f t="shared" si="6"/>
        <v>47418.841991137924</v>
      </c>
      <c r="AD30" s="361">
        <f t="shared" si="7"/>
        <v>18967.53679645517</v>
      </c>
      <c r="AE30" s="378" t="str">
        <f t="shared" si="8"/>
        <v/>
      </c>
      <c r="AF30" s="375" t="str">
        <f>IFERROR(IF(AD30="","",IF(AD30&gt;=CM007EE,"CUMPLE","NO CUMPLE")),"")</f>
        <v>CUMPLE</v>
      </c>
      <c r="AG30" s="358" t="str">
        <f t="shared" si="0"/>
        <v/>
      </c>
      <c r="AH30" s="1321"/>
      <c r="AI30" s="1339"/>
      <c r="AJ30" s="1327"/>
      <c r="AK30" s="380"/>
      <c r="AL30" s="523"/>
      <c r="AN30" s="531">
        <f t="shared" si="1"/>
        <v>1</v>
      </c>
      <c r="AO30" s="531"/>
    </row>
    <row r="31" spans="1:41" s="246" customFormat="1" ht="71.25" x14ac:dyDescent="0.25">
      <c r="A31" s="1219" t="s">
        <v>22</v>
      </c>
      <c r="B31" s="22" t="s">
        <v>185</v>
      </c>
      <c r="C31" s="138">
        <v>5</v>
      </c>
      <c r="D31" s="142" t="str">
        <f>IFERROR(INDEX(DESEMPATE!$D$3:$D$73,MATCH('EXP ESPEC.'!B31,DESEMPATE!$C$3:$C$73,0)),"")</f>
        <v>3B PROYECTOS SAS</v>
      </c>
      <c r="E31" s="841" t="s">
        <v>160</v>
      </c>
      <c r="F31" s="509"/>
      <c r="G31" s="578" t="s">
        <v>533</v>
      </c>
      <c r="H31" s="578" t="s">
        <v>438</v>
      </c>
      <c r="I31" s="578" t="s">
        <v>534</v>
      </c>
      <c r="J31" s="579" t="s">
        <v>535</v>
      </c>
      <c r="K31" s="557" t="s">
        <v>160</v>
      </c>
      <c r="L31" s="891" t="s">
        <v>161</v>
      </c>
      <c r="M31" s="891" t="s">
        <v>161</v>
      </c>
      <c r="N31" s="920" t="s">
        <v>161</v>
      </c>
      <c r="O31" s="891" t="s">
        <v>160</v>
      </c>
      <c r="P31" s="891" t="str">
        <f t="shared" si="2"/>
        <v>SI</v>
      </c>
      <c r="Q31" s="889" t="s">
        <v>161</v>
      </c>
      <c r="R31" s="580">
        <v>0.5</v>
      </c>
      <c r="S31" s="581">
        <v>39694</v>
      </c>
      <c r="T31" s="581">
        <v>40283</v>
      </c>
      <c r="U31" s="47">
        <f t="shared" si="11"/>
        <v>2010</v>
      </c>
      <c r="V31" s="527">
        <f>IFERROR(INDEX(PARAMETROS!$B$53:$B$79,MATCH(U31,PARAMETROS!$A$53:$A$79,0)),"")</f>
        <v>515000</v>
      </c>
      <c r="W31" s="933">
        <v>3136622318</v>
      </c>
      <c r="X31" s="568" t="s">
        <v>171</v>
      </c>
      <c r="Y31" s="143" t="str">
        <f>IFERROR(IF(X31="","",IF(X31="COP","N/A",IF(OR(X31="USD",X31="US"),1,IF(X31="EUR",VLOOKUP(T31,'SH EURO'!$A$6:$B$6338,2,FALSE),"INGRESAR TASA")))),"")</f>
        <v>N/A</v>
      </c>
      <c r="Z31" s="456" t="str">
        <f t="shared" si="4"/>
        <v>N/A</v>
      </c>
      <c r="AA31" s="26">
        <f>IFERROR(IF(X31="","",IF(X31="COP",1,IF(Y31&lt;&gt;"N/A",VLOOKUP(T31,'SH TRM'!$A$9:$B$8912,2,FALSE),"REVISAR"))),"")</f>
        <v>1</v>
      </c>
      <c r="AB31" s="460">
        <f t="shared" si="5"/>
        <v>3136622318</v>
      </c>
      <c r="AC31" s="373">
        <f t="shared" si="6"/>
        <v>6090.5287728155336</v>
      </c>
      <c r="AD31" s="368">
        <f t="shared" si="7"/>
        <v>3045.2643864077668</v>
      </c>
      <c r="AE31" s="377" t="str">
        <f t="shared" si="8"/>
        <v/>
      </c>
      <c r="AF31" s="374" t="str">
        <f>IFERROR(IF(AD31="","",IF(AD31&gt;=CM007EE,"CUMPLE","NO CUMPLE")),"")</f>
        <v>CUMPLE</v>
      </c>
      <c r="AG31" s="357" t="str">
        <f t="shared" si="0"/>
        <v/>
      </c>
      <c r="AH31" s="1319" t="str">
        <f>IFERROR(IF(AND(COUNTIF(L31:L34,"SI")&gt;=1,COUNTIF(M31:M34,"SI")&gt;=1,COUNTIF(N31:N34,"SI")&gt;=1,COUNTIF(Q31:Q34,"SI")&lt;=1,COUNTIF(K31:K34,"SI")=4,AO31="OK"),"SI","NO"),"")</f>
        <v>NO</v>
      </c>
      <c r="AI31" s="1322" t="s">
        <v>779</v>
      </c>
      <c r="AJ31" s="1325" t="str">
        <f t="shared" ref="AJ31" si="21">IFERROR(IF(OR(F31="",F31="NO"),"N/A",IF(AND(COUNTIF(AG31:AG34,"CUMPLE")=4,AH31="SI"),900,(IF(AND(COUNTIF(AG31:AG34,"CUMPLE")=3,AH31="SI"),800,IF(AND(COUNTIF(AG31:AG34,"CUMPLE")=2,AH31="SI"),700,0))))),"")</f>
        <v>N/A</v>
      </c>
      <c r="AK31" s="586"/>
      <c r="AL31" s="260"/>
      <c r="AN31" s="466">
        <f t="shared" si="1"/>
        <v>0</v>
      </c>
      <c r="AO31" s="466" t="str">
        <f>IF(OR(COUNTIF(AN31:AN34,2)=0,COUNTIF(AN31:AN34,2)&gt;1),"OK",IF(AND(COUNTIF(AN31:AN34,1)&gt;0,COUNTIF(AN31:AN34,2)&gt;0),"OK",1))</f>
        <v>OK</v>
      </c>
    </row>
    <row r="32" spans="1:41" s="246" customFormat="1" ht="142.5" customHeight="1" x14ac:dyDescent="0.25">
      <c r="A32" s="1220"/>
      <c r="B32" s="10" t="s">
        <v>185</v>
      </c>
      <c r="C32" s="136">
        <v>11</v>
      </c>
      <c r="D32" s="11" t="str">
        <f>IFERROR(INDEX(DESEMPATE!$D$3:$D$73,MATCH('EXP ESPEC.'!B32,DESEMPATE!$C$3:$C$73,0)),"")</f>
        <v>3B PROYECTOS SAS</v>
      </c>
      <c r="E32" s="839" t="s">
        <v>160</v>
      </c>
      <c r="F32" s="328"/>
      <c r="G32" s="483" t="s">
        <v>479</v>
      </c>
      <c r="H32" s="483" t="s">
        <v>438</v>
      </c>
      <c r="I32" s="483" t="s">
        <v>536</v>
      </c>
      <c r="J32" s="550" t="s">
        <v>537</v>
      </c>
      <c r="K32" s="20" t="s">
        <v>160</v>
      </c>
      <c r="L32" s="944" t="s">
        <v>161</v>
      </c>
      <c r="M32" s="890" t="s">
        <v>161</v>
      </c>
      <c r="N32" s="890" t="s">
        <v>160</v>
      </c>
      <c r="O32" s="890" t="s">
        <v>160</v>
      </c>
      <c r="P32" s="890" t="str">
        <f t="shared" si="2"/>
        <v>SI</v>
      </c>
      <c r="Q32" s="890" t="s">
        <v>161</v>
      </c>
      <c r="R32" s="582">
        <v>0.83499999999999996</v>
      </c>
      <c r="S32" s="491">
        <v>38337</v>
      </c>
      <c r="T32" s="491">
        <v>41440</v>
      </c>
      <c r="U32" s="16">
        <f t="shared" si="11"/>
        <v>2013</v>
      </c>
      <c r="V32" s="17">
        <f>IFERROR(INDEX(PARAMETROS!$B$53:$B$79,MATCH(U32,PARAMETROS!$A$53:$A$79,0)),"")</f>
        <v>589500</v>
      </c>
      <c r="W32" s="934">
        <v>9291727799.7000008</v>
      </c>
      <c r="X32" s="493" t="s">
        <v>171</v>
      </c>
      <c r="Y32" s="20" t="str">
        <f>IFERROR(IF(X32="","",IF(X32="COP","N/A",IF(OR(X32="USD",X32="US"),1,IF(X32="EUR",VLOOKUP(T32,'SH EURO'!$A$6:$B$6338,2,FALSE),"INGRESAR TASA")))),"")</f>
        <v>N/A</v>
      </c>
      <c r="Z32" s="454" t="str">
        <f t="shared" si="4"/>
        <v>N/A</v>
      </c>
      <c r="AA32" s="19">
        <f>IFERROR(IF(X32="","",IF(X32="COP",1,IF(Y32&lt;&gt;"N/A",VLOOKUP(T32,'SH TRM'!$A$9:$B$8912,2,FALSE),"REVISAR"))),"")</f>
        <v>1</v>
      </c>
      <c r="AB32" s="458">
        <f t="shared" si="5"/>
        <v>9291727799.7000008</v>
      </c>
      <c r="AC32" s="371">
        <f t="shared" si="6"/>
        <v>15762.048854452927</v>
      </c>
      <c r="AD32" s="362">
        <f t="shared" si="7"/>
        <v>13161.310793468194</v>
      </c>
      <c r="AE32" s="371" t="str">
        <f t="shared" si="8"/>
        <v/>
      </c>
      <c r="AF32" s="657" t="str">
        <f>IFERROR(IF(AD32="","",IF(AD32&gt;=CM007EE,"CUMPLE","NO CUMPLE")),"")</f>
        <v>CUMPLE</v>
      </c>
      <c r="AG32" s="356" t="str">
        <f t="shared" si="0"/>
        <v/>
      </c>
      <c r="AH32" s="1320"/>
      <c r="AI32" s="1323"/>
      <c r="AJ32" s="1326"/>
      <c r="AK32" s="379"/>
      <c r="AL32" s="260"/>
      <c r="AN32" s="466">
        <f t="shared" si="1"/>
        <v>1</v>
      </c>
      <c r="AO32" s="466"/>
    </row>
    <row r="33" spans="1:41" s="246" customFormat="1" ht="42.75" customHeight="1" x14ac:dyDescent="0.25">
      <c r="A33" s="1220"/>
      <c r="B33" s="10" t="s">
        <v>351</v>
      </c>
      <c r="C33" s="136">
        <v>19</v>
      </c>
      <c r="D33" s="11" t="str">
        <f>IFERROR(INDEX(DESEMPATE!$D$3:$D$73,MATCH('EXP ESPEC.'!B33,DESEMPATE!$C$3:$C$73,0)),"")</f>
        <v>LKS COLOMBIA SAS</v>
      </c>
      <c r="E33" s="839" t="s">
        <v>160</v>
      </c>
      <c r="F33" s="328"/>
      <c r="G33" s="923" t="s">
        <v>538</v>
      </c>
      <c r="H33" s="20" t="s">
        <v>539</v>
      </c>
      <c r="I33" s="20"/>
      <c r="J33" s="13" t="s">
        <v>540</v>
      </c>
      <c r="K33" s="20" t="s">
        <v>161</v>
      </c>
      <c r="L33" s="890" t="s">
        <v>161</v>
      </c>
      <c r="M33" s="944" t="s">
        <v>160</v>
      </c>
      <c r="N33" s="890" t="s">
        <v>161</v>
      </c>
      <c r="O33" s="890" t="s">
        <v>161</v>
      </c>
      <c r="P33" s="890" t="str">
        <f t="shared" si="2"/>
        <v>SI</v>
      </c>
      <c r="Q33" s="890" t="s">
        <v>161</v>
      </c>
      <c r="R33" s="718">
        <v>1</v>
      </c>
      <c r="S33" s="15">
        <v>41183</v>
      </c>
      <c r="T33" s="15">
        <v>42338</v>
      </c>
      <c r="U33" s="16">
        <f t="shared" si="11"/>
        <v>2015</v>
      </c>
      <c r="V33" s="17">
        <f>IFERROR(INDEX(PARAMETROS!$B$53:$B$79,MATCH(U33,PARAMETROS!$A$53:$A$79,0)),"")</f>
        <v>644350</v>
      </c>
      <c r="W33" s="935">
        <v>27500000</v>
      </c>
      <c r="X33" s="18" t="s">
        <v>596</v>
      </c>
      <c r="Y33" s="20">
        <v>1.4999999999999999E-2</v>
      </c>
      <c r="Z33" s="454">
        <f t="shared" si="4"/>
        <v>412500</v>
      </c>
      <c r="AA33" s="19">
        <f>IFERROR(IF(X33="","",IF(X33="COP",1,IF(Y33&lt;&gt;"N/A",VLOOKUP(T33,'SH TRM'!$A$9:$B$8912,2,FALSE),"REVISAR"))),"")</f>
        <v>3101.1</v>
      </c>
      <c r="AB33" s="458">
        <f t="shared" si="5"/>
        <v>1279203750</v>
      </c>
      <c r="AC33" s="371">
        <f t="shared" si="6"/>
        <v>1985.2622798168697</v>
      </c>
      <c r="AD33" s="362" t="str">
        <f t="shared" si="7"/>
        <v/>
      </c>
      <c r="AE33" s="371" t="str">
        <f t="shared" si="8"/>
        <v/>
      </c>
      <c r="AF33" s="657" t="str">
        <f t="shared" si="9"/>
        <v/>
      </c>
      <c r="AG33" s="356" t="str">
        <f t="shared" si="0"/>
        <v/>
      </c>
      <c r="AH33" s="1320"/>
      <c r="AI33" s="1323"/>
      <c r="AJ33" s="1326"/>
      <c r="AK33" s="716"/>
      <c r="AL33" s="260"/>
      <c r="AN33" s="466">
        <f t="shared" si="1"/>
        <v>1</v>
      </c>
      <c r="AO33" s="466"/>
    </row>
    <row r="34" spans="1:41" s="524" customFormat="1" ht="157.5" thickBot="1" x14ac:dyDescent="0.3">
      <c r="A34" s="1221"/>
      <c r="B34" s="36" t="s">
        <v>185</v>
      </c>
      <c r="C34" s="137">
        <v>31</v>
      </c>
      <c r="D34" s="49" t="str">
        <f>IFERROR(INDEX(DESEMPATE!$D$3:$D$73,MATCH('EXP ESPEC.'!B34,DESEMPATE!$C$3:$C$73,0)),"")</f>
        <v>3B PROYECTOS SAS</v>
      </c>
      <c r="E34" s="840" t="s">
        <v>160</v>
      </c>
      <c r="F34" s="329"/>
      <c r="G34" s="924" t="s">
        <v>541</v>
      </c>
      <c r="H34" s="497" t="s">
        <v>438</v>
      </c>
      <c r="I34" s="497" t="s">
        <v>542</v>
      </c>
      <c r="J34" s="520" t="s">
        <v>543</v>
      </c>
      <c r="K34" s="888" t="s">
        <v>160</v>
      </c>
      <c r="L34" s="888" t="s">
        <v>160</v>
      </c>
      <c r="M34" s="888" t="s">
        <v>161</v>
      </c>
      <c r="N34" s="888" t="s">
        <v>161</v>
      </c>
      <c r="O34" s="922" t="s">
        <v>160</v>
      </c>
      <c r="P34" s="888" t="str">
        <f t="shared" si="2"/>
        <v>SI</v>
      </c>
      <c r="Q34" s="888" t="s">
        <v>161</v>
      </c>
      <c r="R34" s="651">
        <v>1</v>
      </c>
      <c r="S34" s="500">
        <v>39584</v>
      </c>
      <c r="T34" s="500">
        <v>39964</v>
      </c>
      <c r="U34" s="40">
        <f t="shared" si="11"/>
        <v>2009</v>
      </c>
      <c r="V34" s="529">
        <f>IFERROR(INDEX(PARAMETROS!$B$53:$B$79,MATCH(U34,PARAMETROS!$A$53:$A$79,0)),"")</f>
        <v>496900</v>
      </c>
      <c r="W34" s="936">
        <v>1221196835</v>
      </c>
      <c r="X34" s="652" t="s">
        <v>171</v>
      </c>
      <c r="Y34" s="139" t="str">
        <f>IFERROR(IF(X34="","",IF(X34="COP","N/A",IF(OR(X34="USD",X34="US"),1,IF(X34="EUR",VLOOKUP(T34,'SH EURO'!$A$6:$B$6338,2,FALSE),"INGRESAR TASA")))),"")</f>
        <v>N/A</v>
      </c>
      <c r="Z34" s="455" t="str">
        <f t="shared" si="4"/>
        <v>N/A</v>
      </c>
      <c r="AA34" s="43">
        <f>IFERROR(IF(X34="","",IF(X34="COP",1,IF(Y34&lt;&gt;"N/A",VLOOKUP(T34,'SH TRM'!$A$9:$B$8912,2,FALSE),"REVISAR"))),"")</f>
        <v>1</v>
      </c>
      <c r="AB34" s="459">
        <f t="shared" si="5"/>
        <v>1221196835</v>
      </c>
      <c r="AC34" s="372">
        <f t="shared" si="6"/>
        <v>2457.6309820889514</v>
      </c>
      <c r="AD34" s="361">
        <f t="shared" si="7"/>
        <v>2457.6309820889514</v>
      </c>
      <c r="AE34" s="378" t="str">
        <f t="shared" si="8"/>
        <v/>
      </c>
      <c r="AF34" s="375" t="str">
        <f>IFERROR(IF(AD34="","",IF(AD34&gt;=CM007EE,"CUMPLE","NO CUMPLE")),"")</f>
        <v>CUMPLE</v>
      </c>
      <c r="AG34" s="358" t="str">
        <f t="shared" si="0"/>
        <v/>
      </c>
      <c r="AH34" s="1321"/>
      <c r="AI34" s="1324"/>
      <c r="AJ34" s="1327"/>
      <c r="AK34" s="385"/>
      <c r="AL34" s="523"/>
      <c r="AN34" s="531">
        <f t="shared" si="1"/>
        <v>0</v>
      </c>
      <c r="AO34" s="531"/>
    </row>
    <row r="35" spans="1:41" s="246" customFormat="1" ht="57" x14ac:dyDescent="0.25">
      <c r="A35" s="1219" t="s">
        <v>23</v>
      </c>
      <c r="B35" s="22" t="s">
        <v>186</v>
      </c>
      <c r="C35" s="142">
        <v>4</v>
      </c>
      <c r="D35" s="142" t="str">
        <f>IFERROR(INDEX(DESEMPATE!$D$3:$D$73,MATCH('EXP ESPEC.'!B35,DESEMPATE!$C$3:$C$73,0)),"")</f>
        <v>TRN INGENIERIA Y PLANIFICACION DE INFRAESTRUCTURAS</v>
      </c>
      <c r="E35" s="841" t="s">
        <v>160</v>
      </c>
      <c r="F35" s="509"/>
      <c r="G35" s="573" t="s">
        <v>449</v>
      </c>
      <c r="H35" s="573" t="s">
        <v>435</v>
      </c>
      <c r="I35" s="601" t="s">
        <v>28</v>
      </c>
      <c r="J35" s="548" t="s">
        <v>544</v>
      </c>
      <c r="K35" s="557" t="s">
        <v>160</v>
      </c>
      <c r="L35" s="891" t="s">
        <v>160</v>
      </c>
      <c r="M35" s="891" t="s">
        <v>161</v>
      </c>
      <c r="N35" s="945" t="s">
        <v>161</v>
      </c>
      <c r="O35" s="891" t="s">
        <v>160</v>
      </c>
      <c r="P35" s="891" t="str">
        <f t="shared" si="2"/>
        <v>SI</v>
      </c>
      <c r="Q35" s="889" t="s">
        <v>161</v>
      </c>
      <c r="R35" s="23">
        <v>1</v>
      </c>
      <c r="S35" s="405">
        <v>39896</v>
      </c>
      <c r="T35" s="405">
        <v>41176</v>
      </c>
      <c r="U35" s="47">
        <f t="shared" si="11"/>
        <v>2012</v>
      </c>
      <c r="V35" s="527">
        <f>IFERROR(INDEX(PARAMETROS!$B$53:$B$79,MATCH(U35,PARAMETROS!$A$53:$A$79,0)),"")</f>
        <v>566700</v>
      </c>
      <c r="W35" s="937">
        <v>2242919.7999999998</v>
      </c>
      <c r="X35" s="25" t="s">
        <v>173</v>
      </c>
      <c r="Y35" s="143">
        <f>IFERROR(IF(X35="","",IF(X35="COP","N/A",IF(OR(X35="USD",X35="US"),1,IF(X35="EUR",VLOOKUP(T35,'SH EURO'!$A$6:$B$6338,2,FALSE),"INGRESAR TASA")))),"")</f>
        <v>1.2977000000000001</v>
      </c>
      <c r="Z35" s="456">
        <f t="shared" si="4"/>
        <v>2910637.02446</v>
      </c>
      <c r="AA35" s="26">
        <f>IFERROR(IF(X35="","",IF(X35="COP",1,IF(Y35&lt;&gt;"N/A",VLOOKUP(T35,'SH TRM'!$A$9:$B$8912,2,FALSE),"REVISAR"))),"")</f>
        <v>1796.75</v>
      </c>
      <c r="AB35" s="460">
        <f t="shared" si="5"/>
        <v>5229687073.6985054</v>
      </c>
      <c r="AC35" s="373">
        <f t="shared" si="6"/>
        <v>9228.3166996620876</v>
      </c>
      <c r="AD35" s="368">
        <f t="shared" si="7"/>
        <v>9228.3166996620876</v>
      </c>
      <c r="AE35" s="377" t="str">
        <f t="shared" si="8"/>
        <v/>
      </c>
      <c r="AF35" s="374" t="str">
        <f>IFERROR(IF(AD35="","",IF(AD35&gt;=CM007EE,"CUMPLE","NO CUMPLE")),"")</f>
        <v>CUMPLE</v>
      </c>
      <c r="AG35" s="357" t="str">
        <f t="shared" si="0"/>
        <v/>
      </c>
      <c r="AH35" s="1319" t="str">
        <f>IFERROR(IF(AND(COUNTIF(L35:L38,"SI")&gt;=1,COUNTIF(M35:M38,"SI")&gt;=1,COUNTIF(N35:N38,"SI")&gt;=1,COUNTIF(Q35:Q38,"SI")&lt;=1,COUNTIF(K35:K38,"SI")=4,AO35="OK"),"SI","NO"),"")</f>
        <v>SI</v>
      </c>
      <c r="AI35" s="1337">
        <f t="shared" ref="AI35" si="22">IFERROR(IF(OR(E35="",E35="NO"),"N/A",IF(AND(COUNTIF(AF35:AF38,"CUMPLE")=4,AH35="SI"),900,(IF(AND(COUNTIF(AF35:AF38,"CUMPLE")=3,AH35="SI"),800,IF(AND(COUNTIF(AF35:AF38,"CUMPLE")=2,AH35="SI"),700,0))))),"")</f>
        <v>900</v>
      </c>
      <c r="AJ35" s="1325" t="str">
        <f t="shared" ref="AJ35" si="23">IFERROR(IF(OR(F35="",F35="NO"),"N/A",IF(AND(COUNTIF(AG35:AG38,"CUMPLE")=4,AH35="SI"),900,(IF(AND(COUNTIF(AG35:AG38,"CUMPLE")=3,AH35="SI"),800,IF(AND(COUNTIF(AG35:AG38,"CUMPLE")=2,AH35="SI"),700,0))))),"")</f>
        <v>N/A</v>
      </c>
      <c r="AK35" s="533"/>
      <c r="AL35" s="260"/>
      <c r="AN35" s="466">
        <f t="shared" ref="AN35:AN66" si="24">COUNTIF(M35:N35,"SI")</f>
        <v>0</v>
      </c>
      <c r="AO35" s="466" t="str">
        <f>IF(OR(COUNTIF(AN35:AN38,2)=0,COUNTIF(AN35:AN38,2)&gt;1),"OK",IF(AND(COUNTIF(AN35:AN38,1)&gt;0,COUNTIF(AN35:AN38,2)&gt;0),"OK",1))</f>
        <v>OK</v>
      </c>
    </row>
    <row r="36" spans="1:41" s="246" customFormat="1" ht="57" x14ac:dyDescent="0.25">
      <c r="A36" s="1220"/>
      <c r="B36" s="10" t="s">
        <v>186</v>
      </c>
      <c r="C36" s="11">
        <v>8</v>
      </c>
      <c r="D36" s="11" t="str">
        <f>IFERROR(INDEX(DESEMPATE!$D$3:$D$73,MATCH('EXP ESPEC.'!B36,DESEMPATE!$C$3:$C$73,0)),"")</f>
        <v>TRN INGENIERIA Y PLANIFICACION DE INFRAESTRUCTURAS</v>
      </c>
      <c r="E36" s="839" t="s">
        <v>160</v>
      </c>
      <c r="F36" s="328"/>
      <c r="G36" s="483" t="s">
        <v>449</v>
      </c>
      <c r="H36" s="483" t="s">
        <v>435</v>
      </c>
      <c r="I36" s="484" t="s">
        <v>28</v>
      </c>
      <c r="J36" s="13" t="s">
        <v>545</v>
      </c>
      <c r="K36" s="20" t="s">
        <v>160</v>
      </c>
      <c r="L36" s="921" t="s">
        <v>160</v>
      </c>
      <c r="M36" s="890" t="s">
        <v>161</v>
      </c>
      <c r="N36" s="890" t="s">
        <v>161</v>
      </c>
      <c r="O36" s="890" t="s">
        <v>160</v>
      </c>
      <c r="P36" s="890" t="str">
        <f t="shared" si="2"/>
        <v>SI</v>
      </c>
      <c r="Q36" s="890" t="s">
        <v>161</v>
      </c>
      <c r="R36" s="21">
        <v>1</v>
      </c>
      <c r="S36" s="15">
        <v>40158</v>
      </c>
      <c r="T36" s="15">
        <v>41152</v>
      </c>
      <c r="U36" s="16">
        <f t="shared" si="11"/>
        <v>2012</v>
      </c>
      <c r="V36" s="17">
        <f>IFERROR(INDEX(PARAMETROS!$B$53:$B$79,MATCH(U36,PARAMETROS!$A$53:$A$79,0)),"")</f>
        <v>566700</v>
      </c>
      <c r="W36" s="931">
        <v>1705361.56</v>
      </c>
      <c r="X36" s="17" t="s">
        <v>173</v>
      </c>
      <c r="Y36" s="20">
        <f>IFERROR(IF(X36="","",IF(X36="COP","N/A",IF(OR(X36="USD",X36="US"),1,IF(X36="EUR",VLOOKUP(T36,'SH EURO'!$A$6:$B$6338,2,FALSE),"INGRESAR TASA")))),"")</f>
        <v>1.2531000000000001</v>
      </c>
      <c r="Z36" s="454">
        <f t="shared" si="4"/>
        <v>2136988.5708360001</v>
      </c>
      <c r="AA36" s="19">
        <f>IFERROR(IF(X36="","",IF(X36="COP",1,IF(Y36&lt;&gt;"N/A",VLOOKUP(T36,'SH TRM'!$A$9:$B$8912,2,FALSE),"REVISAR"))),"")</f>
        <v>1830.5</v>
      </c>
      <c r="AB36" s="458">
        <f t="shared" si="5"/>
        <v>3911757578.9152985</v>
      </c>
      <c r="AC36" s="371">
        <f t="shared" si="6"/>
        <v>6902.6955689347069</v>
      </c>
      <c r="AD36" s="362">
        <f t="shared" si="7"/>
        <v>6902.6955689347069</v>
      </c>
      <c r="AE36" s="371" t="str">
        <f t="shared" si="8"/>
        <v/>
      </c>
      <c r="AF36" s="657" t="str">
        <f>IFERROR(IF(AD36="","",IF(AD36&gt;=CM007EE,"CUMPLE","NO CUMPLE")),"")</f>
        <v>CUMPLE</v>
      </c>
      <c r="AG36" s="356" t="str">
        <f t="shared" si="0"/>
        <v/>
      </c>
      <c r="AH36" s="1320"/>
      <c r="AI36" s="1338"/>
      <c r="AJ36" s="1326"/>
      <c r="AK36" s="379"/>
      <c r="AL36" s="260"/>
      <c r="AN36" s="466">
        <f t="shared" si="24"/>
        <v>0</v>
      </c>
      <c r="AO36" s="466"/>
    </row>
    <row r="37" spans="1:41" s="246" customFormat="1" ht="47.25" x14ac:dyDescent="0.25">
      <c r="A37" s="1220"/>
      <c r="B37" s="10" t="s">
        <v>355</v>
      </c>
      <c r="C37" s="11">
        <v>14</v>
      </c>
      <c r="D37" s="11" t="str">
        <f>IFERROR(INDEX(DESEMPATE!$D$3:$D$73,MATCH('EXP ESPEC.'!B37,DESEMPATE!$C$3:$C$73,0)),"")</f>
        <v>EUROESTUDIOS INGENIEROS DE CONSULTA SAS</v>
      </c>
      <c r="E37" s="839" t="s">
        <v>160</v>
      </c>
      <c r="F37" s="328"/>
      <c r="G37" s="483" t="s">
        <v>479</v>
      </c>
      <c r="H37" s="483" t="s">
        <v>438</v>
      </c>
      <c r="I37" s="484" t="s">
        <v>546</v>
      </c>
      <c r="J37" s="13" t="s">
        <v>547</v>
      </c>
      <c r="K37" s="20" t="s">
        <v>160</v>
      </c>
      <c r="L37" s="890" t="s">
        <v>161</v>
      </c>
      <c r="M37" s="944" t="s">
        <v>161</v>
      </c>
      <c r="N37" s="890" t="s">
        <v>160</v>
      </c>
      <c r="O37" s="890" t="s">
        <v>160</v>
      </c>
      <c r="P37" s="890" t="str">
        <f t="shared" si="2"/>
        <v>SI</v>
      </c>
      <c r="Q37" s="890" t="s">
        <v>161</v>
      </c>
      <c r="R37" s="14">
        <v>0.75</v>
      </c>
      <c r="S37" s="15">
        <v>39521</v>
      </c>
      <c r="T37" s="15">
        <v>40999</v>
      </c>
      <c r="U37" s="16">
        <f t="shared" si="11"/>
        <v>2012</v>
      </c>
      <c r="V37" s="17">
        <f>IFERROR(INDEX(PARAMETROS!$B$53:$B$79,MATCH(U37,PARAMETROS!$A$53:$A$79,0)),"")</f>
        <v>566700</v>
      </c>
      <c r="W37" s="928">
        <v>7072964150</v>
      </c>
      <c r="X37" s="18" t="s">
        <v>171</v>
      </c>
      <c r="Y37" s="20" t="str">
        <f>IFERROR(IF(X37="","",IF(X37="COP","N/A",IF(OR(X37="USD",X37="US"),1,IF(X37="EUR",VLOOKUP(T37,'SH EURO'!$A$6:$B$6338,2,FALSE),"INGRESAR TASA")))),"")</f>
        <v>N/A</v>
      </c>
      <c r="Z37" s="454" t="str">
        <f t="shared" si="4"/>
        <v>N/A</v>
      </c>
      <c r="AA37" s="19">
        <f>IFERROR(IF(X37="","",IF(X37="COP",1,IF(Y37&lt;&gt;"N/A",VLOOKUP(T37,'SH TRM'!$A$9:$B$8912,2,FALSE),"REVISAR"))),"")</f>
        <v>1</v>
      </c>
      <c r="AB37" s="458">
        <f t="shared" si="5"/>
        <v>7072964150</v>
      </c>
      <c r="AC37" s="371">
        <f t="shared" si="6"/>
        <v>12480.967266631375</v>
      </c>
      <c r="AD37" s="362">
        <f t="shared" si="7"/>
        <v>9360.7254499735318</v>
      </c>
      <c r="AE37" s="371" t="str">
        <f t="shared" si="8"/>
        <v/>
      </c>
      <c r="AF37" s="657" t="str">
        <f>IFERROR(IF(AD37="","",IF(AD37&gt;=CM007EE,"CUMPLE","NO CUMPLE")),"")</f>
        <v>CUMPLE</v>
      </c>
      <c r="AG37" s="356" t="str">
        <f t="shared" si="0"/>
        <v/>
      </c>
      <c r="AH37" s="1320"/>
      <c r="AI37" s="1338"/>
      <c r="AJ37" s="1326"/>
      <c r="AK37" s="379"/>
      <c r="AL37" s="260"/>
      <c r="AN37" s="466">
        <f t="shared" si="24"/>
        <v>1</v>
      </c>
      <c r="AO37" s="466"/>
    </row>
    <row r="38" spans="1:41" s="246" customFormat="1" ht="48" thickBot="1" x14ac:dyDescent="0.3">
      <c r="A38" s="1221"/>
      <c r="B38" s="36" t="s">
        <v>355</v>
      </c>
      <c r="C38" s="49">
        <v>33</v>
      </c>
      <c r="D38" s="11" t="str">
        <f>IFERROR(INDEX(DESEMPATE!$D$3:$D$73,MATCH('EXP ESPEC.'!B38,DESEMPATE!$C$3:$C$73,0)),"")</f>
        <v>EUROESTUDIOS INGENIEROS DE CONSULTA SAS</v>
      </c>
      <c r="E38" s="840" t="s">
        <v>160</v>
      </c>
      <c r="F38" s="329"/>
      <c r="G38" s="497" t="s">
        <v>452</v>
      </c>
      <c r="H38" s="497" t="s">
        <v>438</v>
      </c>
      <c r="I38" s="498" t="s">
        <v>548</v>
      </c>
      <c r="J38" s="644" t="s">
        <v>549</v>
      </c>
      <c r="K38" s="888" t="s">
        <v>160</v>
      </c>
      <c r="L38" s="888" t="s">
        <v>161</v>
      </c>
      <c r="M38" s="888" t="s">
        <v>160</v>
      </c>
      <c r="N38" s="888" t="s">
        <v>161</v>
      </c>
      <c r="O38" s="922" t="s">
        <v>160</v>
      </c>
      <c r="P38" s="888" t="str">
        <f t="shared" si="2"/>
        <v>SI</v>
      </c>
      <c r="Q38" s="888" t="s">
        <v>161</v>
      </c>
      <c r="R38" s="646">
        <v>0.6</v>
      </c>
      <c r="S38" s="647">
        <v>40064</v>
      </c>
      <c r="T38" s="647">
        <v>42155</v>
      </c>
      <c r="U38" s="16">
        <f t="shared" si="11"/>
        <v>2015</v>
      </c>
      <c r="V38" s="24">
        <f>IFERROR(INDEX(PARAMETROS!$B$53:$B$79,MATCH(U38,PARAMETROS!$A$53:$A$79,0)),"")</f>
        <v>644350</v>
      </c>
      <c r="W38" s="938">
        <v>16176512255</v>
      </c>
      <c r="X38" s="641" t="s">
        <v>171</v>
      </c>
      <c r="Y38" s="20" t="str">
        <f>IFERROR(IF(X38="","",IF(X38="COP","N/A",IF(OR(X38="USD",X38="US"),1,IF(X38="EUR",VLOOKUP(T38,'SH EURO'!$A$6:$B$6338,2,FALSE),"INGRESAR TASA")))),"")</f>
        <v>N/A</v>
      </c>
      <c r="Z38" s="454" t="str">
        <f t="shared" si="4"/>
        <v>N/A</v>
      </c>
      <c r="AA38" s="19">
        <f>IFERROR(IF(X38="","",IF(X38="COP",1,IF(Y38&lt;&gt;"N/A",VLOOKUP(T38,'SH TRM'!$A$9:$B$8912,2,FALSE),"REVISAR"))),"")</f>
        <v>1</v>
      </c>
      <c r="AB38" s="458">
        <f t="shared" si="5"/>
        <v>16176512255</v>
      </c>
      <c r="AC38" s="371">
        <f t="shared" si="6"/>
        <v>25105.163738651354</v>
      </c>
      <c r="AD38" s="362">
        <f t="shared" si="7"/>
        <v>15063.098243190812</v>
      </c>
      <c r="AE38" s="377" t="str">
        <f t="shared" si="8"/>
        <v/>
      </c>
      <c r="AF38" s="374" t="str">
        <f t="shared" si="9"/>
        <v>CUMPLE</v>
      </c>
      <c r="AG38" s="357" t="str">
        <f t="shared" si="0"/>
        <v/>
      </c>
      <c r="AH38" s="1321"/>
      <c r="AI38" s="1339"/>
      <c r="AJ38" s="1327"/>
      <c r="AK38" s="379"/>
      <c r="AL38" s="260"/>
      <c r="AN38" s="466">
        <f t="shared" si="24"/>
        <v>1</v>
      </c>
      <c r="AO38" s="466"/>
    </row>
    <row r="39" spans="1:41" s="246" customFormat="1" ht="228" x14ac:dyDescent="0.25">
      <c r="A39" s="1219" t="s">
        <v>24</v>
      </c>
      <c r="B39" s="22" t="s">
        <v>187</v>
      </c>
      <c r="C39" s="138">
        <v>5</v>
      </c>
      <c r="D39" s="28" t="str">
        <f>IFERROR(INDEX(DESEMPATE!$D$3:$D$73,MATCH('EXP ESPEC.'!B39,DESEMPATE!$C$3:$C$73,0)),"")</f>
        <v>MAB INGENIERIA DE VALOR SAS</v>
      </c>
      <c r="E39" s="838" t="s">
        <v>160</v>
      </c>
      <c r="F39" s="327"/>
      <c r="G39" s="35" t="s">
        <v>473</v>
      </c>
      <c r="H39" s="483" t="s">
        <v>438</v>
      </c>
      <c r="I39" s="483" t="s">
        <v>550</v>
      </c>
      <c r="J39" s="606" t="s">
        <v>551</v>
      </c>
      <c r="K39" s="557" t="s">
        <v>160</v>
      </c>
      <c r="L39" s="891" t="s">
        <v>161</v>
      </c>
      <c r="M39" s="891" t="s">
        <v>161</v>
      </c>
      <c r="N39" s="945" t="s">
        <v>161</v>
      </c>
      <c r="O39" s="891" t="s">
        <v>160</v>
      </c>
      <c r="P39" s="891" t="str">
        <f t="shared" si="2"/>
        <v>SI</v>
      </c>
      <c r="Q39" s="889" t="s">
        <v>161</v>
      </c>
      <c r="R39" s="29">
        <v>0.7</v>
      </c>
      <c r="S39" s="554">
        <v>39615</v>
      </c>
      <c r="T39" s="554">
        <v>41502</v>
      </c>
      <c r="U39" s="30">
        <f t="shared" si="11"/>
        <v>2013</v>
      </c>
      <c r="V39" s="140">
        <f>IFERROR(INDEX(PARAMETROS!$B$53:$B$79,MATCH(U39,PARAMETROS!$A$53:$A$79,0)),"")</f>
        <v>589500</v>
      </c>
      <c r="W39" s="939">
        <v>28736581560</v>
      </c>
      <c r="X39" s="32" t="s">
        <v>171</v>
      </c>
      <c r="Y39" s="35" t="str">
        <f>IFERROR(IF(X39="","",IF(X39="COP","N/A",IF(OR(X39="USD",X39="US"),1,IF(X39="EUR",VLOOKUP(T39,'SH EURO'!$A$6:$B$6338,2,FALSE),"INGRESAR TASA")))),"")</f>
        <v>N/A</v>
      </c>
      <c r="Z39" s="453" t="str">
        <f t="shared" si="4"/>
        <v>N/A</v>
      </c>
      <c r="AA39" s="33">
        <f>IFERROR(IF(X39="","",IF(X39="COP",1,IF(Y39&lt;&gt;"N/A",VLOOKUP(T39,'SH TRM'!$A$9:$B$8912,2,FALSE),"REVISAR"))),"")</f>
        <v>1</v>
      </c>
      <c r="AB39" s="457">
        <f t="shared" si="5"/>
        <v>28736581560</v>
      </c>
      <c r="AC39" s="370">
        <f t="shared" si="6"/>
        <v>48747.381781170487</v>
      </c>
      <c r="AD39" s="366">
        <f t="shared" si="7"/>
        <v>34123.167246819336</v>
      </c>
      <c r="AE39" s="376" t="str">
        <f t="shared" si="8"/>
        <v/>
      </c>
      <c r="AF39" s="354" t="str">
        <f>IFERROR(IF(AD39="","",IF(AD39&gt;=CM007EE,"CUMPLE","NO CUMPLE")),"")</f>
        <v>CUMPLE</v>
      </c>
      <c r="AG39" s="355" t="str">
        <f t="shared" si="0"/>
        <v/>
      </c>
      <c r="AH39" s="1319" t="str">
        <f>IFERROR(IF(AND(COUNTIF(L39:L42,"SI")&gt;=1,COUNTIF(M39:M42,"SI")&gt;=1,COUNTIF(N39:N42,"SI")&gt;=1,COUNTIF(Q39:Q42,"SI")&lt;=1,COUNTIF(K39:K42,"SI")=4,AO39="OK"),"SI","NO"),"")</f>
        <v>SI</v>
      </c>
      <c r="AI39" s="1337">
        <f t="shared" ref="AI39" si="25">IFERROR(IF(OR(E39="",E39="NO"),"N/A",IF(AND(COUNTIF(AF39:AF42,"CUMPLE")=4,AH39="SI"),900,(IF(AND(COUNTIF(AF39:AF42,"CUMPLE")=3,AH39="SI"),800,IF(AND(COUNTIF(AF39:AF42,"CUMPLE")=2,AH39="SI"),700,0))))),"")</f>
        <v>900</v>
      </c>
      <c r="AJ39" s="1325" t="str">
        <f t="shared" ref="AJ39" si="26">IFERROR(IF(OR(F39="",F39="NO"),"N/A",IF(AND(COUNTIF(AG39:AG42,"CUMPLE")=4,AH39="SI"),900,(IF(AND(COUNTIF(AG39:AG42,"CUMPLE")=3,AH39="SI"),800,IF(AND(COUNTIF(AG39:AG42,"CUMPLE")=2,AH39="SI"),700,0))))),"")</f>
        <v>N/A</v>
      </c>
      <c r="AK39" s="383"/>
      <c r="AL39" s="260"/>
      <c r="AN39" s="466">
        <f t="shared" si="24"/>
        <v>0</v>
      </c>
      <c r="AO39" s="466" t="str">
        <f>IF(OR(COUNTIF(AN39:AN42,2)=0,COUNTIF(AN39:AN42,2)&gt;1),"OK",IF(AND(COUNTIF(AN39:AN42,1)&gt;0,COUNTIF(AN39:AN42,2)&gt;0),"OK",1))</f>
        <v>OK</v>
      </c>
    </row>
    <row r="40" spans="1:41" s="246" customFormat="1" ht="114" x14ac:dyDescent="0.25">
      <c r="A40" s="1220"/>
      <c r="B40" s="10" t="s">
        <v>187</v>
      </c>
      <c r="C40" s="136">
        <v>52</v>
      </c>
      <c r="D40" s="11" t="str">
        <f>IFERROR(INDEX(DESEMPATE!$D$3:$D$73,MATCH('EXP ESPEC.'!B40,DESEMPATE!$C$3:$C$73,0)),"")</f>
        <v>MAB INGENIERIA DE VALOR SAS</v>
      </c>
      <c r="E40" s="839" t="s">
        <v>160</v>
      </c>
      <c r="F40" s="328"/>
      <c r="G40" s="20" t="s">
        <v>479</v>
      </c>
      <c r="H40" s="20" t="s">
        <v>438</v>
      </c>
      <c r="I40" s="20" t="s">
        <v>552</v>
      </c>
      <c r="J40" s="13" t="s">
        <v>553</v>
      </c>
      <c r="K40" s="20" t="s">
        <v>160</v>
      </c>
      <c r="L40" s="944" t="s">
        <v>161</v>
      </c>
      <c r="M40" s="890" t="s">
        <v>161</v>
      </c>
      <c r="N40" s="890" t="s">
        <v>160</v>
      </c>
      <c r="O40" s="890" t="s">
        <v>160</v>
      </c>
      <c r="P40" s="890" t="str">
        <f t="shared" si="2"/>
        <v>SI</v>
      </c>
      <c r="Q40" s="890" t="s">
        <v>161</v>
      </c>
      <c r="R40" s="14">
        <v>0.4</v>
      </c>
      <c r="S40" s="15">
        <v>40567</v>
      </c>
      <c r="T40" s="15">
        <v>42465</v>
      </c>
      <c r="U40" s="16">
        <f t="shared" si="11"/>
        <v>2016</v>
      </c>
      <c r="V40" s="17">
        <f>IFERROR(INDEX(PARAMETROS!$B$53:$B$79,MATCH(U40,PARAMETROS!$A$53:$A$79,0)),"")</f>
        <v>689455</v>
      </c>
      <c r="W40" s="928">
        <v>44958424288</v>
      </c>
      <c r="X40" s="18" t="s">
        <v>171</v>
      </c>
      <c r="Y40" s="20" t="str">
        <f>IFERROR(IF(X40="","",IF(X40="COP","N/A",IF(OR(X40="USD",X40="US"),1,IF(X40="EUR",VLOOKUP(T40,'SH EURO'!$A$6:$B$6338,2,FALSE),"INGRESAR TASA")))),"")</f>
        <v>N/A</v>
      </c>
      <c r="Z40" s="454" t="str">
        <f t="shared" si="4"/>
        <v>N/A</v>
      </c>
      <c r="AA40" s="19">
        <f>IFERROR(IF(X40="","",IF(X40="COP",1,IF(Y40&lt;&gt;"N/A",VLOOKUP(T40,'SH TRM'!$A$9:$B$8912,2,FALSE),"REVISAR"))),"")</f>
        <v>1</v>
      </c>
      <c r="AB40" s="458">
        <f t="shared" si="5"/>
        <v>44958424288</v>
      </c>
      <c r="AC40" s="371">
        <f t="shared" si="6"/>
        <v>65208.642025948029</v>
      </c>
      <c r="AD40" s="362">
        <f t="shared" si="7"/>
        <v>26083.456810379212</v>
      </c>
      <c r="AE40" s="371" t="str">
        <f t="shared" si="8"/>
        <v/>
      </c>
      <c r="AF40" s="657" t="str">
        <f>IFERROR(IF(AD40="","",IF(AD40&gt;=CM007EE,"CUMPLE","NO CUMPLE")),"")</f>
        <v>CUMPLE</v>
      </c>
      <c r="AG40" s="356" t="str">
        <f t="shared" si="0"/>
        <v/>
      </c>
      <c r="AH40" s="1320"/>
      <c r="AI40" s="1338"/>
      <c r="AJ40" s="1326"/>
      <c r="AK40" s="379"/>
      <c r="AL40" s="260"/>
      <c r="AN40" s="466">
        <f t="shared" si="24"/>
        <v>1</v>
      </c>
      <c r="AO40" s="466"/>
    </row>
    <row r="41" spans="1:41" s="246" customFormat="1" ht="42.75" customHeight="1" x14ac:dyDescent="0.25">
      <c r="A41" s="1220"/>
      <c r="B41" s="10" t="s">
        <v>188</v>
      </c>
      <c r="C41" s="136">
        <v>63</v>
      </c>
      <c r="D41" s="11" t="str">
        <f>IFERROR(INDEX(DESEMPATE!$D$3:$D$73,MATCH('EXP ESPEC.'!B41,DESEMPATE!$C$3:$C$73,0)),"")</f>
        <v>OMC AMEPRO COLOMBIA</v>
      </c>
      <c r="E41" s="839" t="s">
        <v>160</v>
      </c>
      <c r="F41" s="328"/>
      <c r="G41" s="144" t="s">
        <v>452</v>
      </c>
      <c r="H41" s="20" t="s">
        <v>438</v>
      </c>
      <c r="I41" s="20" t="s">
        <v>554</v>
      </c>
      <c r="J41" s="13" t="s">
        <v>555</v>
      </c>
      <c r="K41" s="20" t="s">
        <v>160</v>
      </c>
      <c r="L41" s="890" t="s">
        <v>161</v>
      </c>
      <c r="M41" s="921" t="s">
        <v>160</v>
      </c>
      <c r="N41" s="890" t="s">
        <v>161</v>
      </c>
      <c r="O41" s="890" t="s">
        <v>160</v>
      </c>
      <c r="P41" s="890" t="str">
        <f t="shared" si="2"/>
        <v>SI</v>
      </c>
      <c r="Q41" s="890" t="s">
        <v>161</v>
      </c>
      <c r="R41" s="638">
        <v>0.4</v>
      </c>
      <c r="S41" s="15">
        <v>41977</v>
      </c>
      <c r="T41" s="15">
        <v>42735</v>
      </c>
      <c r="U41" s="16">
        <f t="shared" si="11"/>
        <v>2016</v>
      </c>
      <c r="V41" s="17">
        <f>IFERROR(INDEX(PARAMETROS!$B$53:$B$79,MATCH(U41,PARAMETROS!$A$53:$A$79,0)),"")</f>
        <v>689455</v>
      </c>
      <c r="W41" s="928">
        <v>3268278022</v>
      </c>
      <c r="X41" s="18" t="s">
        <v>171</v>
      </c>
      <c r="Y41" s="20" t="str">
        <f>IFERROR(IF(X41="","",IF(X41="COP","N/A",IF(OR(X41="USD",X41="US"),1,IF(X41="EUR",VLOOKUP(T41,'SH EURO'!$A$6:$B$6338,2,FALSE),"INGRESAR TASA")))),"")</f>
        <v>N/A</v>
      </c>
      <c r="Z41" s="454" t="str">
        <f t="shared" si="4"/>
        <v>N/A</v>
      </c>
      <c r="AA41" s="19">
        <f>IFERROR(IF(X41="","",IF(X41="COP",1,IF(Y41&lt;&gt;"N/A",VLOOKUP(T41,'SH TRM'!$A$9:$B$8912,2,FALSE),"REVISAR"))),"")</f>
        <v>1</v>
      </c>
      <c r="AB41" s="458">
        <f t="shared" si="5"/>
        <v>3268278022</v>
      </c>
      <c r="AC41" s="371">
        <f t="shared" si="6"/>
        <v>4740.3790269125611</v>
      </c>
      <c r="AD41" s="362">
        <f t="shared" si="7"/>
        <v>1896.1516107650245</v>
      </c>
      <c r="AE41" s="371" t="str">
        <f t="shared" si="8"/>
        <v/>
      </c>
      <c r="AF41" s="657" t="str">
        <f t="shared" si="9"/>
        <v>CUMPLE</v>
      </c>
      <c r="AG41" s="356" t="str">
        <f t="shared" si="0"/>
        <v/>
      </c>
      <c r="AH41" s="1320"/>
      <c r="AI41" s="1338"/>
      <c r="AJ41" s="1326"/>
      <c r="AK41" s="379"/>
      <c r="AL41" s="260"/>
      <c r="AN41" s="466">
        <f t="shared" si="24"/>
        <v>1</v>
      </c>
      <c r="AO41" s="466"/>
    </row>
    <row r="42" spans="1:41" s="524" customFormat="1" ht="43.5" customHeight="1" thickBot="1" x14ac:dyDescent="0.3">
      <c r="A42" s="1221"/>
      <c r="B42" s="36" t="s">
        <v>188</v>
      </c>
      <c r="C42" s="137">
        <v>68</v>
      </c>
      <c r="D42" s="49" t="str">
        <f>IFERROR(INDEX(DESEMPATE!$D$3:$D$73,MATCH('EXP ESPEC.'!B42,DESEMPATE!$C$3:$C$73,0)),"")</f>
        <v>OMC AMEPRO COLOMBIA</v>
      </c>
      <c r="E42" s="840" t="s">
        <v>160</v>
      </c>
      <c r="F42" s="329"/>
      <c r="G42" s="139" t="s">
        <v>449</v>
      </c>
      <c r="H42" s="139" t="s">
        <v>435</v>
      </c>
      <c r="I42" s="139" t="s">
        <v>556</v>
      </c>
      <c r="J42" s="253" t="s">
        <v>557</v>
      </c>
      <c r="K42" s="888" t="s">
        <v>160</v>
      </c>
      <c r="L42" s="888" t="s">
        <v>160</v>
      </c>
      <c r="M42" s="888" t="s">
        <v>161</v>
      </c>
      <c r="N42" s="888" t="s">
        <v>161</v>
      </c>
      <c r="O42" s="922" t="s">
        <v>160</v>
      </c>
      <c r="P42" s="888" t="str">
        <f t="shared" si="2"/>
        <v>SI</v>
      </c>
      <c r="Q42" s="888" t="s">
        <v>161</v>
      </c>
      <c r="R42" s="39">
        <v>0.4</v>
      </c>
      <c r="S42" s="407">
        <v>40735</v>
      </c>
      <c r="T42" s="407">
        <v>42350</v>
      </c>
      <c r="U42" s="40">
        <f t="shared" si="11"/>
        <v>2015</v>
      </c>
      <c r="V42" s="529">
        <f>IFERROR(INDEX(PARAMETROS!$B$53:$B$79,MATCH(U42,PARAMETROS!$A$53:$A$79,0)),"")</f>
        <v>644350</v>
      </c>
      <c r="W42" s="479">
        <v>2976106.58</v>
      </c>
      <c r="X42" s="42" t="s">
        <v>173</v>
      </c>
      <c r="Y42" s="139">
        <f>IFERROR(IF(X42="","",IF(X42="COP","N/A",IF(OR(X42="USD",X42="US"),1,IF(X42="EUR",VLOOKUP(T42,'SH EURO'!$A$6:$B$6338,2,FALSE),"INGRESAR TASA")))),"")</f>
        <v>1.0958000000000001</v>
      </c>
      <c r="Z42" s="455">
        <f t="shared" si="4"/>
        <v>3261217.5903640003</v>
      </c>
      <c r="AA42" s="43">
        <f>IFERROR(IF(X42="","",IF(X42="COP",1,IF(Y42&lt;&gt;"N/A",VLOOKUP(T42,'SH TRM'!$A$9:$B$8912,2,FALSE),"REVISAR"))),"")</f>
        <v>3299.36</v>
      </c>
      <c r="AB42" s="459">
        <f t="shared" si="5"/>
        <v>10759930868.943369</v>
      </c>
      <c r="AC42" s="372">
        <f t="shared" si="6"/>
        <v>16698.891703178968</v>
      </c>
      <c r="AD42" s="361">
        <f t="shared" si="7"/>
        <v>6679.5566812715879</v>
      </c>
      <c r="AE42" s="378" t="str">
        <f t="shared" si="8"/>
        <v/>
      </c>
      <c r="AF42" s="375" t="str">
        <f>IFERROR(IF(AD42="","",IF(AD42&gt;=CM007EE,"CUMPLE","NO CUMPLE")),"")</f>
        <v>CUMPLE</v>
      </c>
      <c r="AG42" s="358" t="str">
        <f t="shared" si="0"/>
        <v/>
      </c>
      <c r="AH42" s="1321"/>
      <c r="AI42" s="1339"/>
      <c r="AJ42" s="1327"/>
      <c r="AK42" s="385"/>
      <c r="AL42" s="523"/>
      <c r="AN42" s="531">
        <f t="shared" si="24"/>
        <v>0</v>
      </c>
      <c r="AO42" s="531"/>
    </row>
    <row r="43" spans="1:41" s="246" customFormat="1" ht="31.5" customHeight="1" x14ac:dyDescent="0.25">
      <c r="A43" s="1219" t="s">
        <v>25</v>
      </c>
      <c r="B43" s="27" t="s">
        <v>362</v>
      </c>
      <c r="C43" s="28">
        <v>4</v>
      </c>
      <c r="D43" s="142" t="str">
        <f>IFERROR(INDEX(DESEMPATE!$D$3:$D$73,MATCH('EXP ESPEC.'!B43,DESEMPATE!$C$3:$C$73,0)),"")</f>
        <v>GEOTECNIA Y CIMIENTOS INGEOCIM SAS</v>
      </c>
      <c r="E43" s="841" t="s">
        <v>160</v>
      </c>
      <c r="F43" s="509"/>
      <c r="G43" s="480" t="s">
        <v>599</v>
      </c>
      <c r="H43" s="480" t="s">
        <v>438</v>
      </c>
      <c r="I43" s="481" t="s">
        <v>600</v>
      </c>
      <c r="J43" s="481" t="s">
        <v>601</v>
      </c>
      <c r="K43" s="557" t="s">
        <v>160</v>
      </c>
      <c r="L43" s="891" t="s">
        <v>161</v>
      </c>
      <c r="M43" s="891" t="s">
        <v>161</v>
      </c>
      <c r="N43" s="920" t="s">
        <v>161</v>
      </c>
      <c r="O43" s="891" t="s">
        <v>160</v>
      </c>
      <c r="P43" s="891" t="str">
        <f t="shared" si="2"/>
        <v>SI</v>
      </c>
      <c r="Q43" s="1296" t="s">
        <v>161</v>
      </c>
      <c r="R43" s="23">
        <v>0.9</v>
      </c>
      <c r="S43" s="405">
        <v>35730</v>
      </c>
      <c r="T43" s="405">
        <v>36459</v>
      </c>
      <c r="U43" s="47">
        <f t="shared" si="11"/>
        <v>1999</v>
      </c>
      <c r="V43" s="527">
        <f>IFERROR(INDEX(PARAMETROS!$B$53:$B$79,MATCH(U43,PARAMETROS!$A$53:$A$79,0)),"")</f>
        <v>236460</v>
      </c>
      <c r="W43" s="949">
        <v>1343799332.5</v>
      </c>
      <c r="X43" s="549" t="s">
        <v>171</v>
      </c>
      <c r="Y43" s="143" t="str">
        <f>IFERROR(IF(X43="","",IF(X43="COP","N/A",IF(OR(X43="USD",X43="US"),1,IF(X43="EUR",VLOOKUP(T43,'SH EURO'!$A$6:$B$6338,2,FALSE),"INGRESAR TASA")))),"")</f>
        <v>N/A</v>
      </c>
      <c r="Z43" s="456" t="str">
        <f t="shared" si="4"/>
        <v>N/A</v>
      </c>
      <c r="AA43" s="26">
        <f>IFERROR(IF(X43="","",IF(X43="COP",1,IF(Y43&lt;&gt;"N/A",VLOOKUP(T43,'SH TRM'!$A$9:$B$8912,2,FALSE),"REVISAR"))),"")</f>
        <v>1</v>
      </c>
      <c r="AB43" s="460">
        <f t="shared" si="5"/>
        <v>1343799332.5</v>
      </c>
      <c r="AC43" s="373">
        <f t="shared" si="6"/>
        <v>5682.9879577941301</v>
      </c>
      <c r="AD43" s="368">
        <f t="shared" si="7"/>
        <v>5114.6891620147171</v>
      </c>
      <c r="AE43" s="377" t="str">
        <f t="shared" si="8"/>
        <v/>
      </c>
      <c r="AF43" s="374" t="str">
        <f>IFERROR(IF(AD43="","",IF(AD43&gt;=CM007EE,"CUMPLE","NO CUMPLE")),"")</f>
        <v>CUMPLE</v>
      </c>
      <c r="AG43" s="357" t="str">
        <f t="shared" si="0"/>
        <v/>
      </c>
      <c r="AH43" s="1319" t="str">
        <f>IFERROR(IF(AND(COUNTIF(L43:L46,"SI")&gt;=1,COUNTIF(M43:M46,"SI")&gt;=1,COUNTIF(N43:N46,"SI")&gt;=1,COUNTIF(Q43:Q46,"SI")&lt;=1,COUNTIF(K43:K46,"SI")=4,AO43="OK"),"SI","NO"),"")</f>
        <v>SI</v>
      </c>
      <c r="AI43" s="1337">
        <f t="shared" ref="AI43" si="27">IFERROR(IF(OR(E43="",E43="NO"),"N/A",IF(AND(COUNTIF(AF43:AF46,"CUMPLE")=4,AH43="SI"),900,(IF(AND(COUNTIF(AF43:AF46,"CUMPLE")=3,AH43="SI"),800,IF(AND(COUNTIF(AF43:AF46,"CUMPLE")=2,AH43="SI"),700,0))))),"")</f>
        <v>900</v>
      </c>
      <c r="AJ43" s="1325" t="str">
        <f t="shared" ref="AJ43" si="28">IFERROR(IF(OR(F43="",F43="NO"),"N/A",IF(AND(COUNTIF(AG43:AG46,"CUMPLE")=4,AH43="SI"),900,(IF(AND(COUNTIF(AG43:AG46,"CUMPLE")=3,AH43="SI"),800,IF(AND(COUNTIF(AG43:AG46,"CUMPLE")=2,AH43="SI"),700,0))))),"")</f>
        <v>N/A</v>
      </c>
      <c r="AK43" s="955"/>
      <c r="AL43" s="260"/>
      <c r="AN43" s="466">
        <f t="shared" si="24"/>
        <v>0</v>
      </c>
      <c r="AO43" s="466" t="str">
        <f>IF(OR(COUNTIF(AN43:AN46,2)=0,COUNTIF(AN43:AN46,2)&gt;1),"OK",IF(AND(COUNTIF(AN43:AN46,1)&gt;0,COUNTIF(AN43:AN46,2)&gt;0),"OK",1))</f>
        <v>OK</v>
      </c>
    </row>
    <row r="44" spans="1:41" s="246" customFormat="1" ht="51" x14ac:dyDescent="0.25">
      <c r="A44" s="1220"/>
      <c r="B44" s="10" t="s">
        <v>362</v>
      </c>
      <c r="C44" s="11">
        <v>13</v>
      </c>
      <c r="D44" s="11" t="str">
        <f>IFERROR(INDEX(DESEMPATE!$D$3:$D$73,MATCH('EXP ESPEC.'!B44,DESEMPATE!$C$3:$C$73,0)),"")</f>
        <v>GEOTECNIA Y CIMIENTOS INGEOCIM SAS</v>
      </c>
      <c r="E44" s="839" t="s">
        <v>160</v>
      </c>
      <c r="F44" s="328"/>
      <c r="G44" s="483" t="s">
        <v>479</v>
      </c>
      <c r="H44" s="483" t="s">
        <v>438</v>
      </c>
      <c r="I44" s="483" t="s">
        <v>602</v>
      </c>
      <c r="J44" s="485" t="s">
        <v>603</v>
      </c>
      <c r="K44" s="20" t="s">
        <v>160</v>
      </c>
      <c r="L44" s="944" t="s">
        <v>161</v>
      </c>
      <c r="M44" s="944" t="s">
        <v>161</v>
      </c>
      <c r="N44" s="944" t="s">
        <v>160</v>
      </c>
      <c r="O44" s="890" t="s">
        <v>160</v>
      </c>
      <c r="P44" s="890" t="str">
        <f t="shared" si="2"/>
        <v>SI</v>
      </c>
      <c r="Q44" s="1294"/>
      <c r="R44" s="14">
        <v>0.6</v>
      </c>
      <c r="S44" s="15">
        <v>41568</v>
      </c>
      <c r="T44" s="15">
        <v>42503</v>
      </c>
      <c r="U44" s="16">
        <f t="shared" si="11"/>
        <v>2016</v>
      </c>
      <c r="V44" s="17">
        <f>IFERROR(INDEX(PARAMETROS!$B$53:$B$79,MATCH(U44,PARAMETROS!$A$53:$A$79,0)),"")</f>
        <v>689455</v>
      </c>
      <c r="W44" s="950">
        <v>3366483768</v>
      </c>
      <c r="X44" s="493" t="s">
        <v>171</v>
      </c>
      <c r="Y44" s="20" t="str">
        <f>IFERROR(IF(X44="","",IF(X44="COP","N/A",IF(OR(X44="USD",X44="US"),1,IF(X44="EUR",VLOOKUP(T44,'SH EURO'!$A$6:$B$6338,2,FALSE),"INGRESAR TASA")))),"")</f>
        <v>N/A</v>
      </c>
      <c r="Z44" s="454" t="str">
        <f t="shared" si="4"/>
        <v>N/A</v>
      </c>
      <c r="AA44" s="19">
        <f>IFERROR(IF(X44="","",IF(X44="COP",1,IF(Y44&lt;&gt;"N/A",VLOOKUP(T44,'SH TRM'!$A$9:$B$8912,2,FALSE),"REVISAR"))),"")</f>
        <v>1</v>
      </c>
      <c r="AB44" s="458">
        <f t="shared" si="5"/>
        <v>3366483768</v>
      </c>
      <c r="AC44" s="371">
        <f t="shared" si="6"/>
        <v>4882.8187017281762</v>
      </c>
      <c r="AD44" s="362">
        <f t="shared" si="7"/>
        <v>2929.6912210369055</v>
      </c>
      <c r="AE44" s="371" t="str">
        <f t="shared" si="8"/>
        <v/>
      </c>
      <c r="AF44" s="657" t="str">
        <f>IFERROR(IF(AD44="","",IF(AD44&gt;=CM007EE,"CUMPLE","NO CUMPLE")),"")</f>
        <v>CUMPLE</v>
      </c>
      <c r="AG44" s="356" t="str">
        <f t="shared" si="0"/>
        <v/>
      </c>
      <c r="AH44" s="1320"/>
      <c r="AI44" s="1338"/>
      <c r="AJ44" s="1326"/>
      <c r="AK44" s="379"/>
      <c r="AL44" s="260"/>
      <c r="AN44" s="466">
        <f t="shared" si="24"/>
        <v>1</v>
      </c>
      <c r="AO44" s="466"/>
    </row>
    <row r="45" spans="1:41" s="246" customFormat="1" ht="42.75" customHeight="1" x14ac:dyDescent="0.25">
      <c r="A45" s="1220"/>
      <c r="B45" s="10" t="s">
        <v>361</v>
      </c>
      <c r="C45" s="11">
        <v>18</v>
      </c>
      <c r="D45" s="11" t="str">
        <f>IFERROR(INDEX(DESEMPATE!$D$3:$D$73,MATCH('EXP ESPEC.'!B45,DESEMPATE!$C$3:$C$73,0)),"")</f>
        <v>CULMEN INTERNATIONAL CONSULTING SAS</v>
      </c>
      <c r="E45" s="839" t="s">
        <v>160</v>
      </c>
      <c r="F45" s="328"/>
      <c r="G45" s="483" t="s">
        <v>436</v>
      </c>
      <c r="H45" s="483" t="s">
        <v>435</v>
      </c>
      <c r="I45" s="484">
        <v>200630830</v>
      </c>
      <c r="J45" s="484" t="s">
        <v>604</v>
      </c>
      <c r="K45" s="20" t="s">
        <v>160</v>
      </c>
      <c r="L45" s="944" t="s">
        <v>160</v>
      </c>
      <c r="M45" s="944" t="s">
        <v>161</v>
      </c>
      <c r="N45" s="944" t="s">
        <v>161</v>
      </c>
      <c r="O45" s="890" t="s">
        <v>160</v>
      </c>
      <c r="P45" s="890" t="str">
        <f t="shared" si="2"/>
        <v>SI</v>
      </c>
      <c r="Q45" s="1294"/>
      <c r="R45" s="14">
        <v>0.5</v>
      </c>
      <c r="S45" s="15">
        <v>39077</v>
      </c>
      <c r="T45" s="15">
        <v>40354</v>
      </c>
      <c r="U45" s="16">
        <f t="shared" si="11"/>
        <v>2010</v>
      </c>
      <c r="V45" s="17">
        <f>IFERROR(INDEX(PARAMETROS!$B$53:$B$79,MATCH(U45,PARAMETROS!$A$53:$A$79,0)),"")</f>
        <v>515000</v>
      </c>
      <c r="W45" s="950">
        <v>1724238.72</v>
      </c>
      <c r="X45" s="493" t="s">
        <v>173</v>
      </c>
      <c r="Y45" s="20">
        <f>IFERROR(IF(X45="","",IF(X45="COP","N/A",IF(OR(X45="USD",X45="US"),1,IF(X45="EUR",VLOOKUP(T45,'SH EURO'!$A$6:$B$6338,2,FALSE),"INGRESAR TASA")))),"")</f>
        <v>1.2317</v>
      </c>
      <c r="Z45" s="454">
        <f t="shared" si="4"/>
        <v>2123744.8314240002</v>
      </c>
      <c r="AA45" s="19">
        <f>IFERROR(IF(X45="","",IF(X45="COP",1,IF(Y45&lt;&gt;"N/A",VLOOKUP(T45,'SH TRM'!$A$9:$B$8912,2,FALSE),"REVISAR"))),"")</f>
        <v>1896.87</v>
      </c>
      <c r="AB45" s="458">
        <f t="shared" si="5"/>
        <v>4028467858.3832431</v>
      </c>
      <c r="AC45" s="371">
        <f t="shared" si="6"/>
        <v>7822.2676861810542</v>
      </c>
      <c r="AD45" s="362">
        <f t="shared" si="7"/>
        <v>3911.1338430905271</v>
      </c>
      <c r="AE45" s="371" t="str">
        <f t="shared" si="8"/>
        <v/>
      </c>
      <c r="AF45" s="657" t="str">
        <f>IFERROR(IF(AD45="","",IF(AD45&gt;=CM007EE,"CUMPLE","NO CUMPLE")),"")</f>
        <v>CUMPLE</v>
      </c>
      <c r="AG45" s="356" t="str">
        <f t="shared" si="0"/>
        <v/>
      </c>
      <c r="AH45" s="1320"/>
      <c r="AI45" s="1338"/>
      <c r="AJ45" s="1326"/>
      <c r="AK45" s="956"/>
      <c r="AL45" s="260"/>
      <c r="AN45" s="466">
        <f t="shared" si="24"/>
        <v>0</v>
      </c>
      <c r="AO45" s="466"/>
    </row>
    <row r="46" spans="1:41" s="246" customFormat="1" ht="57.75" thickBot="1" x14ac:dyDescent="0.3">
      <c r="A46" s="1221"/>
      <c r="B46" s="36" t="s">
        <v>190</v>
      </c>
      <c r="C46" s="49">
        <v>25</v>
      </c>
      <c r="D46" s="11" t="str">
        <f>IFERROR(INDEX(DESEMPATE!$D$3:$D$73,MATCH('EXP ESPEC.'!B46,DESEMPATE!$C$3:$C$73,0)),"")</f>
        <v>ICEACSA CONSULTORES SUCURSAL COLOMBIA</v>
      </c>
      <c r="E46" s="839" t="s">
        <v>160</v>
      </c>
      <c r="F46" s="328"/>
      <c r="G46" s="497" t="s">
        <v>496</v>
      </c>
      <c r="H46" s="497" t="s">
        <v>438</v>
      </c>
      <c r="I46" s="498">
        <v>2121825</v>
      </c>
      <c r="J46" s="498" t="s">
        <v>605</v>
      </c>
      <c r="K46" s="888" t="s">
        <v>160</v>
      </c>
      <c r="L46" s="946" t="s">
        <v>161</v>
      </c>
      <c r="M46" s="946" t="s">
        <v>160</v>
      </c>
      <c r="N46" s="946" t="s">
        <v>161</v>
      </c>
      <c r="O46" s="946" t="s">
        <v>161</v>
      </c>
      <c r="P46" s="888" t="str">
        <f t="shared" si="2"/>
        <v>SI</v>
      </c>
      <c r="Q46" s="1295"/>
      <c r="R46" s="499">
        <v>0.3</v>
      </c>
      <c r="S46" s="500">
        <v>41096</v>
      </c>
      <c r="T46" s="500">
        <v>42369</v>
      </c>
      <c r="U46" s="16">
        <f t="shared" si="11"/>
        <v>2015</v>
      </c>
      <c r="V46" s="24">
        <f>IFERROR(INDEX(PARAMETROS!$B$53:$B$79,MATCH(U46,PARAMETROS!$A$53:$A$79,0)),"")</f>
        <v>644350</v>
      </c>
      <c r="W46" s="951">
        <v>28190171000</v>
      </c>
      <c r="X46" s="42" t="s">
        <v>171</v>
      </c>
      <c r="Y46" s="20" t="str">
        <f>IFERROR(IF(X46="","",IF(X46="COP","N/A",IF(OR(X46="USD",X46="US"),1,IF(X46="EUR",VLOOKUP(T46,'SH EURO'!$A$6:$B$6338,2,FALSE),"INGRESAR TASA")))),"")</f>
        <v>N/A</v>
      </c>
      <c r="Z46" s="454" t="str">
        <f t="shared" si="4"/>
        <v>N/A</v>
      </c>
      <c r="AA46" s="19">
        <f>IFERROR(IF(X46="","",IF(X46="COP",1,IF(Y46&lt;&gt;"N/A",VLOOKUP(T46,'SH TRM'!$A$9:$B$8912,2,FALSE),"REVISAR"))),"")</f>
        <v>1</v>
      </c>
      <c r="AB46" s="458">
        <f t="shared" si="5"/>
        <v>28190171000</v>
      </c>
      <c r="AC46" s="371">
        <f t="shared" si="6"/>
        <v>43749.780398851559</v>
      </c>
      <c r="AD46" s="362">
        <f t="shared" si="7"/>
        <v>13124.934119655467</v>
      </c>
      <c r="AE46" s="377" t="str">
        <f t="shared" si="8"/>
        <v/>
      </c>
      <c r="AF46" s="374" t="str">
        <f t="shared" si="9"/>
        <v>CUMPLE</v>
      </c>
      <c r="AG46" s="357" t="str">
        <f t="shared" si="0"/>
        <v/>
      </c>
      <c r="AH46" s="1321"/>
      <c r="AI46" s="1339"/>
      <c r="AJ46" s="1327"/>
      <c r="AK46" s="380"/>
      <c r="AL46" s="260"/>
      <c r="AN46" s="466">
        <f t="shared" si="24"/>
        <v>1</v>
      </c>
      <c r="AO46" s="466"/>
    </row>
    <row r="47" spans="1:41" s="246" customFormat="1" ht="57" x14ac:dyDescent="0.25">
      <c r="A47" s="1219" t="s">
        <v>26</v>
      </c>
      <c r="B47" s="22" t="s">
        <v>191</v>
      </c>
      <c r="C47" s="138">
        <v>6</v>
      </c>
      <c r="D47" s="28" t="str">
        <f>IFERROR(INDEX(DESEMPATE!$D$3:$D$73,MATCH('EXP ESPEC.'!B47,DESEMPATE!$C$3:$C$73,0)),"")</f>
        <v>INTERDISEÑOS INTERNACIONAL SAS</v>
      </c>
      <c r="E47" s="838" t="s">
        <v>160</v>
      </c>
      <c r="F47" s="327"/>
      <c r="G47" s="20" t="s">
        <v>452</v>
      </c>
      <c r="H47" s="20" t="s">
        <v>438</v>
      </c>
      <c r="I47" s="12" t="s">
        <v>606</v>
      </c>
      <c r="J47" s="13" t="s">
        <v>607</v>
      </c>
      <c r="K47" s="557" t="s">
        <v>160</v>
      </c>
      <c r="L47" s="945" t="s">
        <v>161</v>
      </c>
      <c r="M47" s="945" t="s">
        <v>161</v>
      </c>
      <c r="N47" s="945" t="s">
        <v>161</v>
      </c>
      <c r="O47" s="891" t="s">
        <v>160</v>
      </c>
      <c r="P47" s="891" t="str">
        <f t="shared" si="2"/>
        <v>SI</v>
      </c>
      <c r="Q47" s="1296" t="s">
        <v>161</v>
      </c>
      <c r="R47" s="14">
        <v>0.5</v>
      </c>
      <c r="S47" s="15">
        <v>37411</v>
      </c>
      <c r="T47" s="15">
        <v>38776</v>
      </c>
      <c r="U47" s="30">
        <f t="shared" si="11"/>
        <v>2006</v>
      </c>
      <c r="V47" s="140">
        <f>IFERROR(INDEX(PARAMETROS!$B$53:$B$79,MATCH(U47,PARAMETROS!$A$53:$A$79,0)),"")</f>
        <v>408000</v>
      </c>
      <c r="W47" s="950">
        <v>3791186167</v>
      </c>
      <c r="X47" s="493" t="s">
        <v>171</v>
      </c>
      <c r="Y47" s="35" t="str">
        <f>IFERROR(IF(X47="","",IF(X47="COP","N/A",IF(OR(X47="USD",X47="US"),1,IF(X47="EUR",VLOOKUP(T47,'SH EURO'!$A$6:$B$6338,2,FALSE),"INGRESAR TASA")))),"")</f>
        <v>N/A</v>
      </c>
      <c r="Z47" s="453" t="str">
        <f t="shared" si="4"/>
        <v>N/A</v>
      </c>
      <c r="AA47" s="33">
        <f>IFERROR(IF(X47="","",IF(X47="COP",1,IF(Y47&lt;&gt;"N/A",VLOOKUP(T47,'SH TRM'!$A$9:$B$8912,2,FALSE),"REVISAR"))),"")</f>
        <v>1</v>
      </c>
      <c r="AB47" s="457">
        <f t="shared" si="5"/>
        <v>3791186167</v>
      </c>
      <c r="AC47" s="370">
        <f t="shared" si="6"/>
        <v>9292.1229583333334</v>
      </c>
      <c r="AD47" s="366">
        <f t="shared" si="7"/>
        <v>4646.0614791666667</v>
      </c>
      <c r="AE47" s="376" t="str">
        <f t="shared" si="8"/>
        <v/>
      </c>
      <c r="AF47" s="354" t="str">
        <f>IFERROR(IF(AD47="","",IF(AD47&gt;=CM007EE,"CUMPLE","NO CUMPLE")),"")</f>
        <v>CUMPLE</v>
      </c>
      <c r="AG47" s="355" t="str">
        <f t="shared" si="0"/>
        <v/>
      </c>
      <c r="AH47" s="1319" t="str">
        <f>IFERROR(IF(AND(COUNTIF(L47:L50,"SI")&gt;=1,COUNTIF(M47:M50,"SI")&gt;=1,COUNTIF(N47:N50,"SI")&gt;=1,COUNTIF(Q47:Q50,"SI")&lt;=1,COUNTIF(K47:K50,"SI")=4,AO47="OK"),"SI","NO"),"")</f>
        <v>SI</v>
      </c>
      <c r="AI47" s="1337">
        <f t="shared" ref="AI47" si="29">IFERROR(IF(OR(E47="",E47="NO"),"N/A",IF(AND(COUNTIF(AF47:AF50,"CUMPLE")=4,AH47="SI"),900,(IF(AND(COUNTIF(AF47:AF50,"CUMPLE")=3,AH47="SI"),800,IF(AND(COUNTIF(AF47:AF50,"CUMPLE")=2,AH47="SI"),700,0))))),"")</f>
        <v>900</v>
      </c>
      <c r="AJ47" s="1325" t="str">
        <f t="shared" ref="AJ47" si="30">IFERROR(IF(OR(F47="",F47="NO"),"N/A",IF(AND(COUNTIF(AG47:AG50,"CUMPLE")=4,AH47="SI"),900,(IF(AND(COUNTIF(AG47:AG50,"CUMPLE")=3,AH47="SI"),800,IF(AND(COUNTIF(AG47:AG50,"CUMPLE")=2,AH47="SI"),700,0))))),"")</f>
        <v>N/A</v>
      </c>
      <c r="AK47" s="381"/>
      <c r="AL47" s="260"/>
      <c r="AN47" s="466">
        <f t="shared" si="24"/>
        <v>0</v>
      </c>
      <c r="AO47" s="466" t="str">
        <f>IF(OR(COUNTIF(AN47:AN50,2)=0,COUNTIF(AN47:AN50,2)&gt;1),"OK",IF(AND(COUNTIF(AN47:AN50,1)&gt;0,COUNTIF(AN47:AN50,2)&gt;0),"OK",1))</f>
        <v>OK</v>
      </c>
    </row>
    <row r="48" spans="1:41" s="246" customFormat="1" ht="48" x14ac:dyDescent="0.25">
      <c r="A48" s="1220"/>
      <c r="B48" s="10" t="s">
        <v>191</v>
      </c>
      <c r="C48" s="136">
        <v>41</v>
      </c>
      <c r="D48" s="11" t="str">
        <f>IFERROR(INDEX(DESEMPATE!$D$3:$D$73,MATCH('EXP ESPEC.'!B48,DESEMPATE!$C$3:$C$73,0)),"")</f>
        <v>INTERDISEÑOS INTERNACIONAL SAS</v>
      </c>
      <c r="E48" s="839" t="s">
        <v>160</v>
      </c>
      <c r="F48" s="328"/>
      <c r="G48" s="20" t="s">
        <v>608</v>
      </c>
      <c r="H48" s="20" t="s">
        <v>438</v>
      </c>
      <c r="I48" s="20" t="s">
        <v>609</v>
      </c>
      <c r="J48" s="940" t="s">
        <v>610</v>
      </c>
      <c r="K48" s="20" t="s">
        <v>160</v>
      </c>
      <c r="L48" s="944" t="s">
        <v>161</v>
      </c>
      <c r="M48" s="944" t="s">
        <v>161</v>
      </c>
      <c r="N48" s="944" t="s">
        <v>160</v>
      </c>
      <c r="O48" s="890" t="s">
        <v>160</v>
      </c>
      <c r="P48" s="890" t="str">
        <f t="shared" si="2"/>
        <v>SI</v>
      </c>
      <c r="Q48" s="1294"/>
      <c r="R48" s="14">
        <v>0.4</v>
      </c>
      <c r="S48" s="15">
        <v>37910</v>
      </c>
      <c r="T48" s="15">
        <v>40939</v>
      </c>
      <c r="U48" s="16">
        <f t="shared" si="11"/>
        <v>2012</v>
      </c>
      <c r="V48" s="17">
        <f>IFERROR(INDEX(PARAMETROS!$B$53:$B$79,MATCH(U48,PARAMETROS!$A$53:$A$79,0)),"")</f>
        <v>566700</v>
      </c>
      <c r="W48" s="506">
        <v>11747944351</v>
      </c>
      <c r="X48" s="18" t="s">
        <v>171</v>
      </c>
      <c r="Y48" s="20" t="str">
        <f>IFERROR(IF(X48="","",IF(X48="COP","N/A",IF(OR(X48="USD",X48="US"),1,IF(X48="EUR",VLOOKUP(T48,'SH EURO'!$A$6:$B$6338,2,FALSE),"INGRESAR TASA")))),"")</f>
        <v>N/A</v>
      </c>
      <c r="Z48" s="454" t="str">
        <f t="shared" si="4"/>
        <v>N/A</v>
      </c>
      <c r="AA48" s="19">
        <f>IFERROR(IF(X48="","",IF(X48="COP",1,IF(Y48&lt;&gt;"N/A",VLOOKUP(T48,'SH TRM'!$A$9:$B$8912,2,FALSE),"REVISAR"))),"")</f>
        <v>1</v>
      </c>
      <c r="AB48" s="458">
        <f t="shared" si="5"/>
        <v>11747944351</v>
      </c>
      <c r="AC48" s="371">
        <f t="shared" si="6"/>
        <v>20730.447063702137</v>
      </c>
      <c r="AD48" s="362">
        <f t="shared" si="7"/>
        <v>8292.1788254808544</v>
      </c>
      <c r="AE48" s="371" t="str">
        <f t="shared" si="8"/>
        <v/>
      </c>
      <c r="AF48" s="657" t="str">
        <f>IFERROR(IF(AD48="","",IF(AD48&gt;=CM007EE,"CUMPLE","NO CUMPLE")),"")</f>
        <v>CUMPLE</v>
      </c>
      <c r="AG48" s="356" t="str">
        <f t="shared" si="0"/>
        <v/>
      </c>
      <c r="AH48" s="1320"/>
      <c r="AI48" s="1338"/>
      <c r="AJ48" s="1326"/>
      <c r="AK48" s="379"/>
      <c r="AL48" s="260"/>
      <c r="AN48" s="466">
        <f t="shared" si="24"/>
        <v>1</v>
      </c>
      <c r="AO48" s="466"/>
    </row>
    <row r="49" spans="1:41" s="246" customFormat="1" ht="38.25" x14ac:dyDescent="0.25">
      <c r="A49" s="1220"/>
      <c r="B49" s="10" t="s">
        <v>191</v>
      </c>
      <c r="C49" s="136">
        <v>173</v>
      </c>
      <c r="D49" s="11" t="str">
        <f>IFERROR(INDEX(DESEMPATE!$D$3:$D$73,MATCH('EXP ESPEC.'!B49,DESEMPATE!$C$3:$C$73,0)),"")</f>
        <v>INTERDISEÑOS INTERNACIONAL SAS</v>
      </c>
      <c r="E49" s="839" t="s">
        <v>160</v>
      </c>
      <c r="F49" s="328"/>
      <c r="G49" s="20" t="s">
        <v>611</v>
      </c>
      <c r="H49" s="20" t="s">
        <v>438</v>
      </c>
      <c r="I49" s="20" t="s">
        <v>612</v>
      </c>
      <c r="J49" s="486" t="s">
        <v>613</v>
      </c>
      <c r="K49" s="20" t="s">
        <v>160</v>
      </c>
      <c r="L49" s="944" t="s">
        <v>160</v>
      </c>
      <c r="M49" s="944" t="s">
        <v>161</v>
      </c>
      <c r="N49" s="944" t="s">
        <v>161</v>
      </c>
      <c r="O49" s="890" t="s">
        <v>160</v>
      </c>
      <c r="P49" s="890" t="str">
        <f t="shared" si="2"/>
        <v>SI</v>
      </c>
      <c r="Q49" s="1294"/>
      <c r="R49" s="14">
        <v>1</v>
      </c>
      <c r="S49" s="15">
        <v>34198</v>
      </c>
      <c r="T49" s="15">
        <v>34905</v>
      </c>
      <c r="U49" s="16">
        <f t="shared" si="11"/>
        <v>1995</v>
      </c>
      <c r="V49" s="17">
        <f>IFERROR(INDEX(PARAMETROS!$B$53:$B$79,MATCH(U49,PARAMETROS!$A$53:$A$79,0)),"")</f>
        <v>118933.5</v>
      </c>
      <c r="W49" s="478">
        <v>312933927</v>
      </c>
      <c r="X49" s="18" t="s">
        <v>171</v>
      </c>
      <c r="Y49" s="20" t="str">
        <f>IFERROR(IF(X49="","",IF(X49="COP","N/A",IF(OR(X49="USD",X49="US"),1,IF(X49="EUR",VLOOKUP(T49,'SH EURO'!$A$6:$B$6338,2,FALSE),"INGRESAR TASA")))),"")</f>
        <v>N/A</v>
      </c>
      <c r="Z49" s="454" t="str">
        <f t="shared" si="4"/>
        <v>N/A</v>
      </c>
      <c r="AA49" s="19">
        <f>IFERROR(IF(X49="","",IF(X49="COP",1,IF(Y49&lt;&gt;"N/A",VLOOKUP(T49,'SH TRM'!$A$9:$B$8912,2,FALSE),"REVISAR"))),"")</f>
        <v>1</v>
      </c>
      <c r="AB49" s="458">
        <f t="shared" si="5"/>
        <v>312933927</v>
      </c>
      <c r="AC49" s="371">
        <f t="shared" si="6"/>
        <v>2631.1672237006396</v>
      </c>
      <c r="AD49" s="362">
        <f t="shared" si="7"/>
        <v>2631.1672237006396</v>
      </c>
      <c r="AE49" s="371" t="str">
        <f t="shared" si="8"/>
        <v/>
      </c>
      <c r="AF49" s="657" t="str">
        <f>IFERROR(IF(AD49="","",IF(AD49&gt;=CM007EE,"CUMPLE","NO CUMPLE")),"")</f>
        <v>CUMPLE</v>
      </c>
      <c r="AG49" s="356" t="str">
        <f t="shared" si="0"/>
        <v/>
      </c>
      <c r="AH49" s="1320"/>
      <c r="AI49" s="1338"/>
      <c r="AJ49" s="1326"/>
      <c r="AK49" s="379"/>
      <c r="AL49" s="260"/>
      <c r="AN49" s="466">
        <f t="shared" si="24"/>
        <v>0</v>
      </c>
      <c r="AO49" s="466"/>
    </row>
    <row r="50" spans="1:41" s="524" customFormat="1" ht="77.25" thickBot="1" x14ac:dyDescent="0.3">
      <c r="A50" s="1221"/>
      <c r="B50" s="36" t="s">
        <v>192</v>
      </c>
      <c r="C50" s="137">
        <v>197</v>
      </c>
      <c r="D50" s="49" t="str">
        <f>IFERROR(INDEX(DESEMPATE!$D$3:$D$73,MATCH('EXP ESPEC.'!B50,DESEMPATE!$C$3:$C$73,0)),"")</f>
        <v>ARREDONDO MADRID INGENIEROS CIVILES (AIM) LIMITADA</v>
      </c>
      <c r="E50" s="840" t="s">
        <v>160</v>
      </c>
      <c r="F50" s="329"/>
      <c r="G50" s="139" t="s">
        <v>437</v>
      </c>
      <c r="H50" s="139" t="s">
        <v>438</v>
      </c>
      <c r="I50" s="139" t="s">
        <v>614</v>
      </c>
      <c r="J50" s="487" t="s">
        <v>615</v>
      </c>
      <c r="K50" s="888" t="s">
        <v>160</v>
      </c>
      <c r="L50" s="946" t="s">
        <v>161</v>
      </c>
      <c r="M50" s="946" t="s">
        <v>160</v>
      </c>
      <c r="N50" s="946" t="s">
        <v>160</v>
      </c>
      <c r="O50" s="922" t="s">
        <v>160</v>
      </c>
      <c r="P50" s="888" t="str">
        <f t="shared" si="2"/>
        <v>SI</v>
      </c>
      <c r="Q50" s="1295"/>
      <c r="R50" s="39">
        <v>0.4</v>
      </c>
      <c r="S50" s="407">
        <v>41012</v>
      </c>
      <c r="T50" s="407">
        <v>42490</v>
      </c>
      <c r="U50" s="40">
        <f t="shared" si="11"/>
        <v>2016</v>
      </c>
      <c r="V50" s="529">
        <f>IFERROR(INDEX(PARAMETROS!$B$53:$B$79,MATCH(U50,PARAMETROS!$A$53:$A$79,0)),"")</f>
        <v>689455</v>
      </c>
      <c r="W50" s="479">
        <v>32693157705</v>
      </c>
      <c r="X50" s="42" t="s">
        <v>171</v>
      </c>
      <c r="Y50" s="139" t="str">
        <f>IFERROR(IF(X50="","",IF(X50="COP","N/A",IF(OR(X50="USD",X50="US"),1,IF(X50="EUR",VLOOKUP(T50,'SH EURO'!$A$6:$B$6338,2,FALSE),"INGRESAR TASA")))),"")</f>
        <v>N/A</v>
      </c>
      <c r="Z50" s="455" t="str">
        <f t="shared" si="4"/>
        <v>N/A</v>
      </c>
      <c r="AA50" s="43">
        <f>IFERROR(IF(X50="","",IF(X50="COP",1,IF(Y50&lt;&gt;"N/A",VLOOKUP(T50,'SH TRM'!$A$9:$B$8912,2,FALSE),"REVISAR"))),"")</f>
        <v>1</v>
      </c>
      <c r="AB50" s="459">
        <f t="shared" si="5"/>
        <v>32693157705</v>
      </c>
      <c r="AC50" s="372">
        <f t="shared" si="6"/>
        <v>47418.841991137924</v>
      </c>
      <c r="AD50" s="361">
        <f t="shared" si="7"/>
        <v>18967.53679645517</v>
      </c>
      <c r="AE50" s="378" t="str">
        <f t="shared" si="8"/>
        <v/>
      </c>
      <c r="AF50" s="375" t="str">
        <f t="shared" si="9"/>
        <v>CUMPLE</v>
      </c>
      <c r="AG50" s="358" t="str">
        <f t="shared" si="0"/>
        <v/>
      </c>
      <c r="AH50" s="1321"/>
      <c r="AI50" s="1339"/>
      <c r="AJ50" s="1327"/>
      <c r="AK50" s="385"/>
      <c r="AL50" s="523"/>
      <c r="AN50" s="531">
        <f t="shared" si="24"/>
        <v>2</v>
      </c>
      <c r="AO50" s="531"/>
    </row>
    <row r="51" spans="1:41" s="246" customFormat="1" ht="71.25" x14ac:dyDescent="0.25">
      <c r="A51" s="1219" t="s">
        <v>27</v>
      </c>
      <c r="B51" s="22" t="s">
        <v>193</v>
      </c>
      <c r="C51" s="138">
        <v>3</v>
      </c>
      <c r="D51" s="142" t="str">
        <f>IFERROR(INDEX(DESEMPATE!$D$3:$D$73,MATCH('EXP ESPEC.'!B51,DESEMPATE!$C$3:$C$73,0)),"")</f>
        <v>EUROCONTROL SA</v>
      </c>
      <c r="E51" s="841" t="s">
        <v>160</v>
      </c>
      <c r="F51" s="509"/>
      <c r="G51" s="143" t="s">
        <v>616</v>
      </c>
      <c r="H51" s="143" t="s">
        <v>435</v>
      </c>
      <c r="I51" s="143" t="s">
        <v>580</v>
      </c>
      <c r="J51" s="518" t="s">
        <v>617</v>
      </c>
      <c r="K51" s="143" t="s">
        <v>160</v>
      </c>
      <c r="L51" s="1083" t="s">
        <v>160</v>
      </c>
      <c r="M51" s="1083" t="s">
        <v>161</v>
      </c>
      <c r="N51" s="1083" t="s">
        <v>161</v>
      </c>
      <c r="O51" s="1083" t="s">
        <v>160</v>
      </c>
      <c r="P51" s="891" t="str">
        <f t="shared" si="2"/>
        <v>SI</v>
      </c>
      <c r="Q51" s="1296" t="s">
        <v>160</v>
      </c>
      <c r="R51" s="23">
        <v>1</v>
      </c>
      <c r="S51" s="405">
        <v>38576</v>
      </c>
      <c r="T51" s="405">
        <v>40085</v>
      </c>
      <c r="U51" s="47">
        <f t="shared" si="11"/>
        <v>2009</v>
      </c>
      <c r="V51" s="527">
        <f>IFERROR(INDEX(PARAMETROS!$B$53:$B$79,MATCH(U51,PARAMETROS!$A$53:$A$79,0)),"")</f>
        <v>496900</v>
      </c>
      <c r="W51" s="1060">
        <v>630271.56000000006</v>
      </c>
      <c r="X51" s="25" t="s">
        <v>173</v>
      </c>
      <c r="Y51" s="143">
        <f>IFERROR(IF(X51="","",IF(X51="COP","N/A",IF(OR(X51="USD",X51="US"),1,IF(X51="EUR",VLOOKUP(T51,'SH EURO'!$A$6:$B$6338,2,FALSE),"INGRESAR TASA")))),"")</f>
        <v>1.4633</v>
      </c>
      <c r="Z51" s="456">
        <f t="shared" si="4"/>
        <v>922276.37374800013</v>
      </c>
      <c r="AA51" s="26">
        <f>IFERROR(IF(X51="","",IF(X51="COP",1,IF(Y51&lt;&gt;"N/A",VLOOKUP(T51,'SH TRM'!$A$9:$B$8912,2,FALSE),"REVISAR"))),"")</f>
        <v>1921.64</v>
      </c>
      <c r="AB51" s="460">
        <f t="shared" si="5"/>
        <v>1772283170.849107</v>
      </c>
      <c r="AC51" s="373">
        <f t="shared" si="6"/>
        <v>3566.679756186571</v>
      </c>
      <c r="AD51" s="368">
        <f t="shared" si="7"/>
        <v>3566.679756186571</v>
      </c>
      <c r="AE51" s="377" t="str">
        <f t="shared" si="8"/>
        <v/>
      </c>
      <c r="AF51" s="374" t="str">
        <f>IFERROR(IF(AD51="","",IF(AD51&gt;=CM007EE,"CUMPLE","NO CUMPLE")),"")</f>
        <v>CUMPLE</v>
      </c>
      <c r="AG51" s="357" t="str">
        <f t="shared" si="0"/>
        <v/>
      </c>
      <c r="AH51" s="1319" t="str">
        <f>IFERROR(IF(AND(COUNTIF(L51:L54,"SI")&gt;=1,COUNTIF(M51:M54,"SI")&gt;=1,COUNTIF(N51:N54,"SI")&gt;=1,COUNTIF(Q51:Q54,"SI")&lt;=1,COUNTIF(K51:K54,"SI")=4,AO51="OK"),"SI","NO"),"")</f>
        <v>SI</v>
      </c>
      <c r="AI51" s="1337">
        <f t="shared" ref="AI51" si="31">IFERROR(IF(OR(E51="",E51="NO"),"N/A",IF(AND(COUNTIF(AF51:AF54,"CUMPLE")=4,AH51="SI"),900,(IF(AND(COUNTIF(AF51:AF54,"CUMPLE")=3,AH51="SI"),800,IF(AND(COUNTIF(AF51:AF54,"CUMPLE")=2,AH51="SI"),700,0))))),"")</f>
        <v>900</v>
      </c>
      <c r="AJ51" s="1325" t="str">
        <f t="shared" ref="AJ51" si="32">IFERROR(IF(OR(F51="",F51="NO"),"N/A",IF(AND(COUNTIF(AG51:AG54,"CUMPLE")=4,AH51="SI"),900,(IF(AND(COUNTIF(AG51:AG54,"CUMPLE")=3,AH51="SI"),800,IF(AND(COUNTIF(AG51:AG54,"CUMPLE")=2,AH51="SI"),700,0))))),"")</f>
        <v>N/A</v>
      </c>
      <c r="AK51" s="533"/>
      <c r="AL51" s="260"/>
      <c r="AN51" s="466">
        <f t="shared" si="24"/>
        <v>0</v>
      </c>
      <c r="AO51" s="466" t="str">
        <f>IF(OR(COUNTIF(AN51:AN54,2)=0,COUNTIF(AN51:AN54,2)&gt;1),"OK",IF(AND(COUNTIF(AN51:AN54,1)&gt;0,COUNTIF(AN51:AN54,2)&gt;0),"OK",1))</f>
        <v>OK</v>
      </c>
    </row>
    <row r="52" spans="1:41" s="246" customFormat="1" ht="99.75" x14ac:dyDescent="0.25">
      <c r="A52" s="1220"/>
      <c r="B52" s="10" t="s">
        <v>370</v>
      </c>
      <c r="C52" s="136">
        <v>9</v>
      </c>
      <c r="D52" s="11" t="str">
        <f>IFERROR(INDEX(DESEMPATE!$D$3:$D$73,MATCH('EXP ESPEC.'!B52,DESEMPATE!$C$3:$C$73,0)),"")</f>
        <v>INYPSA SAS</v>
      </c>
      <c r="E52" s="839" t="s">
        <v>160</v>
      </c>
      <c r="F52" s="328"/>
      <c r="G52" s="20" t="s">
        <v>437</v>
      </c>
      <c r="H52" s="20" t="s">
        <v>438</v>
      </c>
      <c r="I52" s="20" t="s">
        <v>618</v>
      </c>
      <c r="J52" s="251" t="s">
        <v>619</v>
      </c>
      <c r="K52" s="20" t="s">
        <v>160</v>
      </c>
      <c r="L52" s="1081" t="s">
        <v>161</v>
      </c>
      <c r="M52" s="1081" t="s">
        <v>161</v>
      </c>
      <c r="N52" s="1081" t="s">
        <v>160</v>
      </c>
      <c r="O52" s="1081" t="s">
        <v>160</v>
      </c>
      <c r="P52" s="890" t="str">
        <f t="shared" si="2"/>
        <v>SI</v>
      </c>
      <c r="Q52" s="1294"/>
      <c r="R52" s="21">
        <v>0.35</v>
      </c>
      <c r="S52" s="282">
        <v>41075</v>
      </c>
      <c r="T52" s="282">
        <v>42501</v>
      </c>
      <c r="U52" s="16">
        <f t="shared" si="11"/>
        <v>2016</v>
      </c>
      <c r="V52" s="17">
        <f>IFERROR(INDEX(PARAMETROS!$B$53:$B$79,MATCH(U52,PARAMETROS!$A$53:$A$79,0)),"")</f>
        <v>689455</v>
      </c>
      <c r="W52" s="931">
        <v>7802498085</v>
      </c>
      <c r="X52" s="17" t="s">
        <v>171</v>
      </c>
      <c r="Y52" s="20" t="str">
        <f>IFERROR(IF(X52="","",IF(X52="COP","N/A",IF(OR(X52="USD",X52="US"),1,IF(X52="EUR",VLOOKUP(T52,'SH EURO'!$A$6:$B$6338,2,FALSE),"INGRESAR TASA")))),"")</f>
        <v>N/A</v>
      </c>
      <c r="Z52" s="454" t="str">
        <f t="shared" si="4"/>
        <v>N/A</v>
      </c>
      <c r="AA52" s="19">
        <f>IFERROR(IF(X52="","",IF(X52="COP",1,IF(Y52&lt;&gt;"N/A",VLOOKUP(T52,'SH TRM'!$A$9:$B$8912,2,FALSE),"REVISAR"))),"")</f>
        <v>1</v>
      </c>
      <c r="AB52" s="458">
        <f t="shared" si="5"/>
        <v>7802498085</v>
      </c>
      <c r="AC52" s="371">
        <f t="shared" si="6"/>
        <v>11316.906955493832</v>
      </c>
      <c r="AD52" s="369">
        <f t="shared" si="7"/>
        <v>3960.9174344228409</v>
      </c>
      <c r="AE52" s="954" t="str">
        <f t="shared" si="8"/>
        <v/>
      </c>
      <c r="AF52" s="890" t="str">
        <f>IFERROR(IF(AD52="","",IF(AD52&gt;=CM007EE,"CUMPLE","NO CUMPLE")),"")</f>
        <v>CUMPLE</v>
      </c>
      <c r="AG52" s="356" t="str">
        <f t="shared" si="0"/>
        <v/>
      </c>
      <c r="AH52" s="1320"/>
      <c r="AI52" s="1338"/>
      <c r="AJ52" s="1326"/>
      <c r="AK52" s="382"/>
      <c r="AL52" s="260"/>
      <c r="AN52" s="466">
        <f t="shared" si="24"/>
        <v>1</v>
      </c>
      <c r="AO52" s="466"/>
    </row>
    <row r="53" spans="1:41" s="246" customFormat="1" ht="71.25" x14ac:dyDescent="0.25">
      <c r="A53" s="1220"/>
      <c r="B53" s="10" t="s">
        <v>369</v>
      </c>
      <c r="C53" s="136">
        <v>69</v>
      </c>
      <c r="D53" s="11" t="str">
        <f>IFERROR(INDEX(DESEMPATE!$D$3:$D$73,MATCH('EXP ESPEC.'!B53,DESEMPATE!$C$3:$C$73,0)),"")</f>
        <v>TOPSUELOS SAS</v>
      </c>
      <c r="E53" s="839" t="s">
        <v>160</v>
      </c>
      <c r="F53" s="328"/>
      <c r="G53" s="20" t="s">
        <v>452</v>
      </c>
      <c r="H53" s="20" t="s">
        <v>438</v>
      </c>
      <c r="I53" s="483" t="s">
        <v>620</v>
      </c>
      <c r="J53" s="484" t="s">
        <v>621</v>
      </c>
      <c r="K53" s="1081" t="s">
        <v>160</v>
      </c>
      <c r="L53" s="1081" t="s">
        <v>161</v>
      </c>
      <c r="M53" s="1081" t="s">
        <v>161</v>
      </c>
      <c r="N53" s="1081" t="s">
        <v>161</v>
      </c>
      <c r="O53" s="1081" t="s">
        <v>161</v>
      </c>
      <c r="P53" s="890" t="str">
        <f t="shared" si="2"/>
        <v>SI</v>
      </c>
      <c r="Q53" s="1294"/>
      <c r="R53" s="14">
        <v>0.6</v>
      </c>
      <c r="S53" s="15">
        <v>40064</v>
      </c>
      <c r="T53" s="15">
        <v>41999</v>
      </c>
      <c r="U53" s="16">
        <f t="shared" si="11"/>
        <v>2014</v>
      </c>
      <c r="V53" s="17">
        <f>IFERROR(INDEX(PARAMETROS!$B$53:$B$79,MATCH(U53,PARAMETROS!$A$53:$A$79,0)),"")</f>
        <v>616000</v>
      </c>
      <c r="W53" s="478">
        <v>8501000000</v>
      </c>
      <c r="X53" s="18" t="s">
        <v>171</v>
      </c>
      <c r="Y53" s="20" t="str">
        <f>IFERROR(IF(X53="","",IF(X53="COP","N/A",IF(OR(X53="USD",X53="US"),1,IF(X53="EUR",VLOOKUP(T53,'SH EURO'!$A$6:$B$6338,2,FALSE),"INGRESAR TASA")))),"")</f>
        <v>N/A</v>
      </c>
      <c r="Z53" s="454" t="str">
        <f t="shared" si="4"/>
        <v>N/A</v>
      </c>
      <c r="AA53" s="19">
        <f>IFERROR(IF(X53="","",IF(X53="COP",1,IF(Y53&lt;&gt;"N/A",VLOOKUP(T53,'SH TRM'!$A$9:$B$8912,2,FALSE),"REVISAR"))),"")</f>
        <v>1</v>
      </c>
      <c r="AB53" s="458">
        <f t="shared" si="5"/>
        <v>8501000000</v>
      </c>
      <c r="AC53" s="371">
        <f t="shared" si="6"/>
        <v>13800.324675324675</v>
      </c>
      <c r="AD53" s="369">
        <f t="shared" si="7"/>
        <v>8280.1948051948038</v>
      </c>
      <c r="AE53" s="954" t="str">
        <f t="shared" si="8"/>
        <v/>
      </c>
      <c r="AF53" s="890" t="str">
        <f>IFERROR(IF(AD53="","",IF(AD53&gt;=CM007EE,"CUMPLE","NO CUMPLE")),"")</f>
        <v>CUMPLE</v>
      </c>
      <c r="AG53" s="356" t="str">
        <f t="shared" si="0"/>
        <v/>
      </c>
      <c r="AH53" s="1320"/>
      <c r="AI53" s="1338"/>
      <c r="AJ53" s="1326"/>
      <c r="AK53" s="382"/>
      <c r="AL53" s="260"/>
      <c r="AN53" s="466">
        <f t="shared" si="24"/>
        <v>0</v>
      </c>
      <c r="AO53" s="466"/>
    </row>
    <row r="54" spans="1:41" s="524" customFormat="1" ht="51" customHeight="1" thickBot="1" x14ac:dyDescent="0.3">
      <c r="A54" s="1221"/>
      <c r="B54" s="36" t="s">
        <v>597</v>
      </c>
      <c r="C54" s="137">
        <v>71</v>
      </c>
      <c r="D54" s="49" t="s">
        <v>598</v>
      </c>
      <c r="E54" s="840" t="s">
        <v>160</v>
      </c>
      <c r="F54" s="329"/>
      <c r="G54" s="139" t="s">
        <v>622</v>
      </c>
      <c r="H54" s="139" t="s">
        <v>438</v>
      </c>
      <c r="I54" s="139">
        <v>2121820</v>
      </c>
      <c r="J54" s="941" t="s">
        <v>623</v>
      </c>
      <c r="K54" s="1082" t="s">
        <v>160</v>
      </c>
      <c r="L54" s="1082" t="s">
        <v>161</v>
      </c>
      <c r="M54" s="1082" t="s">
        <v>160</v>
      </c>
      <c r="N54" s="1082" t="s">
        <v>161</v>
      </c>
      <c r="O54" s="1082" t="s">
        <v>161</v>
      </c>
      <c r="P54" s="1082" t="str">
        <f t="shared" si="2"/>
        <v>SI</v>
      </c>
      <c r="Q54" s="1295"/>
      <c r="R54" s="39">
        <v>1</v>
      </c>
      <c r="S54" s="407">
        <v>41122</v>
      </c>
      <c r="T54" s="407">
        <v>41386</v>
      </c>
      <c r="U54" s="40">
        <f t="shared" si="11"/>
        <v>2013</v>
      </c>
      <c r="V54" s="41">
        <f>IFERROR(INDEX(PARAMETROS!$B$53:$B$79,MATCH(U54,PARAMETROS!$A$53:$A$79,0)),"")</f>
        <v>589500</v>
      </c>
      <c r="W54" s="479">
        <v>998563630</v>
      </c>
      <c r="X54" s="42" t="s">
        <v>171</v>
      </c>
      <c r="Y54" s="139" t="str">
        <f>IFERROR(IF(X54="","",IF(X54="COP","N/A",IF(OR(X54="USD",X54="US"),1,IF(X54="EUR",VLOOKUP(T54,'SH EURO'!$A$6:$B$6338,2,FALSE),"INGRESAR TASA")))),"")</f>
        <v>N/A</v>
      </c>
      <c r="Z54" s="455" t="str">
        <f t="shared" si="4"/>
        <v>N/A</v>
      </c>
      <c r="AA54" s="43">
        <f>IFERROR(IF(X54="","",IF(X54="COP",1,IF(Y54&lt;&gt;"N/A",VLOOKUP(T54,'SH TRM'!$A$9:$B$8912,2,FALSE),"REVISAR"))),"")</f>
        <v>1</v>
      </c>
      <c r="AB54" s="459">
        <f t="shared" si="5"/>
        <v>998563630</v>
      </c>
      <c r="AC54" s="372">
        <f t="shared" si="6"/>
        <v>1693.9162510602205</v>
      </c>
      <c r="AD54" s="361">
        <f t="shared" si="7"/>
        <v>1693.9162510602205</v>
      </c>
      <c r="AE54" s="378" t="str">
        <f t="shared" si="8"/>
        <v/>
      </c>
      <c r="AF54" s="375" t="str">
        <f t="shared" si="9"/>
        <v>CUMPLE</v>
      </c>
      <c r="AG54" s="358" t="str">
        <f t="shared" si="0"/>
        <v/>
      </c>
      <c r="AH54" s="1321"/>
      <c r="AI54" s="1339"/>
      <c r="AJ54" s="1327"/>
      <c r="AK54" s="530"/>
      <c r="AL54" s="523"/>
      <c r="AN54" s="531">
        <f t="shared" si="24"/>
        <v>1</v>
      </c>
      <c r="AO54" s="531"/>
    </row>
    <row r="55" spans="1:41" s="246" customFormat="1" ht="42.75" x14ac:dyDescent="0.25">
      <c r="A55" s="1219" t="s">
        <v>29</v>
      </c>
      <c r="B55" s="22" t="s">
        <v>194</v>
      </c>
      <c r="C55" s="138">
        <v>3</v>
      </c>
      <c r="D55" s="142" t="str">
        <f>IFERROR(INDEX(DESEMPATE!$D$3:$D$73,MATCH('EXP ESPEC.'!B55,DESEMPATE!$C$3:$C$73,0)),"")</f>
        <v>ARDANUY COLOMBIA SAS</v>
      </c>
      <c r="E55" s="841" t="s">
        <v>160</v>
      </c>
      <c r="F55" s="509"/>
      <c r="G55" s="143" t="s">
        <v>449</v>
      </c>
      <c r="H55" s="143" t="s">
        <v>435</v>
      </c>
      <c r="I55" s="143" t="s">
        <v>28</v>
      </c>
      <c r="J55" s="508" t="s">
        <v>624</v>
      </c>
      <c r="K55" s="557" t="s">
        <v>160</v>
      </c>
      <c r="L55" s="945" t="s">
        <v>160</v>
      </c>
      <c r="M55" s="945" t="s">
        <v>161</v>
      </c>
      <c r="N55" s="945" t="s">
        <v>161</v>
      </c>
      <c r="O55" s="891" t="s">
        <v>160</v>
      </c>
      <c r="P55" s="891" t="str">
        <f t="shared" si="2"/>
        <v>SI</v>
      </c>
      <c r="Q55" s="1296" t="s">
        <v>161</v>
      </c>
      <c r="R55" s="1128">
        <v>0.4</v>
      </c>
      <c r="S55" s="405">
        <v>40086</v>
      </c>
      <c r="T55" s="405">
        <v>41274</v>
      </c>
      <c r="U55" s="47">
        <f t="shared" si="11"/>
        <v>2012</v>
      </c>
      <c r="V55" s="527">
        <f>IFERROR(INDEX(PARAMETROS!$B$53:$B$79,MATCH(U55,PARAMETROS!$A$53:$A$79,0)),"")</f>
        <v>566700</v>
      </c>
      <c r="W55" s="949">
        <v>3547533.87</v>
      </c>
      <c r="X55" s="25" t="s">
        <v>173</v>
      </c>
      <c r="Y55" s="143">
        <f>IFERROR(IF(X55="","",IF(X55="COP","N/A",IF(OR(X55="USD",X55="US"),1,IF(X55="EUR",VLOOKUP(T55,'SH EURO'!$A$6:$B$6338,2,FALSE),"INGRESAR TASA")))),"")</f>
        <v>1.3214999999999999</v>
      </c>
      <c r="Z55" s="456">
        <f t="shared" si="4"/>
        <v>4688066.0092049995</v>
      </c>
      <c r="AA55" s="26">
        <f>IFERROR(IF(X55="","",IF(X55="COP",1,IF(Y55&lt;&gt;"N/A",VLOOKUP(T55,'SH TRM'!$A$9:$B$8912,2,FALSE),"REVISAR"))),"")</f>
        <v>1768.23</v>
      </c>
      <c r="AB55" s="460">
        <f t="shared" si="5"/>
        <v>8289578959.4565563</v>
      </c>
      <c r="AC55" s="373">
        <f t="shared" si="6"/>
        <v>14627.808292670825</v>
      </c>
      <c r="AD55" s="368">
        <f t="shared" si="7"/>
        <v>5851.1233170683299</v>
      </c>
      <c r="AE55" s="1129" t="str">
        <f t="shared" si="8"/>
        <v/>
      </c>
      <c r="AF55" s="1084" t="str">
        <f>IFERROR(IF(AD55="","",IF(AD55&gt;=CM007EE,"CUMPLE","NO CUMPLE")),"")</f>
        <v>CUMPLE</v>
      </c>
      <c r="AG55" s="357" t="str">
        <f t="shared" si="0"/>
        <v/>
      </c>
      <c r="AH55" s="1319" t="str">
        <f>IFERROR(IF(AND(COUNTIF(L55:L58,"SI")&gt;=1,COUNTIF(M55:M58,"SI")&gt;=1,COUNTIF(N55:N58,"SI")&gt;=1,COUNTIF(Q55:Q58,"SI")&lt;=1,COUNTIF(K55:K58,"SI")=4,AO55="OK"),"SI","NO"),"")</f>
        <v>SI</v>
      </c>
      <c r="AI55" s="1337">
        <f t="shared" ref="AI55" si="33">IFERROR(IF(OR(E55="",E55="NO"),"N/A",IF(AND(COUNTIF(AF55:AF58,"CUMPLE")=4,AH55="SI"),900,(IF(AND(COUNTIF(AF55:AF58,"CUMPLE")=3,AH55="SI"),800,IF(AND(COUNTIF(AF55:AF58,"CUMPLE")=2,AH55="SI"),700,0))))),"")</f>
        <v>900</v>
      </c>
      <c r="AJ55" s="1325" t="str">
        <f t="shared" ref="AJ55" si="34">IFERROR(IF(OR(F55="",F55="NO"),"N/A",IF(AND(COUNTIF(AG55:AG58,"CUMPLE")=4,AH55="SI"),900,(IF(AND(COUNTIF(AG55:AG58,"CUMPLE")=3,AH55="SI"),800,IF(AND(COUNTIF(AG55:AG58,"CUMPLE")=2,AH55="SI"),700,0))))),"")</f>
        <v>N/A</v>
      </c>
      <c r="AK55" s="528"/>
      <c r="AL55" s="260"/>
      <c r="AN55" s="466">
        <f t="shared" si="24"/>
        <v>0</v>
      </c>
      <c r="AO55" s="466" t="str">
        <f>IF(OR(COUNTIF(AN55:AN58,2)=0,COUNTIF(AN55:AN58,2)&gt;1),"OK",IF(AND(COUNTIF(AN55:AN58,1)&gt;0,COUNTIF(AN55:AN58,2)&gt;0),"OK",1))</f>
        <v>OK</v>
      </c>
    </row>
    <row r="56" spans="1:41" s="246" customFormat="1" ht="57" x14ac:dyDescent="0.25">
      <c r="A56" s="1220"/>
      <c r="B56" s="10" t="s">
        <v>195</v>
      </c>
      <c r="C56" s="136">
        <v>8</v>
      </c>
      <c r="D56" s="11" t="str">
        <f>IFERROR(INDEX(DESEMPATE!$D$3:$D$73,MATCH('EXP ESPEC.'!B56,DESEMPATE!$C$3:$C$73,0)),"")</f>
        <v>PAULO EMILIO BRAVO CONSULTORES SAS</v>
      </c>
      <c r="E56" s="839" t="s">
        <v>160</v>
      </c>
      <c r="F56" s="328"/>
      <c r="G56" s="20" t="s">
        <v>437</v>
      </c>
      <c r="H56" s="20" t="s">
        <v>438</v>
      </c>
      <c r="I56" s="20" t="s">
        <v>625</v>
      </c>
      <c r="J56" s="486" t="s">
        <v>626</v>
      </c>
      <c r="K56" s="20" t="s">
        <v>160</v>
      </c>
      <c r="L56" s="944" t="s">
        <v>161</v>
      </c>
      <c r="M56" s="944" t="s">
        <v>161</v>
      </c>
      <c r="N56" s="944" t="s">
        <v>160</v>
      </c>
      <c r="O56" s="890" t="s">
        <v>160</v>
      </c>
      <c r="P56" s="890" t="str">
        <f t="shared" si="2"/>
        <v>SI</v>
      </c>
      <c r="Q56" s="1294"/>
      <c r="R56" s="14">
        <v>0.33329999999999999</v>
      </c>
      <c r="S56" s="15">
        <v>41015</v>
      </c>
      <c r="T56" s="15">
        <v>42464</v>
      </c>
      <c r="U56" s="16">
        <f t="shared" si="11"/>
        <v>2016</v>
      </c>
      <c r="V56" s="17">
        <f>IFERROR(INDEX(PARAMETROS!$B$53:$B$79,MATCH(U56,PARAMETROS!$A$53:$A$79,0)),"")</f>
        <v>689455</v>
      </c>
      <c r="W56" s="478">
        <v>37441902538</v>
      </c>
      <c r="X56" s="18" t="s">
        <v>171</v>
      </c>
      <c r="Y56" s="20" t="str">
        <f>IFERROR(IF(X56="","",IF(X56="COP","N/A",IF(OR(X56="USD",X56="US"),1,IF(X56="EUR",VLOOKUP(T56,'SH EURO'!$A$6:$B$6338,2,FALSE),"INGRESAR TASA")))),"")</f>
        <v>N/A</v>
      </c>
      <c r="Z56" s="454" t="str">
        <f t="shared" si="4"/>
        <v>N/A</v>
      </c>
      <c r="AA56" s="19">
        <f>IFERROR(IF(X56="","",IF(X56="COP",1,IF(Y56&lt;&gt;"N/A",VLOOKUP(T56,'SH TRM'!$A$9:$B$8912,2,FALSE),"REVISAR"))),"")</f>
        <v>1</v>
      </c>
      <c r="AB56" s="458">
        <f t="shared" si="5"/>
        <v>37441902538</v>
      </c>
      <c r="AC56" s="371">
        <f t="shared" si="6"/>
        <v>54306.521147863168</v>
      </c>
      <c r="AD56" s="369">
        <f t="shared" si="7"/>
        <v>18100.363498582792</v>
      </c>
      <c r="AE56" s="954" t="str">
        <f t="shared" si="8"/>
        <v/>
      </c>
      <c r="AF56" s="909" t="str">
        <f>IFERROR(IF(AD56="","",IF(AD56&gt;=CM007EE,"CUMPLE","NO CUMPLE")),"")</f>
        <v>CUMPLE</v>
      </c>
      <c r="AG56" s="356" t="str">
        <f t="shared" si="0"/>
        <v/>
      </c>
      <c r="AH56" s="1320"/>
      <c r="AI56" s="1338"/>
      <c r="AJ56" s="1326"/>
      <c r="AK56" s="379"/>
      <c r="AL56" s="260"/>
      <c r="AN56" s="466">
        <f t="shared" si="24"/>
        <v>1</v>
      </c>
      <c r="AO56" s="466"/>
    </row>
    <row r="57" spans="1:41" s="246" customFormat="1" ht="38.25" x14ac:dyDescent="0.25">
      <c r="A57" s="1220"/>
      <c r="B57" s="22" t="s">
        <v>195</v>
      </c>
      <c r="C57" s="138">
        <v>50</v>
      </c>
      <c r="D57" s="11" t="str">
        <f>IFERROR(INDEX(DESEMPATE!$D$3:$D$73,MATCH('EXP ESPEC.'!B57,DESEMPATE!$C$3:$C$73,0)),"")</f>
        <v>PAULO EMILIO BRAVO CONSULTORES SAS</v>
      </c>
      <c r="E57" s="839" t="s">
        <v>160</v>
      </c>
      <c r="F57" s="328"/>
      <c r="G57" s="20" t="s">
        <v>627</v>
      </c>
      <c r="H57" s="20" t="s">
        <v>438</v>
      </c>
      <c r="I57" s="20" t="s">
        <v>628</v>
      </c>
      <c r="J57" s="486" t="s">
        <v>629</v>
      </c>
      <c r="K57" s="20" t="s">
        <v>160</v>
      </c>
      <c r="L57" s="944" t="s">
        <v>161</v>
      </c>
      <c r="M57" s="944" t="s">
        <v>161</v>
      </c>
      <c r="N57" s="944" t="s">
        <v>161</v>
      </c>
      <c r="O57" s="890" t="s">
        <v>160</v>
      </c>
      <c r="P57" s="890" t="str">
        <f t="shared" si="2"/>
        <v>SI</v>
      </c>
      <c r="Q57" s="1294"/>
      <c r="R57" s="14">
        <v>0.5</v>
      </c>
      <c r="S57" s="15">
        <v>36312</v>
      </c>
      <c r="T57" s="15">
        <v>37833</v>
      </c>
      <c r="U57" s="16">
        <f t="shared" si="11"/>
        <v>2003</v>
      </c>
      <c r="V57" s="17">
        <f>IFERROR(INDEX(PARAMETROS!$B$53:$B$79,MATCH(U57,PARAMETROS!$A$53:$A$79,0)),"")</f>
        <v>332000</v>
      </c>
      <c r="W57" s="952">
        <v>5331439397</v>
      </c>
      <c r="X57" s="18" t="s">
        <v>171</v>
      </c>
      <c r="Y57" s="20" t="str">
        <f>IFERROR(IF(X57="","",IF(X57="COP","N/A",IF(OR(X57="USD",X57="US"),1,IF(X57="EUR",VLOOKUP(T57,'SH EURO'!$A$6:$B$6338,2,FALSE),"INGRESAR TASA")))),"")</f>
        <v>N/A</v>
      </c>
      <c r="Z57" s="454" t="str">
        <f t="shared" si="4"/>
        <v>N/A</v>
      </c>
      <c r="AA57" s="19">
        <f>IFERROR(IF(X57="","",IF(X57="COP",1,IF(Y57&lt;&gt;"N/A",VLOOKUP(T57,'SH TRM'!$A$9:$B$8912,2,FALSE),"REVISAR"))),"")</f>
        <v>1</v>
      </c>
      <c r="AB57" s="458">
        <f t="shared" si="5"/>
        <v>5331439397</v>
      </c>
      <c r="AC57" s="371">
        <f t="shared" si="6"/>
        <v>16058.55240060241</v>
      </c>
      <c r="AD57" s="369">
        <f t="shared" si="7"/>
        <v>8029.2762003012049</v>
      </c>
      <c r="AE57" s="954" t="str">
        <f t="shared" si="8"/>
        <v/>
      </c>
      <c r="AF57" s="909" t="str">
        <f>IFERROR(IF(AD57="","",IF(AD57&gt;=CM007EE,"CUMPLE","NO CUMPLE")),"")</f>
        <v>CUMPLE</v>
      </c>
      <c r="AG57" s="356" t="str">
        <f t="shared" si="0"/>
        <v/>
      </c>
      <c r="AH57" s="1320"/>
      <c r="AI57" s="1338"/>
      <c r="AJ57" s="1326"/>
      <c r="AK57" s="533"/>
      <c r="AL57" s="260"/>
      <c r="AN57" s="466">
        <f t="shared" si="24"/>
        <v>0</v>
      </c>
      <c r="AO57" s="466"/>
    </row>
    <row r="58" spans="1:41" s="524" customFormat="1" ht="43.5" thickBot="1" x14ac:dyDescent="0.3">
      <c r="A58" s="1221"/>
      <c r="B58" s="10" t="s">
        <v>196</v>
      </c>
      <c r="C58" s="136">
        <v>71</v>
      </c>
      <c r="D58" s="49" t="str">
        <f>IFERROR(INDEX(DESEMPATE!$D$3:$D$73,MATCH('EXP ESPEC.'!B58,DESEMPATE!$C$3:$C$73,0)),"")</f>
        <v>SEDIC SA</v>
      </c>
      <c r="E58" s="840" t="s">
        <v>160</v>
      </c>
      <c r="F58" s="329"/>
      <c r="G58" s="20" t="s">
        <v>630</v>
      </c>
      <c r="H58" s="20" t="s">
        <v>438</v>
      </c>
      <c r="I58" s="20" t="s">
        <v>631</v>
      </c>
      <c r="J58" s="486" t="s">
        <v>632</v>
      </c>
      <c r="K58" s="888" t="s">
        <v>160</v>
      </c>
      <c r="L58" s="946" t="s">
        <v>161</v>
      </c>
      <c r="M58" s="946" t="s">
        <v>160</v>
      </c>
      <c r="N58" s="946" t="s">
        <v>161</v>
      </c>
      <c r="O58" s="922" t="s">
        <v>161</v>
      </c>
      <c r="P58" s="888" t="str">
        <f t="shared" si="2"/>
        <v>SI</v>
      </c>
      <c r="Q58" s="1295"/>
      <c r="R58" s="14">
        <v>1</v>
      </c>
      <c r="S58" s="15">
        <v>33217</v>
      </c>
      <c r="T58" s="15">
        <v>35519</v>
      </c>
      <c r="U58" s="40">
        <f t="shared" si="11"/>
        <v>1997</v>
      </c>
      <c r="V58" s="41">
        <f>IFERROR(INDEX(PARAMETROS!$B$53:$B$79,MATCH(U58,PARAMETROS!$A$53:$A$79,0)),"")</f>
        <v>172005</v>
      </c>
      <c r="W58" s="478">
        <v>4045490062</v>
      </c>
      <c r="X58" s="18" t="s">
        <v>171</v>
      </c>
      <c r="Y58" s="139" t="str">
        <f>IFERROR(IF(X58="","",IF(X58="COP","N/A",IF(OR(X58="USD",X58="US"),1,IF(X58="EUR",VLOOKUP(T58,'SH EURO'!$A$6:$B$6338,2,FALSE),"INGRESAR TASA")))),"")</f>
        <v>N/A</v>
      </c>
      <c r="Z58" s="455" t="str">
        <f t="shared" si="4"/>
        <v>N/A</v>
      </c>
      <c r="AA58" s="43">
        <f>IFERROR(IF(X58="","",IF(X58="COP",1,IF(Y58&lt;&gt;"N/A",VLOOKUP(T58,'SH TRM'!$A$9:$B$8912,2,FALSE),"REVISAR"))),"")</f>
        <v>1</v>
      </c>
      <c r="AB58" s="459">
        <f t="shared" si="5"/>
        <v>4045490062</v>
      </c>
      <c r="AC58" s="372">
        <f t="shared" si="6"/>
        <v>23519.607348623587</v>
      </c>
      <c r="AD58" s="361">
        <f t="shared" si="7"/>
        <v>23519.607348623587</v>
      </c>
      <c r="AE58" s="378" t="str">
        <f t="shared" si="8"/>
        <v/>
      </c>
      <c r="AF58" s="375" t="str">
        <f t="shared" si="9"/>
        <v>CUMPLE</v>
      </c>
      <c r="AG58" s="358" t="str">
        <f t="shared" si="0"/>
        <v/>
      </c>
      <c r="AH58" s="1321"/>
      <c r="AI58" s="1339"/>
      <c r="AJ58" s="1327"/>
      <c r="AK58" s="379"/>
      <c r="AL58" s="523"/>
      <c r="AN58" s="531">
        <f t="shared" si="24"/>
        <v>1</v>
      </c>
      <c r="AO58" s="531"/>
    </row>
    <row r="59" spans="1:41" s="246" customFormat="1" ht="76.5" x14ac:dyDescent="0.25">
      <c r="A59" s="1219" t="s">
        <v>30</v>
      </c>
      <c r="B59" s="27" t="s">
        <v>197</v>
      </c>
      <c r="C59" s="135">
        <v>4</v>
      </c>
      <c r="D59" s="142" t="str">
        <f>IFERROR(INDEX(DESEMPATE!$D$3:$D$73,MATCH('EXP ESPEC.'!B59,DESEMPATE!$C$3:$C$73,0)),"")</f>
        <v>PEYCO COLOMBIA</v>
      </c>
      <c r="E59" s="841" t="s">
        <v>160</v>
      </c>
      <c r="F59" s="509"/>
      <c r="G59" s="35" t="s">
        <v>437</v>
      </c>
      <c r="H59" s="35" t="s">
        <v>438</v>
      </c>
      <c r="I59" s="20" t="s">
        <v>633</v>
      </c>
      <c r="J59" s="942" t="s">
        <v>634</v>
      </c>
      <c r="K59" s="557" t="s">
        <v>160</v>
      </c>
      <c r="L59" s="945" t="s">
        <v>161</v>
      </c>
      <c r="M59" s="945" t="s">
        <v>161</v>
      </c>
      <c r="N59" s="945" t="s">
        <v>160</v>
      </c>
      <c r="O59" s="891" t="s">
        <v>160</v>
      </c>
      <c r="P59" s="891" t="str">
        <f t="shared" si="2"/>
        <v>SI</v>
      </c>
      <c r="Q59" s="1296" t="s">
        <v>161</v>
      </c>
      <c r="R59" s="947">
        <v>0.51</v>
      </c>
      <c r="S59" s="948">
        <v>41992</v>
      </c>
      <c r="T59" s="948">
        <v>42403</v>
      </c>
      <c r="U59" s="47">
        <f t="shared" si="11"/>
        <v>2016</v>
      </c>
      <c r="V59" s="527">
        <f>IFERROR(INDEX(PARAMETROS!$B$53:$B$79,MATCH(U59,PARAMETROS!$A$53:$A$79,0)),"")</f>
        <v>689455</v>
      </c>
      <c r="W59" s="939">
        <v>2653207726</v>
      </c>
      <c r="X59" s="32" t="s">
        <v>171</v>
      </c>
      <c r="Y59" s="143" t="str">
        <f>IFERROR(IF(X59="","",IF(X59="COP","N/A",IF(OR(X59="USD",X59="US"),1,IF(X59="EUR",VLOOKUP(T59,'SH EURO'!$A$6:$B$6338,2,FALSE),"INGRESAR TASA")))),"")</f>
        <v>N/A</v>
      </c>
      <c r="Z59" s="456" t="str">
        <f t="shared" si="4"/>
        <v>N/A</v>
      </c>
      <c r="AA59" s="26">
        <f>IFERROR(IF(X59="","",IF(X59="COP",1,IF(Y59&lt;&gt;"N/A",VLOOKUP(T59,'SH TRM'!$A$9:$B$8912,2,FALSE),"REVISAR"))),"")</f>
        <v>1</v>
      </c>
      <c r="AB59" s="460">
        <f t="shared" si="5"/>
        <v>2653207726</v>
      </c>
      <c r="AC59" s="373">
        <f t="shared" si="6"/>
        <v>3848.2681625341756</v>
      </c>
      <c r="AD59" s="368">
        <f t="shared" si="7"/>
        <v>1962.6167628924295</v>
      </c>
      <c r="AE59" s="377" t="str">
        <f t="shared" si="8"/>
        <v/>
      </c>
      <c r="AF59" s="374" t="str">
        <f>IFERROR(IF(AD59="","",IF(AD59&gt;=CM007EE,"CUMPLE","NO CUMPLE")),"")</f>
        <v>CUMPLE</v>
      </c>
      <c r="AG59" s="357" t="str">
        <f t="shared" si="0"/>
        <v/>
      </c>
      <c r="AH59" s="1319" t="str">
        <f>IFERROR(IF(AND(COUNTIF(L59:L62,"SI")&gt;=1,COUNTIF(M59:M62,"SI")&gt;=1,COUNTIF(N59:N62,"SI")&gt;=1,COUNTIF(Q59:Q62,"SI")&lt;=1,COUNTIF(K59:K62,"SI")=4,AO59="OK"),"SI","NO"),"")</f>
        <v>SI</v>
      </c>
      <c r="AI59" s="1337">
        <f t="shared" ref="AI59" si="35">IFERROR(IF(OR(E59="",E59="NO"),"N/A",IF(AND(COUNTIF(AF59:AF62,"CUMPLE")=4,AH59="SI"),900,(IF(AND(COUNTIF(AF59:AF62,"CUMPLE")=3,AH59="SI"),800,IF(AND(COUNTIF(AF59:AF62,"CUMPLE")=2,AH59="SI"),700,0))))),"")</f>
        <v>900</v>
      </c>
      <c r="AJ59" s="1325" t="str">
        <f t="shared" ref="AJ59" si="36">IFERROR(IF(OR(F59="",F59="NO"),"N/A",IF(AND(COUNTIF(AG59:AG62,"CUMPLE")=4,AH59="SI"),900,(IF(AND(COUNTIF(AG59:AG62,"CUMPLE")=3,AH59="SI"),800,IF(AND(COUNTIF(AG59:AG62,"CUMPLE")=2,AH59="SI"),700,0))))),"")</f>
        <v>N/A</v>
      </c>
      <c r="AK59" s="533"/>
      <c r="AL59" s="260"/>
      <c r="AN59" s="466">
        <f t="shared" si="24"/>
        <v>1</v>
      </c>
      <c r="AO59" s="466" t="str">
        <f>IF(OR(COUNTIF(AN59:AN62,2)=0,COUNTIF(AN59:AN62,2)&gt;1),"OK",IF(AND(COUNTIF(AN59:AN62,1)&gt;0,COUNTIF(AN59:AN62,2)&gt;0),"OK",1))</f>
        <v>OK</v>
      </c>
    </row>
    <row r="60" spans="1:41" s="246" customFormat="1" ht="38.25" x14ac:dyDescent="0.25">
      <c r="A60" s="1220"/>
      <c r="B60" s="10" t="s">
        <v>197</v>
      </c>
      <c r="C60" s="136">
        <v>7</v>
      </c>
      <c r="D60" s="11" t="str">
        <f>IFERROR(INDEX(DESEMPATE!$D$3:$D$73,MATCH('EXP ESPEC.'!B60,DESEMPATE!$C$3:$C$73,0)),"")</f>
        <v>PEYCO COLOMBIA</v>
      </c>
      <c r="E60" s="839" t="s">
        <v>160</v>
      </c>
      <c r="F60" s="328"/>
      <c r="G60" s="483" t="s">
        <v>436</v>
      </c>
      <c r="H60" s="483" t="s">
        <v>435</v>
      </c>
      <c r="I60" s="483" t="s">
        <v>580</v>
      </c>
      <c r="J60" s="485" t="s">
        <v>635</v>
      </c>
      <c r="K60" s="20" t="s">
        <v>160</v>
      </c>
      <c r="L60" s="944" t="s">
        <v>161</v>
      </c>
      <c r="M60" s="944" t="s">
        <v>161</v>
      </c>
      <c r="N60" s="944" t="s">
        <v>161</v>
      </c>
      <c r="O60" s="890" t="s">
        <v>160</v>
      </c>
      <c r="P60" s="890" t="str">
        <f t="shared" si="2"/>
        <v>SI</v>
      </c>
      <c r="Q60" s="1294"/>
      <c r="R60" s="490">
        <v>0.5</v>
      </c>
      <c r="S60" s="491">
        <v>36774</v>
      </c>
      <c r="T60" s="491">
        <v>37806</v>
      </c>
      <c r="U60" s="16">
        <f t="shared" si="11"/>
        <v>2003</v>
      </c>
      <c r="V60" s="17">
        <f>IFERROR(INDEX(PARAMETROS!$B$53:$B$79,MATCH(U60,PARAMETROS!$A$53:$A$79,0)),"")</f>
        <v>332000</v>
      </c>
      <c r="W60" s="953">
        <v>978371.63</v>
      </c>
      <c r="X60" s="516" t="s">
        <v>173</v>
      </c>
      <c r="Y60" s="20">
        <f>IFERROR(IF(X60="","",IF(X60="COP","N/A",IF(OR(X60="USD",X60="US"),1,IF(X60="EUR",VLOOKUP(T60,'SH EURO'!$A$6:$B$6338,2,FALSE),"INGRESAR TASA")))),"")</f>
        <v>1.1494</v>
      </c>
      <c r="Z60" s="454">
        <f t="shared" si="4"/>
        <v>1124540.351522</v>
      </c>
      <c r="AA60" s="19">
        <f>IFERROR(IF(X60="","",IF(X60="COP",1,IF(Y60&lt;&gt;"N/A",VLOOKUP(T60,'SH TRM'!$A$9:$B$8912,2,FALSE),"REVISAR"))),"")</f>
        <v>2815.14</v>
      </c>
      <c r="AB60" s="458">
        <f t="shared" si="5"/>
        <v>3165738525.1836429</v>
      </c>
      <c r="AC60" s="371">
        <f t="shared" si="6"/>
        <v>9535.3570035651901</v>
      </c>
      <c r="AD60" s="369">
        <f t="shared" si="7"/>
        <v>4767.678501782595</v>
      </c>
      <c r="AE60" s="954" t="str">
        <f t="shared" si="8"/>
        <v/>
      </c>
      <c r="AF60" s="890" t="str">
        <f>IFERROR(IF(AD60="","",IF(AD60&gt;=CM007EE,"CUMPLE","NO CUMPLE")),"")</f>
        <v>CUMPLE</v>
      </c>
      <c r="AG60" s="356" t="str">
        <f t="shared" si="0"/>
        <v/>
      </c>
      <c r="AH60" s="1320"/>
      <c r="AI60" s="1338"/>
      <c r="AJ60" s="1326"/>
      <c r="AK60" s="379"/>
      <c r="AL60" s="260"/>
      <c r="AN60" s="466">
        <f t="shared" si="24"/>
        <v>0</v>
      </c>
      <c r="AO60" s="466"/>
    </row>
    <row r="61" spans="1:41" s="246" customFormat="1" ht="63.75" x14ac:dyDescent="0.25">
      <c r="A61" s="1220"/>
      <c r="B61" s="10" t="s">
        <v>198</v>
      </c>
      <c r="C61" s="136">
        <v>11</v>
      </c>
      <c r="D61" s="11" t="str">
        <f>IFERROR(INDEX(DESEMPATE!$D$3:$D$73,MATCH('EXP ESPEC.'!B61,DESEMPATE!$C$3:$C$73,0)),"")</f>
        <v>SERINCO COLOMBIA</v>
      </c>
      <c r="E61" s="839" t="s">
        <v>160</v>
      </c>
      <c r="F61" s="328"/>
      <c r="G61" s="483" t="s">
        <v>436</v>
      </c>
      <c r="H61" s="483" t="s">
        <v>435</v>
      </c>
      <c r="I61" s="144" t="s">
        <v>580</v>
      </c>
      <c r="J61" s="485" t="s">
        <v>636</v>
      </c>
      <c r="K61" s="20" t="s">
        <v>160</v>
      </c>
      <c r="L61" s="944" t="s">
        <v>160</v>
      </c>
      <c r="M61" s="944" t="s">
        <v>161</v>
      </c>
      <c r="N61" s="944" t="s">
        <v>161</v>
      </c>
      <c r="O61" s="890" t="s">
        <v>160</v>
      </c>
      <c r="P61" s="890" t="str">
        <f t="shared" si="2"/>
        <v>SI</v>
      </c>
      <c r="Q61" s="1294"/>
      <c r="R61" s="14">
        <v>0.5</v>
      </c>
      <c r="S61" s="15">
        <v>36746</v>
      </c>
      <c r="T61" s="15">
        <v>38175</v>
      </c>
      <c r="U61" s="16">
        <f t="shared" si="11"/>
        <v>2004</v>
      </c>
      <c r="V61" s="17">
        <f>IFERROR(INDEX(PARAMETROS!$B$53:$B$79,MATCH(U61,PARAMETROS!$A$53:$A$79,0)),"")</f>
        <v>358000</v>
      </c>
      <c r="W61" s="478">
        <v>1913345.14</v>
      </c>
      <c r="X61" s="18" t="s">
        <v>173</v>
      </c>
      <c r="Y61" s="20">
        <f>IFERROR(IF(X61="","",IF(X61="COP","N/A",IF(OR(X61="USD",X61="US"),1,IF(X61="EUR",VLOOKUP(T61,'SH EURO'!$A$6:$B$6338,2,FALSE),"INGRESAR TASA")))),"")</f>
        <v>1.2287999999999999</v>
      </c>
      <c r="Z61" s="454">
        <f t="shared" si="4"/>
        <v>2351118.5080319997</v>
      </c>
      <c r="AA61" s="19">
        <f>IFERROR(IF(X61="","",IF(X61="COP",1,IF(Y61&lt;&gt;"N/A",VLOOKUP(T61,'SH TRM'!$A$9:$B$8912,2,FALSE),"REVISAR"))),"")</f>
        <v>2672.95</v>
      </c>
      <c r="AB61" s="458">
        <f t="shared" si="5"/>
        <v>6284422216.0441332</v>
      </c>
      <c r="AC61" s="371">
        <f t="shared" si="6"/>
        <v>17554.252000123277</v>
      </c>
      <c r="AD61" s="369">
        <f t="shared" si="7"/>
        <v>8777.1260000616385</v>
      </c>
      <c r="AE61" s="954" t="str">
        <f t="shared" si="8"/>
        <v/>
      </c>
      <c r="AF61" s="890" t="str">
        <f>IFERROR(IF(AD61="","",IF(AD61&gt;=CM007EE,"CUMPLE","NO CUMPLE")),"")</f>
        <v>CUMPLE</v>
      </c>
      <c r="AG61" s="356" t="str">
        <f t="shared" si="0"/>
        <v/>
      </c>
      <c r="AH61" s="1320"/>
      <c r="AI61" s="1338"/>
      <c r="AJ61" s="1326"/>
      <c r="AK61" s="384"/>
      <c r="AL61" s="260"/>
      <c r="AN61" s="466">
        <f t="shared" si="24"/>
        <v>0</v>
      </c>
      <c r="AO61" s="466"/>
    </row>
    <row r="62" spans="1:41" s="246" customFormat="1" ht="39" thickBot="1" x14ac:dyDescent="0.3">
      <c r="A62" s="1221"/>
      <c r="B62" s="10" t="s">
        <v>198</v>
      </c>
      <c r="C62" s="136">
        <v>15</v>
      </c>
      <c r="D62" s="49" t="str">
        <f>IFERROR(INDEX(DESEMPATE!$D$3:$D$73,MATCH('EXP ESPEC.'!B62,DESEMPATE!$C$3:$C$73,0)),"")</f>
        <v>SERINCO COLOMBIA</v>
      </c>
      <c r="E62" s="839" t="s">
        <v>160</v>
      </c>
      <c r="F62" s="328"/>
      <c r="G62" s="483" t="s">
        <v>436</v>
      </c>
      <c r="H62" s="537" t="s">
        <v>435</v>
      </c>
      <c r="I62" s="20" t="s">
        <v>580</v>
      </c>
      <c r="J62" s="943" t="s">
        <v>637</v>
      </c>
      <c r="K62" s="888" t="s">
        <v>160</v>
      </c>
      <c r="L62" s="946" t="s">
        <v>161</v>
      </c>
      <c r="M62" s="946" t="s">
        <v>160</v>
      </c>
      <c r="N62" s="946" t="s">
        <v>161</v>
      </c>
      <c r="O62" s="922" t="s">
        <v>161</v>
      </c>
      <c r="P62" s="888" t="str">
        <f t="shared" si="2"/>
        <v>SI</v>
      </c>
      <c r="Q62" s="1295"/>
      <c r="R62" s="540">
        <v>1</v>
      </c>
      <c r="S62" s="541">
        <v>39015</v>
      </c>
      <c r="T62" s="542">
        <v>40476</v>
      </c>
      <c r="U62" s="40">
        <f t="shared" si="11"/>
        <v>2010</v>
      </c>
      <c r="V62" s="41">
        <f>IFERROR(INDEX(PARAMETROS!$B$53:$B$79,MATCH(U62,PARAMETROS!$A$53:$A$79,0)),"")</f>
        <v>515000</v>
      </c>
      <c r="W62" s="584">
        <v>1493696.27</v>
      </c>
      <c r="X62" s="543" t="s">
        <v>173</v>
      </c>
      <c r="Y62" s="139">
        <f>IFERROR(IF(X62="","",IF(X62="COP","N/A",IF(OR(X62="USD",X62="US"),1,IF(X62="EUR",VLOOKUP(T62,'SH EURO'!$A$6:$B$6338,2,FALSE),"INGRESAR TASA")))),"")</f>
        <v>1.3953</v>
      </c>
      <c r="Z62" s="455">
        <f t="shared" si="4"/>
        <v>2084154.4055310001</v>
      </c>
      <c r="AA62" s="43">
        <f>IFERROR(IF(X62="","",IF(X62="COP",1,IF(Y62&lt;&gt;"N/A",VLOOKUP(T62,'SH TRM'!$A$9:$B$8912,2,FALSE),"REVISAR"))),"")</f>
        <v>1823.05</v>
      </c>
      <c r="AB62" s="459">
        <f t="shared" si="5"/>
        <v>3799517689.0032897</v>
      </c>
      <c r="AC62" s="372">
        <f t="shared" si="6"/>
        <v>7377.7042504918245</v>
      </c>
      <c r="AD62" s="361">
        <f t="shared" si="7"/>
        <v>7377.7042504918245</v>
      </c>
      <c r="AE62" s="378" t="str">
        <f t="shared" si="8"/>
        <v/>
      </c>
      <c r="AF62" s="375" t="str">
        <f t="shared" si="9"/>
        <v>CUMPLE</v>
      </c>
      <c r="AG62" s="358" t="str">
        <f t="shared" si="0"/>
        <v/>
      </c>
      <c r="AH62" s="1321"/>
      <c r="AI62" s="1339"/>
      <c r="AJ62" s="1327"/>
      <c r="AK62" s="382"/>
      <c r="AL62" s="260"/>
      <c r="AN62" s="466">
        <f t="shared" si="24"/>
        <v>1</v>
      </c>
      <c r="AO62" s="466"/>
    </row>
    <row r="63" spans="1:41" s="246" customFormat="1" ht="85.5" x14ac:dyDescent="0.25">
      <c r="A63" s="1219" t="s">
        <v>31</v>
      </c>
      <c r="B63" s="599" t="s">
        <v>199</v>
      </c>
      <c r="C63" s="695">
        <v>5</v>
      </c>
      <c r="D63" s="28" t="str">
        <f>IFERROR(INDEX(DESEMPATE!$D$3:$D$73,MATCH('EXP ESPEC.'!B63,DESEMPATE!$C$3:$C$73,0)),"")</f>
        <v>SEG GEOTECNIA Y CONTROL DE CALIDAD SAS</v>
      </c>
      <c r="E63" s="327" t="s">
        <v>160</v>
      </c>
      <c r="F63" s="327"/>
      <c r="G63" s="410" t="s">
        <v>436</v>
      </c>
      <c r="H63" s="1051" t="s">
        <v>435</v>
      </c>
      <c r="I63" s="410">
        <v>200330690</v>
      </c>
      <c r="J63" s="645" t="s">
        <v>840</v>
      </c>
      <c r="K63" s="35" t="s">
        <v>160</v>
      </c>
      <c r="L63" s="911" t="s">
        <v>160</v>
      </c>
      <c r="M63" s="911" t="s">
        <v>161</v>
      </c>
      <c r="N63" s="911" t="s">
        <v>161</v>
      </c>
      <c r="O63" s="911" t="s">
        <v>160</v>
      </c>
      <c r="P63" s="911" t="str">
        <f t="shared" si="2"/>
        <v>SI</v>
      </c>
      <c r="Q63" s="1296" t="s">
        <v>161</v>
      </c>
      <c r="R63" s="648">
        <v>0.5</v>
      </c>
      <c r="S63" s="649">
        <v>37939</v>
      </c>
      <c r="T63" s="649">
        <v>39339</v>
      </c>
      <c r="U63" s="30">
        <f t="shared" si="11"/>
        <v>2007</v>
      </c>
      <c r="V63" s="140">
        <f>IFERROR(INDEX(PARAMETROS!$B$53:$B$79,MATCH(U63,PARAMETROS!$A$53:$A$79,0)),"")</f>
        <v>433700</v>
      </c>
      <c r="W63" s="1052">
        <v>2523923.36</v>
      </c>
      <c r="X63" s="650" t="s">
        <v>173</v>
      </c>
      <c r="Y63" s="35">
        <f>IFERROR(IF(X63="","",IF(X63="COP","N/A",IF(OR(X63="USD",X63="US"),1,IF(X63="EUR",VLOOKUP(T63,'SH EURO'!$A$6:$B$6338,2,FALSE),"INGRESAR TASA")))),"")</f>
        <v>1.3894</v>
      </c>
      <c r="Z63" s="453">
        <f t="shared" si="4"/>
        <v>3506739.1163839996</v>
      </c>
      <c r="AA63" s="33">
        <f>IFERROR(IF(X63="","",IF(X63="COP",1,IF(Y63&lt;&gt;"N/A",VLOOKUP(T63,'SH TRM'!$A$9:$B$8912,2,FALSE),"REVISAR"))),"")</f>
        <v>2157.75</v>
      </c>
      <c r="AB63" s="457">
        <f t="shared" si="5"/>
        <v>7566666328.3775749</v>
      </c>
      <c r="AC63" s="370">
        <f t="shared" si="6"/>
        <v>17446.775025080875</v>
      </c>
      <c r="AD63" s="801">
        <f t="shared" si="7"/>
        <v>8723.3875125404375</v>
      </c>
      <c r="AE63" s="34" t="str">
        <f t="shared" si="8"/>
        <v/>
      </c>
      <c r="AF63" s="781" t="str">
        <f>IFERROR(IF(AD63="","",IF(AD63&gt;=CM007EE,"CUMPLE","NO CUMPLE")),"")</f>
        <v>CUMPLE</v>
      </c>
      <c r="AG63" s="355" t="str">
        <f t="shared" si="0"/>
        <v/>
      </c>
      <c r="AH63" s="1319" t="str">
        <f>IFERROR(IF(AND(COUNTIF(L63:L66,"SI")&gt;=1,COUNTIF(M63:M66,"SI")&gt;=1,COUNTIF(N63:N66,"SI")&gt;=1,COUNTIF(Q63:Q66,"SI")&lt;=1,COUNTIF(K63:K66,"SI")=4,AO63="OK"),"SI","NO"),"")</f>
        <v>SI</v>
      </c>
      <c r="AI63" s="1331">
        <f>IFERROR(IF(OR(E63="",E63="NO"),"N/A",IF(AND(COUNTIF(AF63:AF66,"CUMPLE")=4,AH63="SI"),900,(IF(AND(COUNTIF(AF63:AF66,"CUMPLE")=3,AH63="SI"),800,IF(AND(COUNTIF(AF63:AF66,"CUMPLE")=2,AH63="SI"),700,0))))),"")</f>
        <v>900</v>
      </c>
      <c r="AJ63" s="1334" t="str">
        <f>IFERROR(IF(OR(F63="",F63="NO"),"N/A",IF(AND(COUNTIF(AG63:AG66,"CUMPLE")=4,AH63="SI"),900,(IF(AND(COUNTIF(AG63:AG66,"CUMPLE")=3,AH63="SI"),800,IF(AND(COUNTIF(AG63:AG66,"CUMPLE")=2,AH63="SI"),700,0))))),"")</f>
        <v>N/A</v>
      </c>
      <c r="AK63" s="692"/>
      <c r="AL63" s="260"/>
      <c r="AN63" s="466">
        <f t="shared" si="24"/>
        <v>0</v>
      </c>
      <c r="AO63" s="466" t="str">
        <f>IF(OR(COUNTIF(AN63:AN66,2)=0,COUNTIF(AN63:AN66,2)&gt;1),"OK",IF(AND(COUNTIF(AN63:AN66,1)&gt;0,COUNTIF(AN63:AN66,2)&gt;0),"OK",1))</f>
        <v>OK</v>
      </c>
    </row>
    <row r="64" spans="1:41" s="246" customFormat="1" ht="47.25" x14ac:dyDescent="0.25">
      <c r="A64" s="1220"/>
      <c r="B64" s="10" t="s">
        <v>200</v>
      </c>
      <c r="C64" s="136">
        <v>16</v>
      </c>
      <c r="D64" s="11" t="str">
        <f>IFERROR(INDEX(DESEMPATE!$D$3:$D$73,MATCH('EXP ESPEC.'!B64,DESEMPATE!$C$3:$C$73,0)),"")</f>
        <v>INGENIERIA CONSULTORIA Y PLANEACION SAS. INCOPLAN SA</v>
      </c>
      <c r="E64" s="328" t="s">
        <v>160</v>
      </c>
      <c r="F64" s="328"/>
      <c r="G64" s="20" t="s">
        <v>676</v>
      </c>
      <c r="H64" s="807" t="s">
        <v>438</v>
      </c>
      <c r="I64" s="20" t="s">
        <v>841</v>
      </c>
      <c r="J64" s="251" t="s">
        <v>842</v>
      </c>
      <c r="K64" s="20" t="s">
        <v>160</v>
      </c>
      <c r="L64" s="909" t="s">
        <v>161</v>
      </c>
      <c r="M64" s="909" t="s">
        <v>160</v>
      </c>
      <c r="N64" s="909" t="s">
        <v>161</v>
      </c>
      <c r="O64" s="909" t="s">
        <v>161</v>
      </c>
      <c r="P64" s="909" t="str">
        <f t="shared" si="2"/>
        <v>SI</v>
      </c>
      <c r="Q64" s="1294"/>
      <c r="R64" s="14">
        <v>1</v>
      </c>
      <c r="S64" s="15">
        <v>39217</v>
      </c>
      <c r="T64" s="15">
        <v>39797</v>
      </c>
      <c r="U64" s="16">
        <f t="shared" si="11"/>
        <v>2008</v>
      </c>
      <c r="V64" s="17">
        <f>IFERROR(INDEX(PARAMETROS!$B$53:$B$79,MATCH(U64,PARAMETROS!$A$53:$A$79,0)),"")</f>
        <v>461500</v>
      </c>
      <c r="W64" s="826">
        <v>1418825000</v>
      </c>
      <c r="X64" s="18" t="s">
        <v>171</v>
      </c>
      <c r="Y64" s="20" t="str">
        <f>IFERROR(IF(X64="","",IF(X64="COP","N/A",IF(OR(X64="USD",X64="US"),1,IF(X64="EUR",VLOOKUP(T64,'SH EURO'!$A$6:$B$6338,2,FALSE),"INGRESAR TASA")))),"")</f>
        <v>N/A</v>
      </c>
      <c r="Z64" s="454" t="str">
        <f t="shared" si="4"/>
        <v>N/A</v>
      </c>
      <c r="AA64" s="19">
        <f>IFERROR(IF(X64="","",IF(X64="COP",1,IF(Y64&lt;&gt;"N/A",VLOOKUP(T64,'SH TRM'!$A$9:$B$8912,2,FALSE),"REVISAR"))),"")</f>
        <v>1</v>
      </c>
      <c r="AB64" s="458">
        <f t="shared" si="5"/>
        <v>1418825000</v>
      </c>
      <c r="AC64" s="371">
        <f t="shared" si="6"/>
        <v>3074.3770314192848</v>
      </c>
      <c r="AD64" s="802">
        <f t="shared" si="7"/>
        <v>3074.3770314192848</v>
      </c>
      <c r="AE64" s="9" t="str">
        <f t="shared" si="8"/>
        <v/>
      </c>
      <c r="AF64" s="779" t="str">
        <f t="shared" si="9"/>
        <v>CUMPLE</v>
      </c>
      <c r="AG64" s="356" t="str">
        <f t="shared" si="0"/>
        <v/>
      </c>
      <c r="AH64" s="1320"/>
      <c r="AI64" s="1332"/>
      <c r="AJ64" s="1335"/>
      <c r="AK64" s="379"/>
      <c r="AL64" s="260"/>
      <c r="AN64" s="466">
        <f t="shared" si="24"/>
        <v>1</v>
      </c>
      <c r="AO64" s="466"/>
    </row>
    <row r="65" spans="1:16382" s="246" customFormat="1" ht="185.25" x14ac:dyDescent="0.25">
      <c r="A65" s="1220"/>
      <c r="B65" s="10" t="s">
        <v>200</v>
      </c>
      <c r="C65" s="136">
        <v>61</v>
      </c>
      <c r="D65" s="11" t="str">
        <f>IFERROR(INDEX(DESEMPATE!$D$3:$D$73,MATCH('EXP ESPEC.'!B65,DESEMPATE!$C$3:$C$73,0)),"")</f>
        <v>INGENIERIA CONSULTORIA Y PLANEACION SAS. INCOPLAN SA</v>
      </c>
      <c r="E65" s="328" t="s">
        <v>160</v>
      </c>
      <c r="F65" s="328"/>
      <c r="G65" s="20" t="s">
        <v>437</v>
      </c>
      <c r="H65" s="807" t="s">
        <v>438</v>
      </c>
      <c r="I65" s="20" t="s">
        <v>843</v>
      </c>
      <c r="J65" s="251" t="s">
        <v>844</v>
      </c>
      <c r="K65" s="20" t="s">
        <v>160</v>
      </c>
      <c r="L65" s="909" t="s">
        <v>161</v>
      </c>
      <c r="M65" s="909" t="s">
        <v>161</v>
      </c>
      <c r="N65" s="909" t="s">
        <v>160</v>
      </c>
      <c r="O65" s="909" t="s">
        <v>160</v>
      </c>
      <c r="P65" s="909" t="str">
        <f t="shared" si="2"/>
        <v>SI</v>
      </c>
      <c r="Q65" s="1294"/>
      <c r="R65" s="14">
        <v>0.45</v>
      </c>
      <c r="S65" s="15">
        <v>40954</v>
      </c>
      <c r="T65" s="15">
        <v>42331</v>
      </c>
      <c r="U65" s="16">
        <f t="shared" si="11"/>
        <v>2015</v>
      </c>
      <c r="V65" s="17">
        <f>IFERROR(INDEX(PARAMETROS!$B$53:$B$79,MATCH(U65,PARAMETROS!$A$53:$A$79,0)),"")</f>
        <v>644350</v>
      </c>
      <c r="W65" s="826">
        <v>6670475572</v>
      </c>
      <c r="X65" s="18" t="s">
        <v>171</v>
      </c>
      <c r="Y65" s="20" t="str">
        <f>IFERROR(IF(X65="","",IF(X65="COP","N/A",IF(OR(X65="USD",X65="US"),1,IF(X65="EUR",VLOOKUP(T65,'SH EURO'!$A$6:$B$6338,2,FALSE),"INGRESAR TASA")))),"")</f>
        <v>N/A</v>
      </c>
      <c r="Z65" s="454" t="str">
        <f t="shared" si="4"/>
        <v>N/A</v>
      </c>
      <c r="AA65" s="19">
        <f>IFERROR(IF(X65="","",IF(X65="COP",1,IF(Y65&lt;&gt;"N/A",VLOOKUP(T65,'SH TRM'!$A$9:$B$8912,2,FALSE),"REVISAR"))),"")</f>
        <v>1</v>
      </c>
      <c r="AB65" s="458">
        <f t="shared" si="5"/>
        <v>6670475572</v>
      </c>
      <c r="AC65" s="371">
        <f t="shared" si="6"/>
        <v>10352.255097384961</v>
      </c>
      <c r="AD65" s="802">
        <f t="shared" si="7"/>
        <v>4658.514793823233</v>
      </c>
      <c r="AE65" s="9" t="str">
        <f t="shared" si="8"/>
        <v/>
      </c>
      <c r="AF65" s="779" t="str">
        <f t="shared" ref="AF65:AF126" si="37">IFERROR(IF(AD65="","",IF(AD65&gt;=CM007EE,"CUMPLE","NO CUMPLE")),"")</f>
        <v>CUMPLE</v>
      </c>
      <c r="AG65" s="356" t="str">
        <f t="shared" si="0"/>
        <v/>
      </c>
      <c r="AH65" s="1320"/>
      <c r="AI65" s="1332"/>
      <c r="AJ65" s="1335"/>
      <c r="AK65" s="379"/>
      <c r="AL65" s="260"/>
      <c r="AN65" s="466">
        <f t="shared" si="24"/>
        <v>1</v>
      </c>
      <c r="AO65" s="466"/>
    </row>
    <row r="66" spans="1:16382" s="524" customFormat="1" ht="43.5" thickBot="1" x14ac:dyDescent="0.3">
      <c r="A66" s="1221"/>
      <c r="B66" s="36" t="s">
        <v>199</v>
      </c>
      <c r="C66" s="137">
        <v>67</v>
      </c>
      <c r="D66" s="49" t="str">
        <f>IFERROR(INDEX(DESEMPATE!$D$3:$D$73,MATCH('EXP ESPEC.'!B66,DESEMPATE!$C$3:$C$73,0)),"")</f>
        <v>SEG GEOTECNIA Y CONTROL DE CALIDAD SAS</v>
      </c>
      <c r="E66" s="329" t="s">
        <v>160</v>
      </c>
      <c r="F66" s="329"/>
      <c r="G66" s="139" t="s">
        <v>436</v>
      </c>
      <c r="H66" s="808" t="s">
        <v>435</v>
      </c>
      <c r="I66" s="139" t="s">
        <v>845</v>
      </c>
      <c r="J66" s="253" t="s">
        <v>846</v>
      </c>
      <c r="K66" s="139" t="s">
        <v>160</v>
      </c>
      <c r="L66" s="910" t="s">
        <v>161</v>
      </c>
      <c r="M66" s="910" t="s">
        <v>161</v>
      </c>
      <c r="N66" s="914" t="s">
        <v>161</v>
      </c>
      <c r="O66" s="914" t="s">
        <v>160</v>
      </c>
      <c r="P66" s="910" t="str">
        <f t="shared" si="2"/>
        <v>SI</v>
      </c>
      <c r="Q66" s="1295"/>
      <c r="R66" s="39">
        <v>0.5</v>
      </c>
      <c r="S66" s="407">
        <v>38693</v>
      </c>
      <c r="T66" s="407">
        <v>40907</v>
      </c>
      <c r="U66" s="40">
        <f t="shared" si="11"/>
        <v>2011</v>
      </c>
      <c r="V66" s="41">
        <f>IFERROR(INDEX(PARAMETROS!$B$53:$B$79,MATCH(U66,PARAMETROS!$A$53:$A$79,0)),"")</f>
        <v>535600</v>
      </c>
      <c r="W66" s="616">
        <v>1827620.16</v>
      </c>
      <c r="X66" s="42" t="s">
        <v>173</v>
      </c>
      <c r="Y66" s="139">
        <f>IFERROR(IF(X66="","",IF(X66="COP","N/A",IF(OR(X66="USD",X66="US"),1,IF(X66="EUR",VLOOKUP(T66,'SH EURO'!$A$6:$B$6338,2,FALSE),"INGRESAR TASA")))),"")</f>
        <v>1.2921</v>
      </c>
      <c r="Z66" s="455">
        <f t="shared" si="4"/>
        <v>2361468.0087359999</v>
      </c>
      <c r="AA66" s="43">
        <f>IFERROR(IF(X66="","",IF(X66="COP",1,IF(Y66&lt;&gt;"N/A",VLOOKUP(T66,'SH TRM'!$A$9:$B$8912,2,FALSE),"REVISAR"))),"")</f>
        <v>1942.7</v>
      </c>
      <c r="AB66" s="459">
        <f t="shared" si="5"/>
        <v>4587623900.5714273</v>
      </c>
      <c r="AC66" s="372">
        <f t="shared" si="6"/>
        <v>8565.3918980049057</v>
      </c>
      <c r="AD66" s="803">
        <f t="shared" si="7"/>
        <v>4282.6959490024528</v>
      </c>
      <c r="AE66" s="44" t="str">
        <f t="shared" si="8"/>
        <v/>
      </c>
      <c r="AF66" s="780" t="str">
        <f t="shared" si="37"/>
        <v>CUMPLE</v>
      </c>
      <c r="AG66" s="358" t="str">
        <f t="shared" si="0"/>
        <v/>
      </c>
      <c r="AH66" s="1321"/>
      <c r="AI66" s="1333"/>
      <c r="AJ66" s="1336"/>
      <c r="AK66" s="385"/>
      <c r="AL66" s="260"/>
      <c r="AM66" s="246"/>
      <c r="AN66" s="466">
        <f t="shared" si="24"/>
        <v>0</v>
      </c>
      <c r="AO66" s="46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c r="CO66" s="246"/>
      <c r="CP66" s="246"/>
      <c r="CQ66" s="246"/>
      <c r="CR66" s="246"/>
      <c r="CS66" s="246"/>
      <c r="CT66" s="246"/>
      <c r="CU66" s="246"/>
      <c r="CV66" s="246"/>
      <c r="CW66" s="246"/>
      <c r="CX66" s="246"/>
      <c r="CY66" s="246"/>
      <c r="CZ66" s="246"/>
      <c r="DA66" s="246"/>
      <c r="DB66" s="246"/>
      <c r="DC66" s="246"/>
      <c r="DD66" s="246"/>
      <c r="DE66" s="246"/>
      <c r="DF66" s="246"/>
      <c r="DG66" s="246"/>
      <c r="DH66" s="246"/>
      <c r="DI66" s="246"/>
      <c r="DJ66" s="246"/>
      <c r="DK66" s="246"/>
      <c r="DL66" s="246"/>
      <c r="DM66" s="246"/>
      <c r="DN66" s="246"/>
      <c r="DO66" s="246"/>
      <c r="DP66" s="246"/>
      <c r="DQ66" s="246"/>
      <c r="DR66" s="246"/>
      <c r="DS66" s="246"/>
      <c r="DT66" s="246"/>
      <c r="DU66" s="246"/>
      <c r="DV66" s="246"/>
      <c r="DW66" s="246"/>
      <c r="DX66" s="246"/>
      <c r="DY66" s="246"/>
      <c r="DZ66" s="246"/>
      <c r="EA66" s="246"/>
      <c r="EB66" s="246"/>
      <c r="EC66" s="246"/>
      <c r="ED66" s="246"/>
      <c r="EE66" s="246"/>
      <c r="EF66" s="246"/>
      <c r="EG66" s="246"/>
      <c r="EH66" s="246"/>
      <c r="EI66" s="246"/>
      <c r="EJ66" s="246"/>
      <c r="EK66" s="246"/>
      <c r="EL66" s="246"/>
      <c r="EM66" s="246"/>
      <c r="EN66" s="246"/>
      <c r="EO66" s="246"/>
      <c r="EP66" s="246"/>
      <c r="EQ66" s="246"/>
      <c r="ER66" s="246"/>
      <c r="ES66" s="246"/>
      <c r="ET66" s="246"/>
      <c r="EU66" s="246"/>
      <c r="EV66" s="246"/>
      <c r="EW66" s="246"/>
      <c r="EX66" s="246"/>
      <c r="EY66" s="246"/>
      <c r="EZ66" s="246"/>
      <c r="FA66" s="246"/>
      <c r="FB66" s="246"/>
      <c r="FC66" s="246"/>
      <c r="FD66" s="246"/>
      <c r="FE66" s="246"/>
      <c r="FF66" s="246"/>
      <c r="FG66" s="246"/>
      <c r="FH66" s="246"/>
      <c r="FI66" s="246"/>
      <c r="FJ66" s="246"/>
      <c r="FK66" s="246"/>
      <c r="FL66" s="246"/>
      <c r="FM66" s="246"/>
      <c r="FN66" s="246"/>
      <c r="FO66" s="246"/>
      <c r="FP66" s="246"/>
      <c r="FQ66" s="246"/>
      <c r="FR66" s="246"/>
      <c r="FS66" s="246"/>
      <c r="FT66" s="246"/>
      <c r="FU66" s="246"/>
      <c r="FV66" s="246"/>
      <c r="FW66" s="246"/>
      <c r="FX66" s="246"/>
      <c r="FY66" s="246"/>
      <c r="FZ66" s="246"/>
      <c r="GA66" s="246"/>
      <c r="GB66" s="246"/>
      <c r="GC66" s="246"/>
      <c r="GD66" s="246"/>
      <c r="GE66" s="246"/>
      <c r="GF66" s="246"/>
      <c r="GG66" s="246"/>
      <c r="GH66" s="246"/>
      <c r="GI66" s="246"/>
      <c r="GJ66" s="246"/>
      <c r="GK66" s="246"/>
      <c r="GL66" s="246"/>
      <c r="GM66" s="246"/>
      <c r="GN66" s="246"/>
      <c r="GO66" s="246"/>
      <c r="GP66" s="246"/>
      <c r="GQ66" s="246"/>
      <c r="GR66" s="246"/>
      <c r="GS66" s="246"/>
      <c r="GT66" s="246"/>
      <c r="GU66" s="246"/>
      <c r="GV66" s="246"/>
      <c r="GW66" s="246"/>
      <c r="GX66" s="246"/>
      <c r="GY66" s="246"/>
      <c r="GZ66" s="246"/>
      <c r="HA66" s="246"/>
      <c r="HB66" s="246"/>
      <c r="HC66" s="246"/>
      <c r="HD66" s="246"/>
      <c r="HE66" s="246"/>
      <c r="HF66" s="246"/>
      <c r="HG66" s="246"/>
      <c r="HH66" s="246"/>
      <c r="HI66" s="246"/>
      <c r="HJ66" s="246"/>
      <c r="HK66" s="246"/>
      <c r="HL66" s="246"/>
      <c r="HM66" s="246"/>
      <c r="HN66" s="246"/>
      <c r="HO66" s="246"/>
      <c r="HP66" s="246"/>
      <c r="HQ66" s="246"/>
      <c r="HR66" s="246"/>
      <c r="HS66" s="246"/>
      <c r="HT66" s="246"/>
      <c r="HU66" s="246"/>
      <c r="HV66" s="246"/>
      <c r="HW66" s="246"/>
      <c r="HX66" s="246"/>
      <c r="HY66" s="246"/>
      <c r="HZ66" s="246"/>
      <c r="IA66" s="246"/>
      <c r="IB66" s="246"/>
      <c r="IC66" s="246"/>
      <c r="ID66" s="246"/>
      <c r="IE66" s="246"/>
      <c r="IF66" s="246"/>
      <c r="IG66" s="246"/>
      <c r="IH66" s="246"/>
      <c r="II66" s="246"/>
      <c r="IJ66" s="246"/>
      <c r="IK66" s="246"/>
      <c r="IL66" s="246"/>
      <c r="IM66" s="246"/>
      <c r="IN66" s="246"/>
      <c r="IO66" s="246"/>
      <c r="IP66" s="246"/>
      <c r="IQ66" s="246"/>
      <c r="IR66" s="246"/>
      <c r="IS66" s="246"/>
      <c r="IT66" s="246"/>
      <c r="IU66" s="246"/>
      <c r="IV66" s="246"/>
      <c r="IW66" s="246"/>
      <c r="IX66" s="246"/>
      <c r="IY66" s="246"/>
      <c r="IZ66" s="246"/>
      <c r="JA66" s="246"/>
      <c r="JB66" s="246"/>
      <c r="JC66" s="246"/>
      <c r="JD66" s="246"/>
      <c r="JE66" s="246"/>
      <c r="JF66" s="246"/>
      <c r="JG66" s="246"/>
      <c r="JH66" s="246"/>
      <c r="JI66" s="246"/>
      <c r="JJ66" s="246"/>
      <c r="JK66" s="246"/>
      <c r="JL66" s="246"/>
      <c r="JM66" s="246"/>
      <c r="JN66" s="246"/>
      <c r="JO66" s="246"/>
      <c r="JP66" s="246"/>
      <c r="JQ66" s="246"/>
      <c r="JR66" s="246"/>
      <c r="JS66" s="246"/>
      <c r="JT66" s="246"/>
      <c r="JU66" s="246"/>
      <c r="JV66" s="246"/>
      <c r="JW66" s="246"/>
      <c r="JX66" s="246"/>
      <c r="JY66" s="246"/>
      <c r="JZ66" s="246"/>
      <c r="KA66" s="246"/>
      <c r="KB66" s="246"/>
      <c r="KC66" s="246"/>
      <c r="KD66" s="246"/>
      <c r="KE66" s="246"/>
      <c r="KF66" s="246"/>
      <c r="KG66" s="246"/>
      <c r="KH66" s="246"/>
      <c r="KI66" s="246"/>
      <c r="KJ66" s="246"/>
      <c r="KK66" s="246"/>
      <c r="KL66" s="246"/>
      <c r="KM66" s="246"/>
      <c r="KN66" s="246"/>
      <c r="KO66" s="246"/>
      <c r="KP66" s="246"/>
      <c r="KQ66" s="246"/>
      <c r="KR66" s="246"/>
      <c r="KS66" s="246"/>
      <c r="KT66" s="246"/>
      <c r="KU66" s="246"/>
      <c r="KV66" s="246"/>
      <c r="KW66" s="246"/>
      <c r="KX66" s="246"/>
      <c r="KY66" s="246"/>
      <c r="KZ66" s="246"/>
      <c r="LA66" s="246"/>
      <c r="LB66" s="246"/>
      <c r="LC66" s="246"/>
      <c r="LD66" s="246"/>
      <c r="LE66" s="246"/>
      <c r="LF66" s="246"/>
      <c r="LG66" s="246"/>
      <c r="LH66" s="246"/>
      <c r="LI66" s="246"/>
      <c r="LJ66" s="246"/>
      <c r="LK66" s="246"/>
      <c r="LL66" s="246"/>
      <c r="LM66" s="246"/>
      <c r="LN66" s="246"/>
      <c r="LO66" s="246"/>
      <c r="LP66" s="246"/>
      <c r="LQ66" s="246"/>
      <c r="LR66" s="246"/>
      <c r="LS66" s="246"/>
      <c r="LT66" s="246"/>
      <c r="LU66" s="246"/>
      <c r="LV66" s="246"/>
      <c r="LW66" s="246"/>
      <c r="LX66" s="246"/>
      <c r="LY66" s="246"/>
      <c r="LZ66" s="246"/>
      <c r="MA66" s="246"/>
      <c r="MB66" s="246"/>
      <c r="MC66" s="246"/>
      <c r="MD66" s="246"/>
      <c r="ME66" s="246"/>
      <c r="MF66" s="246"/>
      <c r="MG66" s="246"/>
      <c r="MH66" s="246"/>
      <c r="MI66" s="246"/>
      <c r="MJ66" s="246"/>
      <c r="MK66" s="246"/>
      <c r="ML66" s="246"/>
      <c r="MM66" s="246"/>
      <c r="MN66" s="246"/>
      <c r="MO66" s="246"/>
      <c r="MP66" s="246"/>
      <c r="MQ66" s="246"/>
      <c r="MR66" s="246"/>
      <c r="MS66" s="246"/>
      <c r="MT66" s="246"/>
      <c r="MU66" s="246"/>
      <c r="MV66" s="246"/>
      <c r="MW66" s="246"/>
      <c r="MX66" s="246"/>
      <c r="MY66" s="246"/>
      <c r="MZ66" s="246"/>
      <c r="NA66" s="246"/>
      <c r="NB66" s="246"/>
      <c r="NC66" s="246"/>
      <c r="ND66" s="246"/>
      <c r="NE66" s="246"/>
      <c r="NF66" s="246"/>
      <c r="NG66" s="246"/>
      <c r="NH66" s="246"/>
      <c r="NI66" s="246"/>
      <c r="NJ66" s="246"/>
      <c r="NK66" s="246"/>
      <c r="NL66" s="246"/>
      <c r="NM66" s="246"/>
      <c r="NN66" s="246"/>
      <c r="NO66" s="246"/>
      <c r="NP66" s="246"/>
      <c r="NQ66" s="246"/>
      <c r="NR66" s="246"/>
      <c r="NS66" s="246"/>
      <c r="NT66" s="246"/>
      <c r="NU66" s="246"/>
      <c r="NV66" s="246"/>
      <c r="NW66" s="246"/>
      <c r="NX66" s="246"/>
      <c r="NY66" s="246"/>
      <c r="NZ66" s="246"/>
      <c r="OA66" s="246"/>
      <c r="OB66" s="246"/>
      <c r="OC66" s="246"/>
      <c r="OD66" s="246"/>
      <c r="OE66" s="246"/>
      <c r="OF66" s="246"/>
      <c r="OG66" s="246"/>
      <c r="OH66" s="246"/>
      <c r="OI66" s="246"/>
      <c r="OJ66" s="246"/>
      <c r="OK66" s="246"/>
      <c r="OL66" s="246"/>
      <c r="OM66" s="246"/>
      <c r="ON66" s="246"/>
      <c r="OO66" s="246"/>
      <c r="OP66" s="246"/>
      <c r="OQ66" s="246"/>
      <c r="OR66" s="246"/>
      <c r="OS66" s="246"/>
      <c r="OT66" s="246"/>
      <c r="OU66" s="246"/>
      <c r="OV66" s="246"/>
      <c r="OW66" s="246"/>
      <c r="OX66" s="246"/>
      <c r="OY66" s="246"/>
      <c r="OZ66" s="246"/>
      <c r="PA66" s="246"/>
      <c r="PB66" s="246"/>
      <c r="PC66" s="246"/>
      <c r="PD66" s="246"/>
      <c r="PE66" s="246"/>
      <c r="PF66" s="246"/>
      <c r="PG66" s="246"/>
      <c r="PH66" s="246"/>
      <c r="PI66" s="246"/>
      <c r="PJ66" s="246"/>
      <c r="PK66" s="246"/>
      <c r="PL66" s="246"/>
      <c r="PM66" s="246"/>
      <c r="PN66" s="246"/>
      <c r="PO66" s="246"/>
      <c r="PP66" s="246"/>
      <c r="PQ66" s="246"/>
      <c r="PR66" s="246"/>
      <c r="PS66" s="246"/>
      <c r="PT66" s="246"/>
      <c r="PU66" s="246"/>
      <c r="PV66" s="246"/>
      <c r="PW66" s="246"/>
      <c r="PX66" s="246"/>
      <c r="PY66" s="246"/>
      <c r="PZ66" s="246"/>
      <c r="QA66" s="246"/>
      <c r="QB66" s="246"/>
      <c r="QC66" s="246"/>
      <c r="QD66" s="246"/>
      <c r="QE66" s="246"/>
      <c r="QF66" s="246"/>
      <c r="QG66" s="246"/>
      <c r="QH66" s="246"/>
      <c r="QI66" s="246"/>
      <c r="QJ66" s="246"/>
      <c r="QK66" s="246"/>
      <c r="QL66" s="246"/>
      <c r="QM66" s="246"/>
      <c r="QN66" s="246"/>
      <c r="QO66" s="246"/>
      <c r="QP66" s="246"/>
      <c r="QQ66" s="246"/>
      <c r="QR66" s="246"/>
      <c r="QS66" s="246"/>
      <c r="QT66" s="246"/>
      <c r="QU66" s="246"/>
      <c r="QV66" s="246"/>
      <c r="QW66" s="246"/>
      <c r="QX66" s="246"/>
      <c r="QY66" s="246"/>
      <c r="QZ66" s="246"/>
      <c r="RA66" s="246"/>
      <c r="RB66" s="246"/>
      <c r="RC66" s="246"/>
      <c r="RD66" s="246"/>
      <c r="RE66" s="246"/>
      <c r="RF66" s="246"/>
      <c r="RG66" s="246"/>
      <c r="RH66" s="246"/>
      <c r="RI66" s="246"/>
      <c r="RJ66" s="246"/>
      <c r="RK66" s="246"/>
      <c r="RL66" s="246"/>
      <c r="RM66" s="246"/>
      <c r="RN66" s="246"/>
      <c r="RO66" s="246"/>
      <c r="RP66" s="246"/>
      <c r="RQ66" s="246"/>
      <c r="RR66" s="246"/>
      <c r="RS66" s="246"/>
      <c r="RT66" s="246"/>
      <c r="RU66" s="246"/>
      <c r="RV66" s="246"/>
      <c r="RW66" s="246"/>
      <c r="RX66" s="246"/>
      <c r="RY66" s="246"/>
      <c r="RZ66" s="246"/>
      <c r="SA66" s="246"/>
      <c r="SB66" s="246"/>
      <c r="SC66" s="246"/>
      <c r="SD66" s="246"/>
      <c r="SE66" s="246"/>
      <c r="SF66" s="246"/>
      <c r="SG66" s="246"/>
      <c r="SH66" s="246"/>
      <c r="SI66" s="246"/>
      <c r="SJ66" s="246"/>
      <c r="SK66" s="246"/>
      <c r="SL66" s="246"/>
      <c r="SM66" s="246"/>
      <c r="SN66" s="246"/>
      <c r="SO66" s="246"/>
      <c r="SP66" s="246"/>
      <c r="SQ66" s="246"/>
      <c r="SR66" s="246"/>
      <c r="SS66" s="246"/>
      <c r="ST66" s="246"/>
      <c r="SU66" s="246"/>
      <c r="SV66" s="246"/>
      <c r="SW66" s="246"/>
      <c r="SX66" s="246"/>
      <c r="SY66" s="246"/>
      <c r="SZ66" s="246"/>
      <c r="TA66" s="246"/>
      <c r="TB66" s="246"/>
      <c r="TC66" s="246"/>
      <c r="TD66" s="246"/>
      <c r="TE66" s="246"/>
      <c r="TF66" s="246"/>
      <c r="TG66" s="246"/>
      <c r="TH66" s="246"/>
      <c r="TI66" s="246"/>
      <c r="TJ66" s="246"/>
      <c r="TK66" s="246"/>
      <c r="TL66" s="246"/>
      <c r="TM66" s="246"/>
      <c r="TN66" s="246"/>
      <c r="TO66" s="246"/>
      <c r="TP66" s="246"/>
      <c r="TQ66" s="246"/>
      <c r="TR66" s="246"/>
      <c r="TS66" s="246"/>
      <c r="TT66" s="246"/>
      <c r="TU66" s="246"/>
      <c r="TV66" s="246"/>
      <c r="TW66" s="246"/>
      <c r="TX66" s="246"/>
      <c r="TY66" s="246"/>
      <c r="TZ66" s="246"/>
      <c r="UA66" s="246"/>
      <c r="UB66" s="246"/>
      <c r="UC66" s="246"/>
      <c r="UD66" s="246"/>
      <c r="UE66" s="246"/>
      <c r="UF66" s="246"/>
      <c r="UG66" s="246"/>
      <c r="UH66" s="246"/>
      <c r="UI66" s="246"/>
      <c r="UJ66" s="246"/>
      <c r="UK66" s="246"/>
      <c r="UL66" s="246"/>
      <c r="UM66" s="246"/>
      <c r="UN66" s="246"/>
      <c r="UO66" s="246"/>
      <c r="UP66" s="246"/>
      <c r="UQ66" s="246"/>
      <c r="UR66" s="246"/>
      <c r="US66" s="246"/>
      <c r="UT66" s="246"/>
      <c r="UU66" s="246"/>
      <c r="UV66" s="246"/>
      <c r="UW66" s="246"/>
      <c r="UX66" s="246"/>
      <c r="UY66" s="246"/>
      <c r="UZ66" s="246"/>
      <c r="VA66" s="246"/>
      <c r="VB66" s="246"/>
      <c r="VC66" s="246"/>
      <c r="VD66" s="246"/>
      <c r="VE66" s="246"/>
      <c r="VF66" s="246"/>
      <c r="VG66" s="246"/>
      <c r="VH66" s="246"/>
      <c r="VI66" s="246"/>
      <c r="VJ66" s="246"/>
      <c r="VK66" s="246"/>
      <c r="VL66" s="246"/>
      <c r="VM66" s="246"/>
      <c r="VN66" s="246"/>
      <c r="VO66" s="246"/>
      <c r="VP66" s="246"/>
      <c r="VQ66" s="246"/>
      <c r="VR66" s="246"/>
      <c r="VS66" s="246"/>
      <c r="VT66" s="246"/>
      <c r="VU66" s="246"/>
      <c r="VV66" s="246"/>
      <c r="VW66" s="246"/>
      <c r="VX66" s="246"/>
      <c r="VY66" s="246"/>
      <c r="VZ66" s="246"/>
      <c r="WA66" s="246"/>
      <c r="WB66" s="246"/>
      <c r="WC66" s="246"/>
      <c r="WD66" s="246"/>
      <c r="WE66" s="246"/>
      <c r="WF66" s="246"/>
      <c r="WG66" s="246"/>
      <c r="WH66" s="246"/>
      <c r="WI66" s="246"/>
      <c r="WJ66" s="246"/>
      <c r="WK66" s="246"/>
      <c r="WL66" s="246"/>
      <c r="WM66" s="246"/>
      <c r="WN66" s="246"/>
      <c r="WO66" s="246"/>
      <c r="WP66" s="246"/>
      <c r="WQ66" s="246"/>
      <c r="WR66" s="246"/>
      <c r="WS66" s="246"/>
      <c r="WT66" s="246"/>
      <c r="WU66" s="246"/>
      <c r="WV66" s="246"/>
      <c r="WW66" s="246"/>
      <c r="WX66" s="246"/>
      <c r="WY66" s="246"/>
      <c r="WZ66" s="246"/>
      <c r="XA66" s="246"/>
      <c r="XB66" s="246"/>
      <c r="XC66" s="246"/>
      <c r="XD66" s="246"/>
      <c r="XE66" s="246"/>
      <c r="XF66" s="246"/>
      <c r="XG66" s="246"/>
      <c r="XH66" s="246"/>
      <c r="XI66" s="246"/>
      <c r="XJ66" s="246"/>
      <c r="XK66" s="246"/>
      <c r="XL66" s="246"/>
      <c r="XM66" s="246"/>
      <c r="XN66" s="246"/>
      <c r="XO66" s="246"/>
      <c r="XP66" s="246"/>
      <c r="XQ66" s="246"/>
      <c r="XR66" s="246"/>
      <c r="XS66" s="246"/>
      <c r="XT66" s="246"/>
      <c r="XU66" s="246"/>
      <c r="XV66" s="246"/>
      <c r="XW66" s="246"/>
      <c r="XX66" s="246"/>
      <c r="XY66" s="246"/>
      <c r="XZ66" s="246"/>
      <c r="YA66" s="246"/>
      <c r="YB66" s="246"/>
      <c r="YC66" s="246"/>
      <c r="YD66" s="246"/>
      <c r="YE66" s="246"/>
      <c r="YF66" s="246"/>
      <c r="YG66" s="246"/>
      <c r="YH66" s="246"/>
      <c r="YI66" s="246"/>
      <c r="YJ66" s="246"/>
      <c r="YK66" s="246"/>
      <c r="YL66" s="246"/>
      <c r="YM66" s="246"/>
      <c r="YN66" s="246"/>
      <c r="YO66" s="246"/>
      <c r="YP66" s="246"/>
      <c r="YQ66" s="246"/>
      <c r="YR66" s="246"/>
      <c r="YS66" s="246"/>
      <c r="YT66" s="246"/>
      <c r="YU66" s="246"/>
      <c r="YV66" s="246"/>
      <c r="YW66" s="246"/>
      <c r="YX66" s="246"/>
      <c r="YY66" s="246"/>
      <c r="YZ66" s="246"/>
      <c r="ZA66" s="246"/>
      <c r="ZB66" s="246"/>
      <c r="ZC66" s="246"/>
      <c r="ZD66" s="246"/>
      <c r="ZE66" s="246"/>
      <c r="ZF66" s="246"/>
      <c r="ZG66" s="246"/>
      <c r="ZH66" s="246"/>
      <c r="ZI66" s="246"/>
      <c r="ZJ66" s="246"/>
      <c r="ZK66" s="246"/>
      <c r="ZL66" s="246"/>
      <c r="ZM66" s="246"/>
      <c r="ZN66" s="246"/>
      <c r="ZO66" s="246"/>
      <c r="ZP66" s="246"/>
      <c r="ZQ66" s="246"/>
      <c r="ZR66" s="246"/>
      <c r="ZS66" s="246"/>
      <c r="ZT66" s="246"/>
      <c r="ZU66" s="246"/>
      <c r="ZV66" s="246"/>
      <c r="ZW66" s="246"/>
      <c r="ZX66" s="246"/>
      <c r="ZY66" s="246"/>
      <c r="ZZ66" s="246"/>
      <c r="AAA66" s="246"/>
      <c r="AAB66" s="246"/>
      <c r="AAC66" s="246"/>
      <c r="AAD66" s="246"/>
      <c r="AAE66" s="246"/>
      <c r="AAF66" s="246"/>
      <c r="AAG66" s="246"/>
      <c r="AAH66" s="246"/>
      <c r="AAI66" s="246"/>
      <c r="AAJ66" s="246"/>
      <c r="AAK66" s="246"/>
      <c r="AAL66" s="246"/>
      <c r="AAM66" s="246"/>
      <c r="AAN66" s="246"/>
      <c r="AAO66" s="246"/>
      <c r="AAP66" s="246"/>
      <c r="AAQ66" s="246"/>
      <c r="AAR66" s="246"/>
      <c r="AAS66" s="246"/>
      <c r="AAT66" s="246"/>
      <c r="AAU66" s="246"/>
      <c r="AAV66" s="246"/>
      <c r="AAW66" s="246"/>
      <c r="AAX66" s="246"/>
      <c r="AAY66" s="246"/>
      <c r="AAZ66" s="246"/>
      <c r="ABA66" s="246"/>
      <c r="ABB66" s="246"/>
      <c r="ABC66" s="246"/>
      <c r="ABD66" s="246"/>
      <c r="ABE66" s="246"/>
      <c r="ABF66" s="246"/>
      <c r="ABG66" s="246"/>
      <c r="ABH66" s="246"/>
      <c r="ABI66" s="246"/>
      <c r="ABJ66" s="246"/>
      <c r="ABK66" s="246"/>
      <c r="ABL66" s="246"/>
      <c r="ABM66" s="246"/>
      <c r="ABN66" s="246"/>
      <c r="ABO66" s="246"/>
      <c r="ABP66" s="246"/>
      <c r="ABQ66" s="246"/>
      <c r="ABR66" s="246"/>
      <c r="ABS66" s="246"/>
      <c r="ABT66" s="246"/>
      <c r="ABU66" s="246"/>
      <c r="ABV66" s="246"/>
      <c r="ABW66" s="246"/>
      <c r="ABX66" s="246"/>
      <c r="ABY66" s="246"/>
      <c r="ABZ66" s="246"/>
      <c r="ACA66" s="246"/>
      <c r="ACB66" s="246"/>
      <c r="ACC66" s="246"/>
      <c r="ACD66" s="246"/>
      <c r="ACE66" s="246"/>
      <c r="ACF66" s="246"/>
      <c r="ACG66" s="246"/>
      <c r="ACH66" s="246"/>
      <c r="ACI66" s="246"/>
      <c r="ACJ66" s="246"/>
      <c r="ACK66" s="246"/>
      <c r="ACL66" s="246"/>
      <c r="ACM66" s="246"/>
      <c r="ACN66" s="246"/>
      <c r="ACO66" s="246"/>
      <c r="ACP66" s="246"/>
      <c r="ACQ66" s="246"/>
      <c r="ACR66" s="246"/>
      <c r="ACS66" s="246"/>
      <c r="ACT66" s="246"/>
      <c r="ACU66" s="246"/>
      <c r="ACV66" s="246"/>
      <c r="ACW66" s="246"/>
      <c r="ACX66" s="246"/>
      <c r="ACY66" s="246"/>
      <c r="ACZ66" s="246"/>
      <c r="ADA66" s="246"/>
      <c r="ADB66" s="246"/>
      <c r="ADC66" s="246"/>
      <c r="ADD66" s="246"/>
      <c r="ADE66" s="246"/>
      <c r="ADF66" s="246"/>
      <c r="ADG66" s="246"/>
      <c r="ADH66" s="246"/>
      <c r="ADI66" s="246"/>
      <c r="ADJ66" s="246"/>
      <c r="ADK66" s="246"/>
      <c r="ADL66" s="246"/>
      <c r="ADM66" s="246"/>
      <c r="ADN66" s="246"/>
      <c r="ADO66" s="246"/>
      <c r="ADP66" s="246"/>
      <c r="ADQ66" s="246"/>
      <c r="ADR66" s="246"/>
      <c r="ADS66" s="246"/>
      <c r="ADT66" s="246"/>
      <c r="ADU66" s="246"/>
      <c r="ADV66" s="246"/>
      <c r="ADW66" s="246"/>
      <c r="ADX66" s="246"/>
      <c r="ADY66" s="246"/>
      <c r="ADZ66" s="246"/>
      <c r="AEA66" s="246"/>
      <c r="AEB66" s="246"/>
      <c r="AEC66" s="246"/>
      <c r="AED66" s="246"/>
      <c r="AEE66" s="246"/>
      <c r="AEF66" s="246"/>
      <c r="AEG66" s="246"/>
      <c r="AEH66" s="246"/>
      <c r="AEI66" s="246"/>
      <c r="AEJ66" s="246"/>
      <c r="AEK66" s="246"/>
      <c r="AEL66" s="246"/>
      <c r="AEM66" s="246"/>
      <c r="AEN66" s="246"/>
      <c r="AEO66" s="246"/>
      <c r="AEP66" s="246"/>
      <c r="AEQ66" s="246"/>
      <c r="AER66" s="246"/>
      <c r="AES66" s="246"/>
      <c r="AET66" s="246"/>
      <c r="AEU66" s="246"/>
      <c r="AEV66" s="246"/>
      <c r="AEW66" s="246"/>
      <c r="AEX66" s="246"/>
      <c r="AEY66" s="246"/>
      <c r="AEZ66" s="246"/>
      <c r="AFA66" s="246"/>
      <c r="AFB66" s="246"/>
      <c r="AFC66" s="246"/>
      <c r="AFD66" s="246"/>
      <c r="AFE66" s="246"/>
      <c r="AFF66" s="246"/>
      <c r="AFG66" s="246"/>
      <c r="AFH66" s="246"/>
      <c r="AFI66" s="246"/>
      <c r="AFJ66" s="246"/>
      <c r="AFK66" s="246"/>
      <c r="AFL66" s="246"/>
      <c r="AFM66" s="246"/>
      <c r="AFN66" s="246"/>
      <c r="AFO66" s="246"/>
      <c r="AFP66" s="246"/>
      <c r="AFQ66" s="246"/>
      <c r="AFR66" s="246"/>
      <c r="AFS66" s="246"/>
      <c r="AFT66" s="246"/>
      <c r="AFU66" s="246"/>
      <c r="AFV66" s="246"/>
      <c r="AFW66" s="246"/>
      <c r="AFX66" s="246"/>
      <c r="AFY66" s="246"/>
      <c r="AFZ66" s="246"/>
      <c r="AGA66" s="246"/>
      <c r="AGB66" s="246"/>
      <c r="AGC66" s="246"/>
      <c r="AGD66" s="246"/>
      <c r="AGE66" s="246"/>
      <c r="AGF66" s="246"/>
      <c r="AGG66" s="246"/>
      <c r="AGH66" s="246"/>
      <c r="AGI66" s="246"/>
      <c r="AGJ66" s="246"/>
      <c r="AGK66" s="246"/>
      <c r="AGL66" s="246"/>
      <c r="AGM66" s="246"/>
      <c r="AGN66" s="246"/>
      <c r="AGO66" s="246"/>
      <c r="AGP66" s="246"/>
      <c r="AGQ66" s="246"/>
      <c r="AGR66" s="246"/>
      <c r="AGS66" s="246"/>
      <c r="AGT66" s="246"/>
      <c r="AGU66" s="246"/>
      <c r="AGV66" s="246"/>
      <c r="AGW66" s="246"/>
      <c r="AGX66" s="246"/>
      <c r="AGY66" s="246"/>
      <c r="AGZ66" s="246"/>
      <c r="AHA66" s="246"/>
      <c r="AHB66" s="246"/>
      <c r="AHC66" s="246"/>
      <c r="AHD66" s="246"/>
      <c r="AHE66" s="246"/>
      <c r="AHF66" s="246"/>
      <c r="AHG66" s="246"/>
      <c r="AHH66" s="246"/>
      <c r="AHI66" s="246"/>
      <c r="AHJ66" s="246"/>
      <c r="AHK66" s="246"/>
      <c r="AHL66" s="246"/>
      <c r="AHM66" s="246"/>
      <c r="AHN66" s="246"/>
      <c r="AHO66" s="246"/>
      <c r="AHP66" s="246"/>
      <c r="AHQ66" s="246"/>
      <c r="AHR66" s="246"/>
      <c r="AHS66" s="246"/>
      <c r="AHT66" s="246"/>
      <c r="AHU66" s="246"/>
      <c r="AHV66" s="246"/>
      <c r="AHW66" s="246"/>
      <c r="AHX66" s="246"/>
      <c r="AHY66" s="246"/>
      <c r="AHZ66" s="246"/>
      <c r="AIA66" s="246"/>
      <c r="AIB66" s="246"/>
      <c r="AIC66" s="246"/>
      <c r="AID66" s="246"/>
      <c r="AIE66" s="246"/>
      <c r="AIF66" s="246"/>
      <c r="AIG66" s="246"/>
      <c r="AIH66" s="246"/>
      <c r="AII66" s="246"/>
      <c r="AIJ66" s="246"/>
      <c r="AIK66" s="246"/>
      <c r="AIL66" s="246"/>
      <c r="AIM66" s="246"/>
      <c r="AIN66" s="246"/>
      <c r="AIO66" s="246"/>
      <c r="AIP66" s="246"/>
      <c r="AIQ66" s="246"/>
      <c r="AIR66" s="246"/>
      <c r="AIS66" s="246"/>
      <c r="AIT66" s="246"/>
      <c r="AIU66" s="246"/>
      <c r="AIV66" s="246"/>
      <c r="AIW66" s="246"/>
      <c r="AIX66" s="246"/>
      <c r="AIY66" s="246"/>
      <c r="AIZ66" s="246"/>
      <c r="AJA66" s="246"/>
      <c r="AJB66" s="246"/>
      <c r="AJC66" s="246"/>
      <c r="AJD66" s="246"/>
      <c r="AJE66" s="246"/>
      <c r="AJF66" s="246"/>
      <c r="AJG66" s="246"/>
      <c r="AJH66" s="246"/>
      <c r="AJI66" s="246"/>
      <c r="AJJ66" s="246"/>
      <c r="AJK66" s="246"/>
      <c r="AJL66" s="246"/>
      <c r="AJM66" s="246"/>
      <c r="AJN66" s="246"/>
      <c r="AJO66" s="246"/>
      <c r="AJP66" s="246"/>
      <c r="AJQ66" s="246"/>
      <c r="AJR66" s="246"/>
      <c r="AJS66" s="246"/>
      <c r="AJT66" s="246"/>
      <c r="AJU66" s="246"/>
      <c r="AJV66" s="246"/>
      <c r="AJW66" s="246"/>
      <c r="AJX66" s="246"/>
      <c r="AJY66" s="246"/>
      <c r="AJZ66" s="246"/>
      <c r="AKA66" s="246"/>
      <c r="AKB66" s="246"/>
      <c r="AKC66" s="246"/>
      <c r="AKD66" s="246"/>
      <c r="AKE66" s="246"/>
      <c r="AKF66" s="246"/>
      <c r="AKG66" s="246"/>
      <c r="AKH66" s="246"/>
      <c r="AKI66" s="246"/>
      <c r="AKJ66" s="246"/>
      <c r="AKK66" s="246"/>
      <c r="AKL66" s="246"/>
      <c r="AKM66" s="246"/>
      <c r="AKN66" s="246"/>
      <c r="AKO66" s="246"/>
      <c r="AKP66" s="246"/>
      <c r="AKQ66" s="246"/>
      <c r="AKR66" s="246"/>
      <c r="AKS66" s="246"/>
      <c r="AKT66" s="246"/>
      <c r="AKU66" s="246"/>
      <c r="AKV66" s="246"/>
      <c r="AKW66" s="246"/>
      <c r="AKX66" s="246"/>
      <c r="AKY66" s="246"/>
      <c r="AKZ66" s="246"/>
      <c r="ALA66" s="246"/>
      <c r="ALB66" s="246"/>
      <c r="ALC66" s="246"/>
      <c r="ALD66" s="246"/>
      <c r="ALE66" s="246"/>
      <c r="ALF66" s="246"/>
      <c r="ALG66" s="246"/>
      <c r="ALH66" s="246"/>
      <c r="ALI66" s="246"/>
      <c r="ALJ66" s="246"/>
      <c r="ALK66" s="246"/>
      <c r="ALL66" s="246"/>
      <c r="ALM66" s="246"/>
      <c r="ALN66" s="246"/>
      <c r="ALO66" s="246"/>
      <c r="ALP66" s="246"/>
      <c r="ALQ66" s="246"/>
      <c r="ALR66" s="246"/>
      <c r="ALS66" s="246"/>
      <c r="ALT66" s="246"/>
      <c r="ALU66" s="246"/>
      <c r="ALV66" s="246"/>
      <c r="ALW66" s="246"/>
      <c r="ALX66" s="246"/>
      <c r="ALY66" s="246"/>
      <c r="ALZ66" s="246"/>
      <c r="AMA66" s="246"/>
      <c r="AMB66" s="246"/>
      <c r="AMC66" s="246"/>
      <c r="AMD66" s="246"/>
      <c r="AME66" s="246"/>
      <c r="AMF66" s="246"/>
      <c r="AMG66" s="246"/>
      <c r="AMH66" s="246"/>
      <c r="AMI66" s="246"/>
      <c r="AMJ66" s="246"/>
      <c r="AMK66" s="246"/>
      <c r="AML66" s="246"/>
      <c r="AMM66" s="246"/>
      <c r="AMN66" s="246"/>
      <c r="AMO66" s="246"/>
      <c r="AMP66" s="246"/>
      <c r="AMQ66" s="246"/>
      <c r="AMR66" s="246"/>
      <c r="AMS66" s="246"/>
      <c r="AMT66" s="246"/>
      <c r="AMU66" s="246"/>
      <c r="AMV66" s="246"/>
      <c r="AMW66" s="246"/>
      <c r="AMX66" s="246"/>
      <c r="AMY66" s="246"/>
      <c r="AMZ66" s="246"/>
      <c r="ANA66" s="246"/>
      <c r="ANB66" s="246"/>
      <c r="ANC66" s="246"/>
      <c r="AND66" s="246"/>
      <c r="ANE66" s="246"/>
      <c r="ANF66" s="246"/>
      <c r="ANG66" s="246"/>
      <c r="ANH66" s="246"/>
      <c r="ANI66" s="246"/>
      <c r="ANJ66" s="246"/>
      <c r="ANK66" s="246"/>
      <c r="ANL66" s="246"/>
      <c r="ANM66" s="246"/>
      <c r="ANN66" s="246"/>
      <c r="ANO66" s="246"/>
      <c r="ANP66" s="246"/>
      <c r="ANQ66" s="246"/>
      <c r="ANR66" s="246"/>
      <c r="ANS66" s="246"/>
      <c r="ANT66" s="246"/>
      <c r="ANU66" s="246"/>
      <c r="ANV66" s="246"/>
      <c r="ANW66" s="246"/>
      <c r="ANX66" s="246"/>
      <c r="ANY66" s="246"/>
      <c r="ANZ66" s="246"/>
      <c r="AOA66" s="246"/>
      <c r="AOB66" s="246"/>
      <c r="AOC66" s="246"/>
      <c r="AOD66" s="246"/>
      <c r="AOE66" s="246"/>
      <c r="AOF66" s="246"/>
      <c r="AOG66" s="246"/>
      <c r="AOH66" s="246"/>
      <c r="AOI66" s="246"/>
      <c r="AOJ66" s="246"/>
      <c r="AOK66" s="246"/>
      <c r="AOL66" s="246"/>
      <c r="AOM66" s="246"/>
      <c r="AON66" s="246"/>
      <c r="AOO66" s="246"/>
      <c r="AOP66" s="246"/>
      <c r="AOQ66" s="246"/>
      <c r="AOR66" s="246"/>
      <c r="AOS66" s="246"/>
      <c r="AOT66" s="246"/>
      <c r="AOU66" s="246"/>
      <c r="AOV66" s="246"/>
      <c r="AOW66" s="246"/>
      <c r="AOX66" s="246"/>
      <c r="AOY66" s="246"/>
      <c r="AOZ66" s="246"/>
      <c r="APA66" s="246"/>
      <c r="APB66" s="246"/>
      <c r="APC66" s="246"/>
      <c r="APD66" s="246"/>
      <c r="APE66" s="246"/>
      <c r="APF66" s="246"/>
      <c r="APG66" s="246"/>
      <c r="APH66" s="246"/>
      <c r="API66" s="246"/>
      <c r="APJ66" s="246"/>
      <c r="APK66" s="246"/>
      <c r="APL66" s="246"/>
      <c r="APM66" s="246"/>
      <c r="APN66" s="246"/>
      <c r="APO66" s="246"/>
      <c r="APP66" s="246"/>
      <c r="APQ66" s="246"/>
      <c r="APR66" s="246"/>
      <c r="APS66" s="246"/>
      <c r="APT66" s="246"/>
      <c r="APU66" s="246"/>
      <c r="APV66" s="246"/>
      <c r="APW66" s="246"/>
      <c r="APX66" s="246"/>
      <c r="APY66" s="246"/>
      <c r="APZ66" s="246"/>
      <c r="AQA66" s="246"/>
      <c r="AQB66" s="246"/>
      <c r="AQC66" s="246"/>
      <c r="AQD66" s="246"/>
      <c r="AQE66" s="246"/>
      <c r="AQF66" s="246"/>
      <c r="AQG66" s="246"/>
      <c r="AQH66" s="246"/>
      <c r="AQI66" s="246"/>
      <c r="AQJ66" s="246"/>
      <c r="AQK66" s="246"/>
      <c r="AQL66" s="246"/>
      <c r="AQM66" s="246"/>
      <c r="AQN66" s="246"/>
      <c r="AQO66" s="246"/>
      <c r="AQP66" s="246"/>
      <c r="AQQ66" s="246"/>
      <c r="AQR66" s="246"/>
      <c r="AQS66" s="246"/>
      <c r="AQT66" s="246"/>
      <c r="AQU66" s="246"/>
      <c r="AQV66" s="246"/>
      <c r="AQW66" s="246"/>
      <c r="AQX66" s="246"/>
      <c r="AQY66" s="246"/>
      <c r="AQZ66" s="246"/>
      <c r="ARA66" s="246"/>
      <c r="ARB66" s="246"/>
      <c r="ARC66" s="246"/>
      <c r="ARD66" s="246"/>
      <c r="ARE66" s="246"/>
      <c r="ARF66" s="246"/>
      <c r="ARG66" s="246"/>
      <c r="ARH66" s="246"/>
      <c r="ARI66" s="246"/>
      <c r="ARJ66" s="246"/>
      <c r="ARK66" s="246"/>
      <c r="ARL66" s="246"/>
      <c r="ARM66" s="246"/>
      <c r="ARN66" s="246"/>
      <c r="ARO66" s="246"/>
      <c r="ARP66" s="246"/>
      <c r="ARQ66" s="246"/>
      <c r="ARR66" s="246"/>
      <c r="ARS66" s="246"/>
      <c r="ART66" s="246"/>
      <c r="ARU66" s="246"/>
      <c r="ARV66" s="246"/>
      <c r="ARW66" s="246"/>
      <c r="ARX66" s="246"/>
      <c r="ARY66" s="246"/>
      <c r="ARZ66" s="246"/>
      <c r="ASA66" s="246"/>
      <c r="ASB66" s="246"/>
      <c r="ASC66" s="246"/>
      <c r="ASD66" s="246"/>
      <c r="ASE66" s="246"/>
      <c r="ASF66" s="246"/>
      <c r="ASG66" s="246"/>
      <c r="ASH66" s="246"/>
      <c r="ASI66" s="246"/>
      <c r="ASJ66" s="246"/>
      <c r="ASK66" s="246"/>
      <c r="ASL66" s="246"/>
      <c r="ASM66" s="246"/>
      <c r="ASN66" s="246"/>
      <c r="ASO66" s="246"/>
      <c r="ASP66" s="246"/>
      <c r="ASQ66" s="246"/>
      <c r="ASR66" s="246"/>
      <c r="ASS66" s="246"/>
      <c r="AST66" s="246"/>
      <c r="ASU66" s="246"/>
      <c r="ASV66" s="246"/>
      <c r="ASW66" s="246"/>
      <c r="ASX66" s="246"/>
      <c r="ASY66" s="246"/>
      <c r="ASZ66" s="246"/>
      <c r="ATA66" s="246"/>
      <c r="ATB66" s="246"/>
      <c r="ATC66" s="246"/>
      <c r="ATD66" s="246"/>
      <c r="ATE66" s="246"/>
      <c r="ATF66" s="246"/>
      <c r="ATG66" s="246"/>
      <c r="ATH66" s="246"/>
      <c r="ATI66" s="246"/>
      <c r="ATJ66" s="246"/>
      <c r="ATK66" s="246"/>
      <c r="ATL66" s="246"/>
      <c r="ATM66" s="246"/>
      <c r="ATN66" s="246"/>
      <c r="ATO66" s="246"/>
      <c r="ATP66" s="246"/>
      <c r="ATQ66" s="246"/>
      <c r="ATR66" s="246"/>
      <c r="ATS66" s="246"/>
      <c r="ATT66" s="246"/>
      <c r="ATU66" s="246"/>
      <c r="ATV66" s="246"/>
      <c r="ATW66" s="246"/>
      <c r="ATX66" s="246"/>
      <c r="ATY66" s="246"/>
      <c r="ATZ66" s="246"/>
      <c r="AUA66" s="246"/>
      <c r="AUB66" s="246"/>
      <c r="AUC66" s="246"/>
      <c r="AUD66" s="246"/>
      <c r="AUE66" s="246"/>
      <c r="AUF66" s="246"/>
      <c r="AUG66" s="246"/>
      <c r="AUH66" s="246"/>
      <c r="AUI66" s="246"/>
      <c r="AUJ66" s="246"/>
      <c r="AUK66" s="246"/>
      <c r="AUL66" s="246"/>
      <c r="AUM66" s="246"/>
      <c r="AUN66" s="246"/>
      <c r="AUO66" s="246"/>
      <c r="AUP66" s="246"/>
      <c r="AUQ66" s="246"/>
      <c r="AUR66" s="246"/>
      <c r="AUS66" s="246"/>
      <c r="AUT66" s="246"/>
      <c r="AUU66" s="246"/>
      <c r="AUV66" s="246"/>
      <c r="AUW66" s="246"/>
      <c r="AUX66" s="246"/>
      <c r="AUY66" s="246"/>
      <c r="AUZ66" s="246"/>
      <c r="AVA66" s="246"/>
      <c r="AVB66" s="246"/>
      <c r="AVC66" s="246"/>
      <c r="AVD66" s="246"/>
      <c r="AVE66" s="246"/>
      <c r="AVF66" s="246"/>
      <c r="AVG66" s="246"/>
      <c r="AVH66" s="246"/>
      <c r="AVI66" s="246"/>
      <c r="AVJ66" s="246"/>
      <c r="AVK66" s="246"/>
      <c r="AVL66" s="246"/>
      <c r="AVM66" s="246"/>
      <c r="AVN66" s="246"/>
      <c r="AVO66" s="246"/>
      <c r="AVP66" s="246"/>
      <c r="AVQ66" s="246"/>
      <c r="AVR66" s="246"/>
      <c r="AVS66" s="246"/>
      <c r="AVT66" s="246"/>
      <c r="AVU66" s="246"/>
      <c r="AVV66" s="246"/>
      <c r="AVW66" s="246"/>
      <c r="AVX66" s="246"/>
      <c r="AVY66" s="246"/>
      <c r="AVZ66" s="246"/>
      <c r="AWA66" s="246"/>
      <c r="AWB66" s="246"/>
      <c r="AWC66" s="246"/>
      <c r="AWD66" s="246"/>
      <c r="AWE66" s="246"/>
      <c r="AWF66" s="246"/>
      <c r="AWG66" s="246"/>
      <c r="AWH66" s="246"/>
      <c r="AWI66" s="246"/>
      <c r="AWJ66" s="246"/>
      <c r="AWK66" s="246"/>
      <c r="AWL66" s="246"/>
      <c r="AWM66" s="246"/>
      <c r="AWN66" s="246"/>
      <c r="AWO66" s="246"/>
      <c r="AWP66" s="246"/>
      <c r="AWQ66" s="246"/>
      <c r="AWR66" s="246"/>
      <c r="AWS66" s="246"/>
      <c r="AWT66" s="246"/>
      <c r="AWU66" s="246"/>
      <c r="AWV66" s="246"/>
      <c r="AWW66" s="246"/>
      <c r="AWX66" s="246"/>
      <c r="AWY66" s="246"/>
      <c r="AWZ66" s="246"/>
      <c r="AXA66" s="246"/>
      <c r="AXB66" s="246"/>
      <c r="AXC66" s="246"/>
      <c r="AXD66" s="246"/>
      <c r="AXE66" s="246"/>
      <c r="AXF66" s="246"/>
      <c r="AXG66" s="246"/>
      <c r="AXH66" s="246"/>
      <c r="AXI66" s="246"/>
      <c r="AXJ66" s="246"/>
      <c r="AXK66" s="246"/>
      <c r="AXL66" s="246"/>
      <c r="AXM66" s="246"/>
      <c r="AXN66" s="246"/>
      <c r="AXO66" s="246"/>
      <c r="AXP66" s="246"/>
      <c r="AXQ66" s="246"/>
      <c r="AXR66" s="246"/>
      <c r="AXS66" s="246"/>
      <c r="AXT66" s="246"/>
      <c r="AXU66" s="246"/>
      <c r="AXV66" s="246"/>
      <c r="AXW66" s="246"/>
      <c r="AXX66" s="246"/>
      <c r="AXY66" s="246"/>
      <c r="AXZ66" s="246"/>
      <c r="AYA66" s="246"/>
      <c r="AYB66" s="246"/>
      <c r="AYC66" s="246"/>
      <c r="AYD66" s="246"/>
      <c r="AYE66" s="246"/>
      <c r="AYF66" s="246"/>
      <c r="AYG66" s="246"/>
      <c r="AYH66" s="246"/>
      <c r="AYI66" s="246"/>
      <c r="AYJ66" s="246"/>
      <c r="AYK66" s="246"/>
      <c r="AYL66" s="246"/>
      <c r="AYM66" s="246"/>
      <c r="AYN66" s="246"/>
      <c r="AYO66" s="246"/>
      <c r="AYP66" s="246"/>
      <c r="AYQ66" s="246"/>
      <c r="AYR66" s="246"/>
      <c r="AYS66" s="246"/>
      <c r="AYT66" s="246"/>
      <c r="AYU66" s="246"/>
      <c r="AYV66" s="246"/>
      <c r="AYW66" s="246"/>
      <c r="AYX66" s="246"/>
      <c r="AYY66" s="246"/>
      <c r="AYZ66" s="246"/>
      <c r="AZA66" s="246"/>
      <c r="AZB66" s="246"/>
      <c r="AZC66" s="246"/>
      <c r="AZD66" s="246"/>
      <c r="AZE66" s="246"/>
      <c r="AZF66" s="246"/>
      <c r="AZG66" s="246"/>
      <c r="AZH66" s="246"/>
      <c r="AZI66" s="246"/>
      <c r="AZJ66" s="246"/>
      <c r="AZK66" s="246"/>
      <c r="AZL66" s="246"/>
      <c r="AZM66" s="246"/>
      <c r="AZN66" s="246"/>
      <c r="AZO66" s="246"/>
      <c r="AZP66" s="246"/>
      <c r="AZQ66" s="246"/>
      <c r="AZR66" s="246"/>
      <c r="AZS66" s="246"/>
      <c r="AZT66" s="246"/>
      <c r="AZU66" s="246"/>
      <c r="AZV66" s="246"/>
      <c r="AZW66" s="246"/>
      <c r="AZX66" s="246"/>
      <c r="AZY66" s="246"/>
      <c r="AZZ66" s="246"/>
      <c r="BAA66" s="246"/>
      <c r="BAB66" s="246"/>
      <c r="BAC66" s="246"/>
      <c r="BAD66" s="246"/>
      <c r="BAE66" s="246"/>
      <c r="BAF66" s="246"/>
      <c r="BAG66" s="246"/>
      <c r="BAH66" s="246"/>
      <c r="BAI66" s="246"/>
      <c r="BAJ66" s="246"/>
      <c r="BAK66" s="246"/>
      <c r="BAL66" s="246"/>
      <c r="BAM66" s="246"/>
      <c r="BAN66" s="246"/>
      <c r="BAO66" s="246"/>
      <c r="BAP66" s="246"/>
      <c r="BAQ66" s="246"/>
      <c r="BAR66" s="246"/>
      <c r="BAS66" s="246"/>
      <c r="BAT66" s="246"/>
      <c r="BAU66" s="246"/>
      <c r="BAV66" s="246"/>
      <c r="BAW66" s="246"/>
      <c r="BAX66" s="246"/>
      <c r="BAY66" s="246"/>
      <c r="BAZ66" s="246"/>
      <c r="BBA66" s="246"/>
      <c r="BBB66" s="246"/>
      <c r="BBC66" s="246"/>
      <c r="BBD66" s="246"/>
      <c r="BBE66" s="246"/>
      <c r="BBF66" s="246"/>
      <c r="BBG66" s="246"/>
      <c r="BBH66" s="246"/>
      <c r="BBI66" s="246"/>
      <c r="BBJ66" s="246"/>
      <c r="BBK66" s="246"/>
      <c r="BBL66" s="246"/>
      <c r="BBM66" s="246"/>
      <c r="BBN66" s="246"/>
      <c r="BBO66" s="246"/>
      <c r="BBP66" s="246"/>
      <c r="BBQ66" s="246"/>
      <c r="BBR66" s="246"/>
      <c r="BBS66" s="246"/>
      <c r="BBT66" s="246"/>
      <c r="BBU66" s="246"/>
      <c r="BBV66" s="246"/>
      <c r="BBW66" s="246"/>
      <c r="BBX66" s="246"/>
      <c r="BBY66" s="246"/>
      <c r="BBZ66" s="246"/>
      <c r="BCA66" s="246"/>
      <c r="BCB66" s="246"/>
      <c r="BCC66" s="246"/>
      <c r="BCD66" s="246"/>
      <c r="BCE66" s="246"/>
      <c r="BCF66" s="246"/>
      <c r="BCG66" s="246"/>
      <c r="BCH66" s="246"/>
      <c r="BCI66" s="246"/>
      <c r="BCJ66" s="246"/>
      <c r="BCK66" s="246"/>
      <c r="BCL66" s="246"/>
      <c r="BCM66" s="246"/>
      <c r="BCN66" s="246"/>
      <c r="BCO66" s="246"/>
      <c r="BCP66" s="246"/>
      <c r="BCQ66" s="246"/>
      <c r="BCR66" s="246"/>
      <c r="BCS66" s="246"/>
      <c r="BCT66" s="246"/>
      <c r="BCU66" s="246"/>
      <c r="BCV66" s="246"/>
      <c r="BCW66" s="246"/>
      <c r="BCX66" s="246"/>
      <c r="BCY66" s="246"/>
      <c r="BCZ66" s="246"/>
      <c r="BDA66" s="246"/>
      <c r="BDB66" s="246"/>
      <c r="BDC66" s="246"/>
      <c r="BDD66" s="246"/>
      <c r="BDE66" s="246"/>
      <c r="BDF66" s="246"/>
      <c r="BDG66" s="246"/>
      <c r="BDH66" s="246"/>
      <c r="BDI66" s="246"/>
      <c r="BDJ66" s="246"/>
      <c r="BDK66" s="246"/>
      <c r="BDL66" s="246"/>
      <c r="BDM66" s="246"/>
      <c r="BDN66" s="246"/>
      <c r="BDO66" s="246"/>
      <c r="BDP66" s="246"/>
      <c r="BDQ66" s="246"/>
      <c r="BDR66" s="246"/>
      <c r="BDS66" s="246"/>
      <c r="BDT66" s="246"/>
      <c r="BDU66" s="246"/>
      <c r="BDV66" s="246"/>
      <c r="BDW66" s="246"/>
      <c r="BDX66" s="246"/>
      <c r="BDY66" s="246"/>
      <c r="BDZ66" s="246"/>
      <c r="BEA66" s="246"/>
      <c r="BEB66" s="246"/>
      <c r="BEC66" s="246"/>
      <c r="BED66" s="246"/>
      <c r="BEE66" s="246"/>
      <c r="BEF66" s="246"/>
      <c r="BEG66" s="246"/>
      <c r="BEH66" s="246"/>
      <c r="BEI66" s="246"/>
      <c r="BEJ66" s="246"/>
      <c r="BEK66" s="246"/>
      <c r="BEL66" s="246"/>
      <c r="BEM66" s="246"/>
      <c r="BEN66" s="246"/>
      <c r="BEO66" s="246"/>
      <c r="BEP66" s="246"/>
      <c r="BEQ66" s="246"/>
      <c r="BER66" s="246"/>
      <c r="BES66" s="246"/>
      <c r="BET66" s="246"/>
      <c r="BEU66" s="246"/>
      <c r="BEV66" s="246"/>
      <c r="BEW66" s="246"/>
      <c r="BEX66" s="246"/>
      <c r="BEY66" s="246"/>
      <c r="BEZ66" s="246"/>
      <c r="BFA66" s="246"/>
      <c r="BFB66" s="246"/>
      <c r="BFC66" s="246"/>
      <c r="BFD66" s="246"/>
      <c r="BFE66" s="246"/>
      <c r="BFF66" s="246"/>
      <c r="BFG66" s="246"/>
      <c r="BFH66" s="246"/>
      <c r="BFI66" s="246"/>
      <c r="BFJ66" s="246"/>
      <c r="BFK66" s="246"/>
      <c r="BFL66" s="246"/>
      <c r="BFM66" s="246"/>
      <c r="BFN66" s="246"/>
      <c r="BFO66" s="246"/>
      <c r="BFP66" s="246"/>
      <c r="BFQ66" s="246"/>
      <c r="BFR66" s="246"/>
      <c r="BFS66" s="246"/>
      <c r="BFT66" s="246"/>
      <c r="BFU66" s="246"/>
      <c r="BFV66" s="246"/>
      <c r="BFW66" s="246"/>
      <c r="BFX66" s="246"/>
      <c r="BFY66" s="246"/>
      <c r="BFZ66" s="246"/>
      <c r="BGA66" s="246"/>
      <c r="BGB66" s="246"/>
      <c r="BGC66" s="246"/>
      <c r="BGD66" s="246"/>
      <c r="BGE66" s="246"/>
      <c r="BGF66" s="246"/>
      <c r="BGG66" s="246"/>
      <c r="BGH66" s="246"/>
      <c r="BGI66" s="246"/>
      <c r="BGJ66" s="246"/>
      <c r="BGK66" s="246"/>
      <c r="BGL66" s="246"/>
      <c r="BGM66" s="246"/>
      <c r="BGN66" s="246"/>
      <c r="BGO66" s="246"/>
      <c r="BGP66" s="246"/>
      <c r="BGQ66" s="246"/>
      <c r="BGR66" s="246"/>
      <c r="BGS66" s="246"/>
      <c r="BGT66" s="246"/>
      <c r="BGU66" s="246"/>
      <c r="BGV66" s="246"/>
      <c r="BGW66" s="246"/>
      <c r="BGX66" s="246"/>
      <c r="BGY66" s="246"/>
      <c r="BGZ66" s="246"/>
      <c r="BHA66" s="246"/>
      <c r="BHB66" s="246"/>
      <c r="BHC66" s="246"/>
      <c r="BHD66" s="246"/>
      <c r="BHE66" s="246"/>
      <c r="BHF66" s="246"/>
      <c r="BHG66" s="246"/>
      <c r="BHH66" s="246"/>
      <c r="BHI66" s="246"/>
      <c r="BHJ66" s="246"/>
      <c r="BHK66" s="246"/>
      <c r="BHL66" s="246"/>
      <c r="BHM66" s="246"/>
      <c r="BHN66" s="246"/>
      <c r="BHO66" s="246"/>
      <c r="BHP66" s="246"/>
      <c r="BHQ66" s="246"/>
      <c r="BHR66" s="246"/>
      <c r="BHS66" s="246"/>
      <c r="BHT66" s="246"/>
      <c r="BHU66" s="246"/>
      <c r="BHV66" s="246"/>
      <c r="BHW66" s="246"/>
      <c r="BHX66" s="246"/>
      <c r="BHY66" s="246"/>
      <c r="BHZ66" s="246"/>
      <c r="BIA66" s="246"/>
      <c r="BIB66" s="246"/>
      <c r="BIC66" s="246"/>
      <c r="BID66" s="246"/>
      <c r="BIE66" s="246"/>
      <c r="BIF66" s="246"/>
      <c r="BIG66" s="246"/>
      <c r="BIH66" s="246"/>
      <c r="BII66" s="246"/>
      <c r="BIJ66" s="246"/>
      <c r="BIK66" s="246"/>
      <c r="BIL66" s="246"/>
      <c r="BIM66" s="246"/>
      <c r="BIN66" s="246"/>
      <c r="BIO66" s="246"/>
      <c r="BIP66" s="246"/>
      <c r="BIQ66" s="246"/>
      <c r="BIR66" s="246"/>
      <c r="BIS66" s="246"/>
      <c r="BIT66" s="246"/>
      <c r="BIU66" s="246"/>
      <c r="BIV66" s="246"/>
      <c r="BIW66" s="246"/>
      <c r="BIX66" s="246"/>
      <c r="BIY66" s="246"/>
      <c r="BIZ66" s="246"/>
      <c r="BJA66" s="246"/>
      <c r="BJB66" s="246"/>
      <c r="BJC66" s="246"/>
      <c r="BJD66" s="246"/>
      <c r="BJE66" s="246"/>
      <c r="BJF66" s="246"/>
      <c r="BJG66" s="246"/>
      <c r="BJH66" s="246"/>
      <c r="BJI66" s="246"/>
      <c r="BJJ66" s="246"/>
      <c r="BJK66" s="246"/>
      <c r="BJL66" s="246"/>
      <c r="BJM66" s="246"/>
      <c r="BJN66" s="246"/>
      <c r="BJO66" s="246"/>
      <c r="BJP66" s="246"/>
      <c r="BJQ66" s="246"/>
      <c r="BJR66" s="246"/>
      <c r="BJS66" s="246"/>
      <c r="BJT66" s="246"/>
      <c r="BJU66" s="246"/>
      <c r="BJV66" s="246"/>
      <c r="BJW66" s="246"/>
      <c r="BJX66" s="246"/>
      <c r="BJY66" s="246"/>
      <c r="BJZ66" s="246"/>
      <c r="BKA66" s="246"/>
      <c r="BKB66" s="246"/>
      <c r="BKC66" s="246"/>
      <c r="BKD66" s="246"/>
      <c r="BKE66" s="246"/>
      <c r="BKF66" s="246"/>
      <c r="BKG66" s="246"/>
      <c r="BKH66" s="246"/>
      <c r="BKI66" s="246"/>
      <c r="BKJ66" s="246"/>
      <c r="BKK66" s="246"/>
      <c r="BKL66" s="246"/>
      <c r="BKM66" s="246"/>
      <c r="BKN66" s="246"/>
      <c r="BKO66" s="246"/>
      <c r="BKP66" s="246"/>
      <c r="BKQ66" s="246"/>
      <c r="BKR66" s="246"/>
      <c r="BKS66" s="246"/>
      <c r="BKT66" s="246"/>
      <c r="BKU66" s="246"/>
      <c r="BKV66" s="246"/>
      <c r="BKW66" s="246"/>
      <c r="BKX66" s="246"/>
      <c r="BKY66" s="246"/>
      <c r="BKZ66" s="246"/>
      <c r="BLA66" s="246"/>
      <c r="BLB66" s="246"/>
      <c r="BLC66" s="246"/>
      <c r="BLD66" s="246"/>
      <c r="BLE66" s="246"/>
      <c r="BLF66" s="246"/>
      <c r="BLG66" s="246"/>
      <c r="BLH66" s="246"/>
      <c r="BLI66" s="246"/>
      <c r="BLJ66" s="246"/>
      <c r="BLK66" s="246"/>
      <c r="BLL66" s="246"/>
      <c r="BLM66" s="246"/>
      <c r="BLN66" s="246"/>
      <c r="BLO66" s="246"/>
      <c r="BLP66" s="246"/>
      <c r="BLQ66" s="246"/>
      <c r="BLR66" s="246"/>
      <c r="BLS66" s="246"/>
      <c r="BLT66" s="246"/>
      <c r="BLU66" s="246"/>
      <c r="BLV66" s="246"/>
      <c r="BLW66" s="246"/>
      <c r="BLX66" s="246"/>
      <c r="BLY66" s="246"/>
      <c r="BLZ66" s="246"/>
      <c r="BMA66" s="246"/>
      <c r="BMB66" s="246"/>
      <c r="BMC66" s="246"/>
      <c r="BMD66" s="246"/>
      <c r="BME66" s="246"/>
      <c r="BMF66" s="246"/>
      <c r="BMG66" s="246"/>
      <c r="BMH66" s="246"/>
      <c r="BMI66" s="246"/>
      <c r="BMJ66" s="246"/>
      <c r="BMK66" s="246"/>
      <c r="BML66" s="246"/>
      <c r="BMM66" s="246"/>
      <c r="BMN66" s="246"/>
      <c r="BMO66" s="246"/>
      <c r="BMP66" s="246"/>
      <c r="BMQ66" s="246"/>
      <c r="BMR66" s="246"/>
      <c r="BMS66" s="246"/>
      <c r="BMT66" s="246"/>
      <c r="BMU66" s="246"/>
      <c r="BMV66" s="246"/>
      <c r="BMW66" s="246"/>
      <c r="BMX66" s="246"/>
      <c r="BMY66" s="246"/>
      <c r="BMZ66" s="246"/>
      <c r="BNA66" s="246"/>
      <c r="BNB66" s="246"/>
      <c r="BNC66" s="246"/>
      <c r="BND66" s="246"/>
      <c r="BNE66" s="246"/>
      <c r="BNF66" s="246"/>
      <c r="BNG66" s="246"/>
      <c r="BNH66" s="246"/>
      <c r="BNI66" s="246"/>
      <c r="BNJ66" s="246"/>
      <c r="BNK66" s="246"/>
      <c r="BNL66" s="246"/>
      <c r="BNM66" s="246"/>
      <c r="BNN66" s="246"/>
      <c r="BNO66" s="246"/>
      <c r="BNP66" s="246"/>
      <c r="BNQ66" s="246"/>
      <c r="BNR66" s="246"/>
      <c r="BNS66" s="246"/>
      <c r="BNT66" s="246"/>
      <c r="BNU66" s="246"/>
      <c r="BNV66" s="246"/>
      <c r="BNW66" s="246"/>
      <c r="BNX66" s="246"/>
      <c r="BNY66" s="246"/>
      <c r="BNZ66" s="246"/>
      <c r="BOA66" s="246"/>
      <c r="BOB66" s="246"/>
      <c r="BOC66" s="246"/>
      <c r="BOD66" s="246"/>
      <c r="BOE66" s="246"/>
      <c r="BOF66" s="246"/>
      <c r="BOG66" s="246"/>
      <c r="BOH66" s="246"/>
      <c r="BOI66" s="246"/>
      <c r="BOJ66" s="246"/>
      <c r="BOK66" s="246"/>
      <c r="BOL66" s="246"/>
      <c r="BOM66" s="246"/>
      <c r="BON66" s="246"/>
      <c r="BOO66" s="246"/>
      <c r="BOP66" s="246"/>
      <c r="BOQ66" s="246"/>
      <c r="BOR66" s="246"/>
      <c r="BOS66" s="246"/>
      <c r="BOT66" s="246"/>
      <c r="BOU66" s="246"/>
      <c r="BOV66" s="246"/>
      <c r="BOW66" s="246"/>
      <c r="BOX66" s="246"/>
      <c r="BOY66" s="246"/>
      <c r="BOZ66" s="246"/>
      <c r="BPA66" s="246"/>
      <c r="BPB66" s="246"/>
      <c r="BPC66" s="246"/>
      <c r="BPD66" s="246"/>
      <c r="BPE66" s="246"/>
      <c r="BPF66" s="246"/>
      <c r="BPG66" s="246"/>
      <c r="BPH66" s="246"/>
      <c r="BPI66" s="246"/>
      <c r="BPJ66" s="246"/>
      <c r="BPK66" s="246"/>
      <c r="BPL66" s="246"/>
      <c r="BPM66" s="246"/>
      <c r="BPN66" s="246"/>
      <c r="BPO66" s="246"/>
      <c r="BPP66" s="246"/>
      <c r="BPQ66" s="246"/>
      <c r="BPR66" s="246"/>
      <c r="BPS66" s="246"/>
      <c r="BPT66" s="246"/>
      <c r="BPU66" s="246"/>
      <c r="BPV66" s="246"/>
      <c r="BPW66" s="246"/>
      <c r="BPX66" s="246"/>
      <c r="BPY66" s="246"/>
      <c r="BPZ66" s="246"/>
      <c r="BQA66" s="246"/>
      <c r="BQB66" s="246"/>
      <c r="BQC66" s="246"/>
      <c r="BQD66" s="246"/>
      <c r="BQE66" s="246"/>
      <c r="BQF66" s="246"/>
      <c r="BQG66" s="246"/>
      <c r="BQH66" s="246"/>
      <c r="BQI66" s="246"/>
      <c r="BQJ66" s="246"/>
      <c r="BQK66" s="246"/>
      <c r="BQL66" s="246"/>
      <c r="BQM66" s="246"/>
      <c r="BQN66" s="246"/>
      <c r="BQO66" s="246"/>
      <c r="BQP66" s="246"/>
      <c r="BQQ66" s="246"/>
      <c r="BQR66" s="246"/>
      <c r="BQS66" s="246"/>
      <c r="BQT66" s="246"/>
      <c r="BQU66" s="246"/>
      <c r="BQV66" s="246"/>
      <c r="BQW66" s="246"/>
      <c r="BQX66" s="246"/>
      <c r="BQY66" s="246"/>
      <c r="BQZ66" s="246"/>
      <c r="BRA66" s="246"/>
      <c r="BRB66" s="246"/>
      <c r="BRC66" s="246"/>
      <c r="BRD66" s="246"/>
      <c r="BRE66" s="246"/>
      <c r="BRF66" s="246"/>
      <c r="BRG66" s="246"/>
      <c r="BRH66" s="246"/>
      <c r="BRI66" s="246"/>
      <c r="BRJ66" s="246"/>
      <c r="BRK66" s="246"/>
      <c r="BRL66" s="246"/>
      <c r="BRM66" s="246"/>
      <c r="BRN66" s="246"/>
      <c r="BRO66" s="246"/>
      <c r="BRP66" s="246"/>
      <c r="BRQ66" s="246"/>
      <c r="BRR66" s="246"/>
      <c r="BRS66" s="246"/>
      <c r="BRT66" s="246"/>
      <c r="BRU66" s="246"/>
      <c r="BRV66" s="246"/>
      <c r="BRW66" s="246"/>
      <c r="BRX66" s="246"/>
      <c r="BRY66" s="246"/>
      <c r="BRZ66" s="246"/>
      <c r="BSA66" s="246"/>
      <c r="BSB66" s="246"/>
      <c r="BSC66" s="246"/>
      <c r="BSD66" s="246"/>
      <c r="BSE66" s="246"/>
      <c r="BSF66" s="246"/>
      <c r="BSG66" s="246"/>
      <c r="BSH66" s="246"/>
      <c r="BSI66" s="246"/>
      <c r="BSJ66" s="246"/>
      <c r="BSK66" s="246"/>
      <c r="BSL66" s="246"/>
      <c r="BSM66" s="246"/>
      <c r="BSN66" s="246"/>
      <c r="BSO66" s="246"/>
      <c r="BSP66" s="246"/>
      <c r="BSQ66" s="246"/>
      <c r="BSR66" s="246"/>
      <c r="BSS66" s="246"/>
      <c r="BST66" s="246"/>
      <c r="BSU66" s="246"/>
      <c r="BSV66" s="246"/>
      <c r="BSW66" s="246"/>
      <c r="BSX66" s="246"/>
      <c r="BSY66" s="246"/>
      <c r="BSZ66" s="246"/>
      <c r="BTA66" s="246"/>
      <c r="BTB66" s="246"/>
      <c r="BTC66" s="246"/>
      <c r="BTD66" s="246"/>
      <c r="BTE66" s="246"/>
      <c r="BTF66" s="246"/>
      <c r="BTG66" s="246"/>
      <c r="BTH66" s="246"/>
      <c r="BTI66" s="246"/>
      <c r="BTJ66" s="246"/>
      <c r="BTK66" s="246"/>
      <c r="BTL66" s="246"/>
      <c r="BTM66" s="246"/>
      <c r="BTN66" s="246"/>
      <c r="BTO66" s="246"/>
      <c r="BTP66" s="246"/>
      <c r="BTQ66" s="246"/>
      <c r="BTR66" s="246"/>
      <c r="BTS66" s="246"/>
      <c r="BTT66" s="246"/>
      <c r="BTU66" s="246"/>
      <c r="BTV66" s="246"/>
      <c r="BTW66" s="246"/>
      <c r="BTX66" s="246"/>
      <c r="BTY66" s="246"/>
      <c r="BTZ66" s="246"/>
      <c r="BUA66" s="246"/>
      <c r="BUB66" s="246"/>
      <c r="BUC66" s="246"/>
      <c r="BUD66" s="246"/>
      <c r="BUE66" s="246"/>
      <c r="BUF66" s="246"/>
      <c r="BUG66" s="246"/>
      <c r="BUH66" s="246"/>
      <c r="BUI66" s="246"/>
      <c r="BUJ66" s="246"/>
      <c r="BUK66" s="246"/>
      <c r="BUL66" s="246"/>
      <c r="BUM66" s="246"/>
      <c r="BUN66" s="246"/>
      <c r="BUO66" s="246"/>
      <c r="BUP66" s="246"/>
      <c r="BUQ66" s="246"/>
      <c r="BUR66" s="246"/>
      <c r="BUS66" s="246"/>
      <c r="BUT66" s="246"/>
      <c r="BUU66" s="246"/>
      <c r="BUV66" s="246"/>
      <c r="BUW66" s="246"/>
      <c r="BUX66" s="246"/>
      <c r="BUY66" s="246"/>
      <c r="BUZ66" s="246"/>
      <c r="BVA66" s="246"/>
      <c r="BVB66" s="246"/>
      <c r="BVC66" s="246"/>
      <c r="BVD66" s="246"/>
      <c r="BVE66" s="246"/>
      <c r="BVF66" s="246"/>
      <c r="BVG66" s="246"/>
      <c r="BVH66" s="246"/>
      <c r="BVI66" s="246"/>
      <c r="BVJ66" s="246"/>
      <c r="BVK66" s="246"/>
      <c r="BVL66" s="246"/>
      <c r="BVM66" s="246"/>
      <c r="BVN66" s="246"/>
      <c r="BVO66" s="246"/>
      <c r="BVP66" s="246"/>
      <c r="BVQ66" s="246"/>
      <c r="BVR66" s="246"/>
      <c r="BVS66" s="246"/>
      <c r="BVT66" s="246"/>
      <c r="BVU66" s="246"/>
      <c r="BVV66" s="246"/>
      <c r="BVW66" s="246"/>
      <c r="BVX66" s="246"/>
      <c r="BVY66" s="246"/>
      <c r="BVZ66" s="246"/>
      <c r="BWA66" s="246"/>
      <c r="BWB66" s="246"/>
      <c r="BWC66" s="246"/>
      <c r="BWD66" s="246"/>
      <c r="BWE66" s="246"/>
      <c r="BWF66" s="246"/>
      <c r="BWG66" s="246"/>
      <c r="BWH66" s="246"/>
      <c r="BWI66" s="246"/>
      <c r="BWJ66" s="246"/>
      <c r="BWK66" s="246"/>
      <c r="BWL66" s="246"/>
      <c r="BWM66" s="246"/>
      <c r="BWN66" s="246"/>
      <c r="BWO66" s="246"/>
      <c r="BWP66" s="246"/>
      <c r="BWQ66" s="246"/>
      <c r="BWR66" s="246"/>
      <c r="BWS66" s="246"/>
      <c r="BWT66" s="246"/>
      <c r="BWU66" s="246"/>
      <c r="BWV66" s="246"/>
      <c r="BWW66" s="246"/>
      <c r="BWX66" s="246"/>
      <c r="BWY66" s="246"/>
      <c r="BWZ66" s="246"/>
      <c r="BXA66" s="246"/>
      <c r="BXB66" s="246"/>
      <c r="BXC66" s="246"/>
      <c r="BXD66" s="246"/>
      <c r="BXE66" s="246"/>
      <c r="BXF66" s="246"/>
      <c r="BXG66" s="246"/>
      <c r="BXH66" s="246"/>
      <c r="BXI66" s="246"/>
      <c r="BXJ66" s="246"/>
      <c r="BXK66" s="246"/>
      <c r="BXL66" s="246"/>
      <c r="BXM66" s="246"/>
      <c r="BXN66" s="246"/>
      <c r="BXO66" s="246"/>
      <c r="BXP66" s="246"/>
      <c r="BXQ66" s="246"/>
      <c r="BXR66" s="246"/>
      <c r="BXS66" s="246"/>
      <c r="BXT66" s="246"/>
      <c r="BXU66" s="246"/>
      <c r="BXV66" s="246"/>
      <c r="BXW66" s="246"/>
      <c r="BXX66" s="246"/>
      <c r="BXY66" s="246"/>
      <c r="BXZ66" s="246"/>
      <c r="BYA66" s="246"/>
      <c r="BYB66" s="246"/>
      <c r="BYC66" s="246"/>
      <c r="BYD66" s="246"/>
      <c r="BYE66" s="246"/>
      <c r="BYF66" s="246"/>
      <c r="BYG66" s="246"/>
      <c r="BYH66" s="246"/>
      <c r="BYI66" s="246"/>
      <c r="BYJ66" s="246"/>
      <c r="BYK66" s="246"/>
      <c r="BYL66" s="246"/>
      <c r="BYM66" s="246"/>
      <c r="BYN66" s="246"/>
      <c r="BYO66" s="246"/>
      <c r="BYP66" s="246"/>
      <c r="BYQ66" s="246"/>
      <c r="BYR66" s="246"/>
      <c r="BYS66" s="246"/>
      <c r="BYT66" s="246"/>
      <c r="BYU66" s="246"/>
      <c r="BYV66" s="246"/>
      <c r="BYW66" s="246"/>
      <c r="BYX66" s="246"/>
      <c r="BYY66" s="246"/>
      <c r="BYZ66" s="246"/>
      <c r="BZA66" s="246"/>
      <c r="BZB66" s="246"/>
      <c r="BZC66" s="246"/>
      <c r="BZD66" s="246"/>
      <c r="BZE66" s="246"/>
      <c r="BZF66" s="246"/>
      <c r="BZG66" s="246"/>
      <c r="BZH66" s="246"/>
      <c r="BZI66" s="246"/>
      <c r="BZJ66" s="246"/>
      <c r="BZK66" s="246"/>
      <c r="BZL66" s="246"/>
      <c r="BZM66" s="246"/>
      <c r="BZN66" s="246"/>
      <c r="BZO66" s="246"/>
      <c r="BZP66" s="246"/>
      <c r="BZQ66" s="246"/>
      <c r="BZR66" s="246"/>
      <c r="BZS66" s="246"/>
      <c r="BZT66" s="246"/>
      <c r="BZU66" s="246"/>
      <c r="BZV66" s="246"/>
      <c r="BZW66" s="246"/>
      <c r="BZX66" s="246"/>
      <c r="BZY66" s="246"/>
      <c r="BZZ66" s="246"/>
      <c r="CAA66" s="246"/>
      <c r="CAB66" s="246"/>
      <c r="CAC66" s="246"/>
      <c r="CAD66" s="246"/>
      <c r="CAE66" s="246"/>
      <c r="CAF66" s="246"/>
      <c r="CAG66" s="246"/>
      <c r="CAH66" s="246"/>
      <c r="CAI66" s="246"/>
      <c r="CAJ66" s="246"/>
      <c r="CAK66" s="246"/>
      <c r="CAL66" s="246"/>
      <c r="CAM66" s="246"/>
      <c r="CAN66" s="246"/>
      <c r="CAO66" s="246"/>
      <c r="CAP66" s="246"/>
      <c r="CAQ66" s="246"/>
      <c r="CAR66" s="246"/>
      <c r="CAS66" s="246"/>
      <c r="CAT66" s="246"/>
      <c r="CAU66" s="246"/>
      <c r="CAV66" s="246"/>
      <c r="CAW66" s="246"/>
      <c r="CAX66" s="246"/>
      <c r="CAY66" s="246"/>
      <c r="CAZ66" s="246"/>
      <c r="CBA66" s="246"/>
      <c r="CBB66" s="246"/>
      <c r="CBC66" s="246"/>
      <c r="CBD66" s="246"/>
      <c r="CBE66" s="246"/>
      <c r="CBF66" s="246"/>
      <c r="CBG66" s="246"/>
      <c r="CBH66" s="246"/>
      <c r="CBI66" s="246"/>
      <c r="CBJ66" s="246"/>
      <c r="CBK66" s="246"/>
      <c r="CBL66" s="246"/>
      <c r="CBM66" s="246"/>
      <c r="CBN66" s="246"/>
      <c r="CBO66" s="246"/>
      <c r="CBP66" s="246"/>
      <c r="CBQ66" s="246"/>
      <c r="CBR66" s="246"/>
      <c r="CBS66" s="246"/>
      <c r="CBT66" s="246"/>
      <c r="CBU66" s="246"/>
      <c r="CBV66" s="246"/>
      <c r="CBW66" s="246"/>
      <c r="CBX66" s="246"/>
      <c r="CBY66" s="246"/>
      <c r="CBZ66" s="246"/>
      <c r="CCA66" s="246"/>
      <c r="CCB66" s="246"/>
      <c r="CCC66" s="246"/>
      <c r="CCD66" s="246"/>
      <c r="CCE66" s="246"/>
      <c r="CCF66" s="246"/>
      <c r="CCG66" s="246"/>
      <c r="CCH66" s="246"/>
      <c r="CCI66" s="246"/>
      <c r="CCJ66" s="246"/>
      <c r="CCK66" s="246"/>
      <c r="CCL66" s="246"/>
      <c r="CCM66" s="246"/>
      <c r="CCN66" s="246"/>
      <c r="CCO66" s="246"/>
      <c r="CCP66" s="246"/>
      <c r="CCQ66" s="246"/>
      <c r="CCR66" s="246"/>
      <c r="CCS66" s="246"/>
      <c r="CCT66" s="246"/>
      <c r="CCU66" s="246"/>
      <c r="CCV66" s="246"/>
      <c r="CCW66" s="246"/>
      <c r="CCX66" s="246"/>
      <c r="CCY66" s="246"/>
      <c r="CCZ66" s="246"/>
      <c r="CDA66" s="246"/>
      <c r="CDB66" s="246"/>
      <c r="CDC66" s="246"/>
      <c r="CDD66" s="246"/>
      <c r="CDE66" s="246"/>
      <c r="CDF66" s="246"/>
      <c r="CDG66" s="246"/>
      <c r="CDH66" s="246"/>
      <c r="CDI66" s="246"/>
      <c r="CDJ66" s="246"/>
      <c r="CDK66" s="246"/>
      <c r="CDL66" s="246"/>
      <c r="CDM66" s="246"/>
      <c r="CDN66" s="246"/>
      <c r="CDO66" s="246"/>
      <c r="CDP66" s="246"/>
      <c r="CDQ66" s="246"/>
      <c r="CDR66" s="246"/>
      <c r="CDS66" s="246"/>
      <c r="CDT66" s="246"/>
      <c r="CDU66" s="246"/>
      <c r="CDV66" s="246"/>
      <c r="CDW66" s="246"/>
      <c r="CDX66" s="246"/>
      <c r="CDY66" s="246"/>
      <c r="CDZ66" s="246"/>
      <c r="CEA66" s="246"/>
      <c r="CEB66" s="246"/>
      <c r="CEC66" s="246"/>
      <c r="CED66" s="246"/>
      <c r="CEE66" s="246"/>
      <c r="CEF66" s="246"/>
      <c r="CEG66" s="246"/>
      <c r="CEH66" s="246"/>
      <c r="CEI66" s="246"/>
      <c r="CEJ66" s="246"/>
      <c r="CEK66" s="246"/>
      <c r="CEL66" s="246"/>
      <c r="CEM66" s="246"/>
      <c r="CEN66" s="246"/>
      <c r="CEO66" s="246"/>
      <c r="CEP66" s="246"/>
      <c r="CEQ66" s="246"/>
      <c r="CER66" s="246"/>
      <c r="CES66" s="246"/>
      <c r="CET66" s="246"/>
      <c r="CEU66" s="246"/>
      <c r="CEV66" s="246"/>
      <c r="CEW66" s="246"/>
      <c r="CEX66" s="246"/>
      <c r="CEY66" s="246"/>
      <c r="CEZ66" s="246"/>
      <c r="CFA66" s="246"/>
      <c r="CFB66" s="246"/>
      <c r="CFC66" s="246"/>
      <c r="CFD66" s="246"/>
      <c r="CFE66" s="246"/>
      <c r="CFF66" s="246"/>
      <c r="CFG66" s="246"/>
      <c r="CFH66" s="246"/>
      <c r="CFI66" s="246"/>
      <c r="CFJ66" s="246"/>
      <c r="CFK66" s="246"/>
      <c r="CFL66" s="246"/>
      <c r="CFM66" s="246"/>
      <c r="CFN66" s="246"/>
      <c r="CFO66" s="246"/>
      <c r="CFP66" s="246"/>
      <c r="CFQ66" s="246"/>
      <c r="CFR66" s="246"/>
      <c r="CFS66" s="246"/>
      <c r="CFT66" s="246"/>
      <c r="CFU66" s="246"/>
      <c r="CFV66" s="246"/>
      <c r="CFW66" s="246"/>
      <c r="CFX66" s="246"/>
      <c r="CFY66" s="246"/>
      <c r="CFZ66" s="246"/>
      <c r="CGA66" s="246"/>
      <c r="CGB66" s="246"/>
      <c r="CGC66" s="246"/>
      <c r="CGD66" s="246"/>
      <c r="CGE66" s="246"/>
      <c r="CGF66" s="246"/>
      <c r="CGG66" s="246"/>
      <c r="CGH66" s="246"/>
      <c r="CGI66" s="246"/>
      <c r="CGJ66" s="246"/>
      <c r="CGK66" s="246"/>
      <c r="CGL66" s="246"/>
      <c r="CGM66" s="246"/>
      <c r="CGN66" s="246"/>
      <c r="CGO66" s="246"/>
      <c r="CGP66" s="246"/>
      <c r="CGQ66" s="246"/>
      <c r="CGR66" s="246"/>
      <c r="CGS66" s="246"/>
      <c r="CGT66" s="246"/>
      <c r="CGU66" s="246"/>
      <c r="CGV66" s="246"/>
      <c r="CGW66" s="246"/>
      <c r="CGX66" s="246"/>
      <c r="CGY66" s="246"/>
      <c r="CGZ66" s="246"/>
      <c r="CHA66" s="246"/>
      <c r="CHB66" s="246"/>
      <c r="CHC66" s="246"/>
      <c r="CHD66" s="246"/>
      <c r="CHE66" s="246"/>
      <c r="CHF66" s="246"/>
      <c r="CHG66" s="246"/>
      <c r="CHH66" s="246"/>
      <c r="CHI66" s="246"/>
      <c r="CHJ66" s="246"/>
      <c r="CHK66" s="246"/>
      <c r="CHL66" s="246"/>
      <c r="CHM66" s="246"/>
      <c r="CHN66" s="246"/>
      <c r="CHO66" s="246"/>
      <c r="CHP66" s="246"/>
      <c r="CHQ66" s="246"/>
      <c r="CHR66" s="246"/>
      <c r="CHS66" s="246"/>
      <c r="CHT66" s="246"/>
      <c r="CHU66" s="246"/>
      <c r="CHV66" s="246"/>
      <c r="CHW66" s="246"/>
      <c r="CHX66" s="246"/>
      <c r="CHY66" s="246"/>
      <c r="CHZ66" s="246"/>
      <c r="CIA66" s="246"/>
      <c r="CIB66" s="246"/>
      <c r="CIC66" s="246"/>
      <c r="CID66" s="246"/>
      <c r="CIE66" s="246"/>
      <c r="CIF66" s="246"/>
      <c r="CIG66" s="246"/>
      <c r="CIH66" s="246"/>
      <c r="CII66" s="246"/>
      <c r="CIJ66" s="246"/>
      <c r="CIK66" s="246"/>
      <c r="CIL66" s="246"/>
      <c r="CIM66" s="246"/>
      <c r="CIN66" s="246"/>
      <c r="CIO66" s="246"/>
      <c r="CIP66" s="246"/>
      <c r="CIQ66" s="246"/>
      <c r="CIR66" s="246"/>
      <c r="CIS66" s="246"/>
      <c r="CIT66" s="246"/>
      <c r="CIU66" s="246"/>
      <c r="CIV66" s="246"/>
      <c r="CIW66" s="246"/>
      <c r="CIX66" s="246"/>
      <c r="CIY66" s="246"/>
      <c r="CIZ66" s="246"/>
      <c r="CJA66" s="246"/>
      <c r="CJB66" s="246"/>
      <c r="CJC66" s="246"/>
      <c r="CJD66" s="246"/>
      <c r="CJE66" s="246"/>
      <c r="CJF66" s="246"/>
      <c r="CJG66" s="246"/>
      <c r="CJH66" s="246"/>
      <c r="CJI66" s="246"/>
      <c r="CJJ66" s="246"/>
      <c r="CJK66" s="246"/>
      <c r="CJL66" s="246"/>
      <c r="CJM66" s="246"/>
      <c r="CJN66" s="246"/>
      <c r="CJO66" s="246"/>
      <c r="CJP66" s="246"/>
      <c r="CJQ66" s="246"/>
      <c r="CJR66" s="246"/>
      <c r="CJS66" s="246"/>
      <c r="CJT66" s="246"/>
      <c r="CJU66" s="246"/>
      <c r="CJV66" s="246"/>
      <c r="CJW66" s="246"/>
      <c r="CJX66" s="246"/>
      <c r="CJY66" s="246"/>
      <c r="CJZ66" s="246"/>
      <c r="CKA66" s="246"/>
      <c r="CKB66" s="246"/>
      <c r="CKC66" s="246"/>
      <c r="CKD66" s="246"/>
      <c r="CKE66" s="246"/>
      <c r="CKF66" s="246"/>
      <c r="CKG66" s="246"/>
      <c r="CKH66" s="246"/>
      <c r="CKI66" s="246"/>
      <c r="CKJ66" s="246"/>
      <c r="CKK66" s="246"/>
      <c r="CKL66" s="246"/>
      <c r="CKM66" s="246"/>
      <c r="CKN66" s="246"/>
      <c r="CKO66" s="246"/>
      <c r="CKP66" s="246"/>
      <c r="CKQ66" s="246"/>
      <c r="CKR66" s="246"/>
      <c r="CKS66" s="246"/>
      <c r="CKT66" s="246"/>
      <c r="CKU66" s="246"/>
      <c r="CKV66" s="246"/>
      <c r="CKW66" s="246"/>
      <c r="CKX66" s="246"/>
      <c r="CKY66" s="246"/>
      <c r="CKZ66" s="246"/>
      <c r="CLA66" s="246"/>
      <c r="CLB66" s="246"/>
      <c r="CLC66" s="246"/>
      <c r="CLD66" s="246"/>
      <c r="CLE66" s="246"/>
      <c r="CLF66" s="246"/>
      <c r="CLG66" s="246"/>
      <c r="CLH66" s="246"/>
      <c r="CLI66" s="246"/>
      <c r="CLJ66" s="246"/>
      <c r="CLK66" s="246"/>
      <c r="CLL66" s="246"/>
      <c r="CLM66" s="246"/>
      <c r="CLN66" s="246"/>
      <c r="CLO66" s="246"/>
      <c r="CLP66" s="246"/>
      <c r="CLQ66" s="246"/>
      <c r="CLR66" s="246"/>
      <c r="CLS66" s="246"/>
      <c r="CLT66" s="246"/>
      <c r="CLU66" s="246"/>
      <c r="CLV66" s="246"/>
      <c r="CLW66" s="246"/>
      <c r="CLX66" s="246"/>
      <c r="CLY66" s="246"/>
      <c r="CLZ66" s="246"/>
      <c r="CMA66" s="246"/>
      <c r="CMB66" s="246"/>
      <c r="CMC66" s="246"/>
      <c r="CMD66" s="246"/>
      <c r="CME66" s="246"/>
      <c r="CMF66" s="246"/>
      <c r="CMG66" s="246"/>
      <c r="CMH66" s="246"/>
      <c r="CMI66" s="246"/>
      <c r="CMJ66" s="246"/>
      <c r="CMK66" s="246"/>
      <c r="CML66" s="246"/>
      <c r="CMM66" s="246"/>
      <c r="CMN66" s="246"/>
      <c r="CMO66" s="246"/>
      <c r="CMP66" s="246"/>
      <c r="CMQ66" s="246"/>
      <c r="CMR66" s="246"/>
      <c r="CMS66" s="246"/>
      <c r="CMT66" s="246"/>
      <c r="CMU66" s="246"/>
      <c r="CMV66" s="246"/>
      <c r="CMW66" s="246"/>
      <c r="CMX66" s="246"/>
      <c r="CMY66" s="246"/>
      <c r="CMZ66" s="246"/>
      <c r="CNA66" s="246"/>
      <c r="CNB66" s="246"/>
      <c r="CNC66" s="246"/>
      <c r="CND66" s="246"/>
      <c r="CNE66" s="246"/>
      <c r="CNF66" s="246"/>
      <c r="CNG66" s="246"/>
      <c r="CNH66" s="246"/>
      <c r="CNI66" s="246"/>
      <c r="CNJ66" s="246"/>
      <c r="CNK66" s="246"/>
      <c r="CNL66" s="246"/>
      <c r="CNM66" s="246"/>
      <c r="CNN66" s="246"/>
      <c r="CNO66" s="246"/>
      <c r="CNP66" s="246"/>
      <c r="CNQ66" s="246"/>
      <c r="CNR66" s="246"/>
      <c r="CNS66" s="246"/>
      <c r="CNT66" s="246"/>
      <c r="CNU66" s="246"/>
      <c r="CNV66" s="246"/>
      <c r="CNW66" s="246"/>
      <c r="CNX66" s="246"/>
      <c r="CNY66" s="246"/>
      <c r="CNZ66" s="246"/>
      <c r="COA66" s="246"/>
      <c r="COB66" s="246"/>
      <c r="COC66" s="246"/>
      <c r="COD66" s="246"/>
      <c r="COE66" s="246"/>
      <c r="COF66" s="246"/>
      <c r="COG66" s="246"/>
      <c r="COH66" s="246"/>
      <c r="COI66" s="246"/>
      <c r="COJ66" s="246"/>
      <c r="COK66" s="246"/>
      <c r="COL66" s="246"/>
      <c r="COM66" s="246"/>
      <c r="CON66" s="246"/>
      <c r="COO66" s="246"/>
      <c r="COP66" s="246"/>
      <c r="COQ66" s="246"/>
      <c r="COR66" s="246"/>
      <c r="COS66" s="246"/>
      <c r="COT66" s="246"/>
      <c r="COU66" s="246"/>
      <c r="COV66" s="246"/>
      <c r="COW66" s="246"/>
      <c r="COX66" s="246"/>
      <c r="COY66" s="246"/>
      <c r="COZ66" s="246"/>
      <c r="CPA66" s="246"/>
      <c r="CPB66" s="246"/>
      <c r="CPC66" s="246"/>
      <c r="CPD66" s="246"/>
      <c r="CPE66" s="246"/>
      <c r="CPF66" s="246"/>
      <c r="CPG66" s="246"/>
      <c r="CPH66" s="246"/>
      <c r="CPI66" s="246"/>
      <c r="CPJ66" s="246"/>
      <c r="CPK66" s="246"/>
      <c r="CPL66" s="246"/>
      <c r="CPM66" s="246"/>
      <c r="CPN66" s="246"/>
      <c r="CPO66" s="246"/>
      <c r="CPP66" s="246"/>
      <c r="CPQ66" s="246"/>
      <c r="CPR66" s="246"/>
      <c r="CPS66" s="246"/>
      <c r="CPT66" s="246"/>
      <c r="CPU66" s="246"/>
      <c r="CPV66" s="246"/>
      <c r="CPW66" s="246"/>
      <c r="CPX66" s="246"/>
      <c r="CPY66" s="246"/>
      <c r="CPZ66" s="246"/>
      <c r="CQA66" s="246"/>
      <c r="CQB66" s="246"/>
      <c r="CQC66" s="246"/>
      <c r="CQD66" s="246"/>
      <c r="CQE66" s="246"/>
      <c r="CQF66" s="246"/>
      <c r="CQG66" s="246"/>
      <c r="CQH66" s="246"/>
      <c r="CQI66" s="246"/>
      <c r="CQJ66" s="246"/>
      <c r="CQK66" s="246"/>
      <c r="CQL66" s="246"/>
      <c r="CQM66" s="246"/>
      <c r="CQN66" s="246"/>
      <c r="CQO66" s="246"/>
      <c r="CQP66" s="246"/>
      <c r="CQQ66" s="246"/>
      <c r="CQR66" s="246"/>
      <c r="CQS66" s="246"/>
      <c r="CQT66" s="246"/>
      <c r="CQU66" s="246"/>
      <c r="CQV66" s="246"/>
      <c r="CQW66" s="246"/>
      <c r="CQX66" s="246"/>
      <c r="CQY66" s="246"/>
      <c r="CQZ66" s="246"/>
      <c r="CRA66" s="246"/>
      <c r="CRB66" s="246"/>
      <c r="CRC66" s="246"/>
      <c r="CRD66" s="246"/>
      <c r="CRE66" s="246"/>
      <c r="CRF66" s="246"/>
      <c r="CRG66" s="246"/>
      <c r="CRH66" s="246"/>
      <c r="CRI66" s="246"/>
      <c r="CRJ66" s="246"/>
      <c r="CRK66" s="246"/>
      <c r="CRL66" s="246"/>
      <c r="CRM66" s="246"/>
      <c r="CRN66" s="246"/>
      <c r="CRO66" s="246"/>
      <c r="CRP66" s="246"/>
      <c r="CRQ66" s="246"/>
      <c r="CRR66" s="246"/>
      <c r="CRS66" s="246"/>
      <c r="CRT66" s="246"/>
      <c r="CRU66" s="246"/>
      <c r="CRV66" s="246"/>
      <c r="CRW66" s="246"/>
      <c r="CRX66" s="246"/>
      <c r="CRY66" s="246"/>
      <c r="CRZ66" s="246"/>
      <c r="CSA66" s="246"/>
      <c r="CSB66" s="246"/>
      <c r="CSC66" s="246"/>
      <c r="CSD66" s="246"/>
      <c r="CSE66" s="246"/>
      <c r="CSF66" s="246"/>
      <c r="CSG66" s="246"/>
      <c r="CSH66" s="246"/>
      <c r="CSI66" s="246"/>
      <c r="CSJ66" s="246"/>
      <c r="CSK66" s="246"/>
      <c r="CSL66" s="246"/>
      <c r="CSM66" s="246"/>
      <c r="CSN66" s="246"/>
      <c r="CSO66" s="246"/>
      <c r="CSP66" s="246"/>
      <c r="CSQ66" s="246"/>
      <c r="CSR66" s="246"/>
      <c r="CSS66" s="246"/>
      <c r="CST66" s="246"/>
      <c r="CSU66" s="246"/>
      <c r="CSV66" s="246"/>
      <c r="CSW66" s="246"/>
      <c r="CSX66" s="246"/>
      <c r="CSY66" s="246"/>
      <c r="CSZ66" s="246"/>
      <c r="CTA66" s="246"/>
      <c r="CTB66" s="246"/>
      <c r="CTC66" s="246"/>
      <c r="CTD66" s="246"/>
      <c r="CTE66" s="246"/>
      <c r="CTF66" s="246"/>
      <c r="CTG66" s="246"/>
      <c r="CTH66" s="246"/>
      <c r="CTI66" s="246"/>
      <c r="CTJ66" s="246"/>
      <c r="CTK66" s="246"/>
      <c r="CTL66" s="246"/>
      <c r="CTM66" s="246"/>
      <c r="CTN66" s="246"/>
      <c r="CTO66" s="246"/>
      <c r="CTP66" s="246"/>
      <c r="CTQ66" s="246"/>
      <c r="CTR66" s="246"/>
      <c r="CTS66" s="246"/>
      <c r="CTT66" s="246"/>
      <c r="CTU66" s="246"/>
      <c r="CTV66" s="246"/>
      <c r="CTW66" s="246"/>
      <c r="CTX66" s="246"/>
      <c r="CTY66" s="246"/>
      <c r="CTZ66" s="246"/>
      <c r="CUA66" s="246"/>
      <c r="CUB66" s="246"/>
      <c r="CUC66" s="246"/>
      <c r="CUD66" s="246"/>
      <c r="CUE66" s="246"/>
      <c r="CUF66" s="246"/>
      <c r="CUG66" s="246"/>
      <c r="CUH66" s="246"/>
      <c r="CUI66" s="246"/>
      <c r="CUJ66" s="246"/>
      <c r="CUK66" s="246"/>
      <c r="CUL66" s="246"/>
      <c r="CUM66" s="246"/>
      <c r="CUN66" s="246"/>
      <c r="CUO66" s="246"/>
      <c r="CUP66" s="246"/>
      <c r="CUQ66" s="246"/>
      <c r="CUR66" s="246"/>
      <c r="CUS66" s="246"/>
      <c r="CUT66" s="246"/>
      <c r="CUU66" s="246"/>
      <c r="CUV66" s="246"/>
      <c r="CUW66" s="246"/>
      <c r="CUX66" s="246"/>
      <c r="CUY66" s="246"/>
      <c r="CUZ66" s="246"/>
      <c r="CVA66" s="246"/>
      <c r="CVB66" s="246"/>
      <c r="CVC66" s="246"/>
      <c r="CVD66" s="246"/>
      <c r="CVE66" s="246"/>
      <c r="CVF66" s="246"/>
      <c r="CVG66" s="246"/>
      <c r="CVH66" s="246"/>
      <c r="CVI66" s="246"/>
      <c r="CVJ66" s="246"/>
      <c r="CVK66" s="246"/>
      <c r="CVL66" s="246"/>
      <c r="CVM66" s="246"/>
      <c r="CVN66" s="246"/>
      <c r="CVO66" s="246"/>
      <c r="CVP66" s="246"/>
      <c r="CVQ66" s="246"/>
      <c r="CVR66" s="246"/>
      <c r="CVS66" s="246"/>
      <c r="CVT66" s="246"/>
      <c r="CVU66" s="246"/>
      <c r="CVV66" s="246"/>
      <c r="CVW66" s="246"/>
      <c r="CVX66" s="246"/>
      <c r="CVY66" s="246"/>
      <c r="CVZ66" s="246"/>
      <c r="CWA66" s="246"/>
      <c r="CWB66" s="246"/>
      <c r="CWC66" s="246"/>
      <c r="CWD66" s="246"/>
      <c r="CWE66" s="246"/>
      <c r="CWF66" s="246"/>
      <c r="CWG66" s="246"/>
      <c r="CWH66" s="246"/>
      <c r="CWI66" s="246"/>
      <c r="CWJ66" s="246"/>
      <c r="CWK66" s="246"/>
      <c r="CWL66" s="246"/>
      <c r="CWM66" s="246"/>
      <c r="CWN66" s="246"/>
      <c r="CWO66" s="246"/>
      <c r="CWP66" s="246"/>
      <c r="CWQ66" s="246"/>
      <c r="CWR66" s="246"/>
      <c r="CWS66" s="246"/>
      <c r="CWT66" s="246"/>
      <c r="CWU66" s="246"/>
      <c r="CWV66" s="246"/>
      <c r="CWW66" s="246"/>
      <c r="CWX66" s="246"/>
      <c r="CWY66" s="246"/>
      <c r="CWZ66" s="246"/>
      <c r="CXA66" s="246"/>
      <c r="CXB66" s="246"/>
      <c r="CXC66" s="246"/>
      <c r="CXD66" s="246"/>
      <c r="CXE66" s="246"/>
      <c r="CXF66" s="246"/>
      <c r="CXG66" s="246"/>
      <c r="CXH66" s="246"/>
      <c r="CXI66" s="246"/>
      <c r="CXJ66" s="246"/>
      <c r="CXK66" s="246"/>
      <c r="CXL66" s="246"/>
      <c r="CXM66" s="246"/>
      <c r="CXN66" s="246"/>
      <c r="CXO66" s="246"/>
      <c r="CXP66" s="246"/>
      <c r="CXQ66" s="246"/>
      <c r="CXR66" s="246"/>
      <c r="CXS66" s="246"/>
      <c r="CXT66" s="246"/>
      <c r="CXU66" s="246"/>
      <c r="CXV66" s="246"/>
      <c r="CXW66" s="246"/>
      <c r="CXX66" s="246"/>
      <c r="CXY66" s="246"/>
      <c r="CXZ66" s="246"/>
      <c r="CYA66" s="246"/>
      <c r="CYB66" s="246"/>
      <c r="CYC66" s="246"/>
      <c r="CYD66" s="246"/>
      <c r="CYE66" s="246"/>
      <c r="CYF66" s="246"/>
      <c r="CYG66" s="246"/>
      <c r="CYH66" s="246"/>
      <c r="CYI66" s="246"/>
      <c r="CYJ66" s="246"/>
      <c r="CYK66" s="246"/>
      <c r="CYL66" s="246"/>
      <c r="CYM66" s="246"/>
      <c r="CYN66" s="246"/>
      <c r="CYO66" s="246"/>
      <c r="CYP66" s="246"/>
      <c r="CYQ66" s="246"/>
      <c r="CYR66" s="246"/>
      <c r="CYS66" s="246"/>
      <c r="CYT66" s="246"/>
      <c r="CYU66" s="246"/>
      <c r="CYV66" s="246"/>
      <c r="CYW66" s="246"/>
      <c r="CYX66" s="246"/>
      <c r="CYY66" s="246"/>
      <c r="CYZ66" s="246"/>
      <c r="CZA66" s="246"/>
      <c r="CZB66" s="246"/>
      <c r="CZC66" s="246"/>
      <c r="CZD66" s="246"/>
      <c r="CZE66" s="246"/>
      <c r="CZF66" s="246"/>
      <c r="CZG66" s="246"/>
      <c r="CZH66" s="246"/>
      <c r="CZI66" s="246"/>
      <c r="CZJ66" s="246"/>
      <c r="CZK66" s="246"/>
      <c r="CZL66" s="246"/>
      <c r="CZM66" s="246"/>
      <c r="CZN66" s="246"/>
      <c r="CZO66" s="246"/>
      <c r="CZP66" s="246"/>
      <c r="CZQ66" s="246"/>
      <c r="CZR66" s="246"/>
      <c r="CZS66" s="246"/>
      <c r="CZT66" s="246"/>
      <c r="CZU66" s="246"/>
      <c r="CZV66" s="246"/>
      <c r="CZW66" s="246"/>
      <c r="CZX66" s="246"/>
      <c r="CZY66" s="246"/>
      <c r="CZZ66" s="246"/>
      <c r="DAA66" s="246"/>
      <c r="DAB66" s="246"/>
      <c r="DAC66" s="246"/>
      <c r="DAD66" s="246"/>
      <c r="DAE66" s="246"/>
      <c r="DAF66" s="246"/>
      <c r="DAG66" s="246"/>
      <c r="DAH66" s="246"/>
      <c r="DAI66" s="246"/>
      <c r="DAJ66" s="246"/>
      <c r="DAK66" s="246"/>
      <c r="DAL66" s="246"/>
      <c r="DAM66" s="246"/>
      <c r="DAN66" s="246"/>
      <c r="DAO66" s="246"/>
      <c r="DAP66" s="246"/>
      <c r="DAQ66" s="246"/>
      <c r="DAR66" s="246"/>
      <c r="DAS66" s="246"/>
      <c r="DAT66" s="246"/>
      <c r="DAU66" s="246"/>
      <c r="DAV66" s="246"/>
      <c r="DAW66" s="246"/>
      <c r="DAX66" s="246"/>
      <c r="DAY66" s="246"/>
      <c r="DAZ66" s="246"/>
      <c r="DBA66" s="246"/>
      <c r="DBB66" s="246"/>
      <c r="DBC66" s="246"/>
      <c r="DBD66" s="246"/>
      <c r="DBE66" s="246"/>
      <c r="DBF66" s="246"/>
      <c r="DBG66" s="246"/>
      <c r="DBH66" s="246"/>
      <c r="DBI66" s="246"/>
      <c r="DBJ66" s="246"/>
      <c r="DBK66" s="246"/>
      <c r="DBL66" s="246"/>
      <c r="DBM66" s="246"/>
      <c r="DBN66" s="246"/>
      <c r="DBO66" s="246"/>
      <c r="DBP66" s="246"/>
      <c r="DBQ66" s="246"/>
      <c r="DBR66" s="246"/>
      <c r="DBS66" s="246"/>
      <c r="DBT66" s="246"/>
      <c r="DBU66" s="246"/>
      <c r="DBV66" s="246"/>
      <c r="DBW66" s="246"/>
      <c r="DBX66" s="246"/>
      <c r="DBY66" s="246"/>
      <c r="DBZ66" s="246"/>
      <c r="DCA66" s="246"/>
      <c r="DCB66" s="246"/>
      <c r="DCC66" s="246"/>
      <c r="DCD66" s="246"/>
      <c r="DCE66" s="246"/>
      <c r="DCF66" s="246"/>
      <c r="DCG66" s="246"/>
      <c r="DCH66" s="246"/>
      <c r="DCI66" s="246"/>
      <c r="DCJ66" s="246"/>
      <c r="DCK66" s="246"/>
      <c r="DCL66" s="246"/>
      <c r="DCM66" s="246"/>
      <c r="DCN66" s="246"/>
      <c r="DCO66" s="246"/>
      <c r="DCP66" s="246"/>
      <c r="DCQ66" s="246"/>
      <c r="DCR66" s="246"/>
      <c r="DCS66" s="246"/>
      <c r="DCT66" s="246"/>
      <c r="DCU66" s="246"/>
      <c r="DCV66" s="246"/>
      <c r="DCW66" s="246"/>
      <c r="DCX66" s="246"/>
      <c r="DCY66" s="246"/>
      <c r="DCZ66" s="246"/>
      <c r="DDA66" s="246"/>
      <c r="DDB66" s="246"/>
      <c r="DDC66" s="246"/>
      <c r="DDD66" s="246"/>
      <c r="DDE66" s="246"/>
      <c r="DDF66" s="246"/>
      <c r="DDG66" s="246"/>
      <c r="DDH66" s="246"/>
      <c r="DDI66" s="246"/>
      <c r="DDJ66" s="246"/>
      <c r="DDK66" s="246"/>
      <c r="DDL66" s="246"/>
      <c r="DDM66" s="246"/>
      <c r="DDN66" s="246"/>
      <c r="DDO66" s="246"/>
      <c r="DDP66" s="246"/>
      <c r="DDQ66" s="246"/>
      <c r="DDR66" s="246"/>
      <c r="DDS66" s="246"/>
      <c r="DDT66" s="246"/>
      <c r="DDU66" s="246"/>
      <c r="DDV66" s="246"/>
      <c r="DDW66" s="246"/>
      <c r="DDX66" s="246"/>
      <c r="DDY66" s="246"/>
      <c r="DDZ66" s="246"/>
      <c r="DEA66" s="246"/>
      <c r="DEB66" s="246"/>
      <c r="DEC66" s="246"/>
      <c r="DED66" s="246"/>
      <c r="DEE66" s="246"/>
      <c r="DEF66" s="246"/>
      <c r="DEG66" s="246"/>
      <c r="DEH66" s="246"/>
      <c r="DEI66" s="246"/>
      <c r="DEJ66" s="246"/>
      <c r="DEK66" s="246"/>
      <c r="DEL66" s="246"/>
      <c r="DEM66" s="246"/>
      <c r="DEN66" s="246"/>
      <c r="DEO66" s="246"/>
      <c r="DEP66" s="246"/>
      <c r="DEQ66" s="246"/>
      <c r="DER66" s="246"/>
      <c r="DES66" s="246"/>
      <c r="DET66" s="246"/>
      <c r="DEU66" s="246"/>
      <c r="DEV66" s="246"/>
      <c r="DEW66" s="246"/>
      <c r="DEX66" s="246"/>
      <c r="DEY66" s="246"/>
      <c r="DEZ66" s="246"/>
      <c r="DFA66" s="246"/>
      <c r="DFB66" s="246"/>
      <c r="DFC66" s="246"/>
      <c r="DFD66" s="246"/>
      <c r="DFE66" s="246"/>
      <c r="DFF66" s="246"/>
      <c r="DFG66" s="246"/>
      <c r="DFH66" s="246"/>
      <c r="DFI66" s="246"/>
      <c r="DFJ66" s="246"/>
      <c r="DFK66" s="246"/>
      <c r="DFL66" s="246"/>
      <c r="DFM66" s="246"/>
      <c r="DFN66" s="246"/>
      <c r="DFO66" s="246"/>
      <c r="DFP66" s="246"/>
      <c r="DFQ66" s="246"/>
      <c r="DFR66" s="246"/>
      <c r="DFS66" s="246"/>
      <c r="DFT66" s="246"/>
      <c r="DFU66" s="246"/>
      <c r="DFV66" s="246"/>
      <c r="DFW66" s="246"/>
      <c r="DFX66" s="246"/>
      <c r="DFY66" s="246"/>
      <c r="DFZ66" s="246"/>
      <c r="DGA66" s="246"/>
      <c r="DGB66" s="246"/>
      <c r="DGC66" s="246"/>
      <c r="DGD66" s="246"/>
      <c r="DGE66" s="246"/>
      <c r="DGF66" s="246"/>
      <c r="DGG66" s="246"/>
      <c r="DGH66" s="246"/>
      <c r="DGI66" s="246"/>
      <c r="DGJ66" s="246"/>
      <c r="DGK66" s="246"/>
      <c r="DGL66" s="246"/>
      <c r="DGM66" s="246"/>
      <c r="DGN66" s="246"/>
      <c r="DGO66" s="246"/>
      <c r="DGP66" s="246"/>
      <c r="DGQ66" s="246"/>
      <c r="DGR66" s="246"/>
      <c r="DGS66" s="246"/>
      <c r="DGT66" s="246"/>
      <c r="DGU66" s="246"/>
      <c r="DGV66" s="246"/>
      <c r="DGW66" s="246"/>
      <c r="DGX66" s="246"/>
      <c r="DGY66" s="246"/>
      <c r="DGZ66" s="246"/>
      <c r="DHA66" s="246"/>
      <c r="DHB66" s="246"/>
      <c r="DHC66" s="246"/>
      <c r="DHD66" s="246"/>
      <c r="DHE66" s="246"/>
      <c r="DHF66" s="246"/>
      <c r="DHG66" s="246"/>
      <c r="DHH66" s="246"/>
      <c r="DHI66" s="246"/>
      <c r="DHJ66" s="246"/>
      <c r="DHK66" s="246"/>
      <c r="DHL66" s="246"/>
      <c r="DHM66" s="246"/>
      <c r="DHN66" s="246"/>
      <c r="DHO66" s="246"/>
      <c r="DHP66" s="246"/>
      <c r="DHQ66" s="246"/>
      <c r="DHR66" s="246"/>
      <c r="DHS66" s="246"/>
      <c r="DHT66" s="246"/>
      <c r="DHU66" s="246"/>
      <c r="DHV66" s="246"/>
      <c r="DHW66" s="246"/>
      <c r="DHX66" s="246"/>
      <c r="DHY66" s="246"/>
      <c r="DHZ66" s="246"/>
      <c r="DIA66" s="246"/>
      <c r="DIB66" s="246"/>
      <c r="DIC66" s="246"/>
      <c r="DID66" s="246"/>
      <c r="DIE66" s="246"/>
      <c r="DIF66" s="246"/>
      <c r="DIG66" s="246"/>
      <c r="DIH66" s="246"/>
      <c r="DII66" s="246"/>
      <c r="DIJ66" s="246"/>
      <c r="DIK66" s="246"/>
      <c r="DIL66" s="246"/>
      <c r="DIM66" s="246"/>
      <c r="DIN66" s="246"/>
      <c r="DIO66" s="246"/>
      <c r="DIP66" s="246"/>
      <c r="DIQ66" s="246"/>
      <c r="DIR66" s="246"/>
      <c r="DIS66" s="246"/>
      <c r="DIT66" s="246"/>
      <c r="DIU66" s="246"/>
      <c r="DIV66" s="246"/>
      <c r="DIW66" s="246"/>
      <c r="DIX66" s="246"/>
      <c r="DIY66" s="246"/>
      <c r="DIZ66" s="246"/>
      <c r="DJA66" s="246"/>
      <c r="DJB66" s="246"/>
      <c r="DJC66" s="246"/>
      <c r="DJD66" s="246"/>
      <c r="DJE66" s="246"/>
      <c r="DJF66" s="246"/>
      <c r="DJG66" s="246"/>
      <c r="DJH66" s="246"/>
      <c r="DJI66" s="246"/>
      <c r="DJJ66" s="246"/>
      <c r="DJK66" s="246"/>
      <c r="DJL66" s="246"/>
      <c r="DJM66" s="246"/>
      <c r="DJN66" s="246"/>
      <c r="DJO66" s="246"/>
      <c r="DJP66" s="246"/>
      <c r="DJQ66" s="246"/>
      <c r="DJR66" s="246"/>
      <c r="DJS66" s="246"/>
      <c r="DJT66" s="246"/>
      <c r="DJU66" s="246"/>
      <c r="DJV66" s="246"/>
      <c r="DJW66" s="246"/>
      <c r="DJX66" s="246"/>
      <c r="DJY66" s="246"/>
      <c r="DJZ66" s="246"/>
      <c r="DKA66" s="246"/>
      <c r="DKB66" s="246"/>
      <c r="DKC66" s="246"/>
      <c r="DKD66" s="246"/>
      <c r="DKE66" s="246"/>
      <c r="DKF66" s="246"/>
      <c r="DKG66" s="246"/>
      <c r="DKH66" s="246"/>
      <c r="DKI66" s="246"/>
      <c r="DKJ66" s="246"/>
      <c r="DKK66" s="246"/>
      <c r="DKL66" s="246"/>
      <c r="DKM66" s="246"/>
      <c r="DKN66" s="246"/>
      <c r="DKO66" s="246"/>
      <c r="DKP66" s="246"/>
      <c r="DKQ66" s="246"/>
      <c r="DKR66" s="246"/>
      <c r="DKS66" s="246"/>
      <c r="DKT66" s="246"/>
      <c r="DKU66" s="246"/>
      <c r="DKV66" s="246"/>
      <c r="DKW66" s="246"/>
      <c r="DKX66" s="246"/>
      <c r="DKY66" s="246"/>
      <c r="DKZ66" s="246"/>
      <c r="DLA66" s="246"/>
      <c r="DLB66" s="246"/>
      <c r="DLC66" s="246"/>
      <c r="DLD66" s="246"/>
      <c r="DLE66" s="246"/>
      <c r="DLF66" s="246"/>
      <c r="DLG66" s="246"/>
      <c r="DLH66" s="246"/>
      <c r="DLI66" s="246"/>
      <c r="DLJ66" s="246"/>
      <c r="DLK66" s="246"/>
      <c r="DLL66" s="246"/>
      <c r="DLM66" s="246"/>
      <c r="DLN66" s="246"/>
      <c r="DLO66" s="246"/>
      <c r="DLP66" s="246"/>
      <c r="DLQ66" s="246"/>
      <c r="DLR66" s="246"/>
      <c r="DLS66" s="246"/>
      <c r="DLT66" s="246"/>
      <c r="DLU66" s="246"/>
      <c r="DLV66" s="246"/>
      <c r="DLW66" s="246"/>
      <c r="DLX66" s="246"/>
      <c r="DLY66" s="246"/>
      <c r="DLZ66" s="246"/>
      <c r="DMA66" s="246"/>
      <c r="DMB66" s="246"/>
      <c r="DMC66" s="246"/>
      <c r="DMD66" s="246"/>
      <c r="DME66" s="246"/>
      <c r="DMF66" s="246"/>
      <c r="DMG66" s="246"/>
      <c r="DMH66" s="246"/>
      <c r="DMI66" s="246"/>
      <c r="DMJ66" s="246"/>
      <c r="DMK66" s="246"/>
      <c r="DML66" s="246"/>
      <c r="DMM66" s="246"/>
      <c r="DMN66" s="246"/>
      <c r="DMO66" s="246"/>
      <c r="DMP66" s="246"/>
      <c r="DMQ66" s="246"/>
      <c r="DMR66" s="246"/>
      <c r="DMS66" s="246"/>
      <c r="DMT66" s="246"/>
      <c r="DMU66" s="246"/>
      <c r="DMV66" s="246"/>
      <c r="DMW66" s="246"/>
      <c r="DMX66" s="246"/>
      <c r="DMY66" s="246"/>
      <c r="DMZ66" s="246"/>
      <c r="DNA66" s="246"/>
      <c r="DNB66" s="246"/>
      <c r="DNC66" s="246"/>
      <c r="DND66" s="246"/>
      <c r="DNE66" s="246"/>
      <c r="DNF66" s="246"/>
      <c r="DNG66" s="246"/>
      <c r="DNH66" s="246"/>
      <c r="DNI66" s="246"/>
      <c r="DNJ66" s="246"/>
      <c r="DNK66" s="246"/>
      <c r="DNL66" s="246"/>
      <c r="DNM66" s="246"/>
      <c r="DNN66" s="246"/>
      <c r="DNO66" s="246"/>
      <c r="DNP66" s="246"/>
      <c r="DNQ66" s="246"/>
      <c r="DNR66" s="246"/>
      <c r="DNS66" s="246"/>
      <c r="DNT66" s="246"/>
      <c r="DNU66" s="246"/>
      <c r="DNV66" s="246"/>
      <c r="DNW66" s="246"/>
      <c r="DNX66" s="246"/>
      <c r="DNY66" s="246"/>
      <c r="DNZ66" s="246"/>
      <c r="DOA66" s="246"/>
      <c r="DOB66" s="246"/>
      <c r="DOC66" s="246"/>
      <c r="DOD66" s="246"/>
      <c r="DOE66" s="246"/>
      <c r="DOF66" s="246"/>
      <c r="DOG66" s="246"/>
      <c r="DOH66" s="246"/>
      <c r="DOI66" s="246"/>
      <c r="DOJ66" s="246"/>
      <c r="DOK66" s="246"/>
      <c r="DOL66" s="246"/>
      <c r="DOM66" s="246"/>
      <c r="DON66" s="246"/>
      <c r="DOO66" s="246"/>
      <c r="DOP66" s="246"/>
      <c r="DOQ66" s="246"/>
      <c r="DOR66" s="246"/>
      <c r="DOS66" s="246"/>
      <c r="DOT66" s="246"/>
      <c r="DOU66" s="246"/>
      <c r="DOV66" s="246"/>
      <c r="DOW66" s="246"/>
      <c r="DOX66" s="246"/>
      <c r="DOY66" s="246"/>
      <c r="DOZ66" s="246"/>
      <c r="DPA66" s="246"/>
      <c r="DPB66" s="246"/>
      <c r="DPC66" s="246"/>
      <c r="DPD66" s="246"/>
      <c r="DPE66" s="246"/>
      <c r="DPF66" s="246"/>
      <c r="DPG66" s="246"/>
      <c r="DPH66" s="246"/>
      <c r="DPI66" s="246"/>
      <c r="DPJ66" s="246"/>
      <c r="DPK66" s="246"/>
      <c r="DPL66" s="246"/>
      <c r="DPM66" s="246"/>
      <c r="DPN66" s="246"/>
      <c r="DPO66" s="246"/>
      <c r="DPP66" s="246"/>
      <c r="DPQ66" s="246"/>
      <c r="DPR66" s="246"/>
      <c r="DPS66" s="246"/>
      <c r="DPT66" s="246"/>
      <c r="DPU66" s="246"/>
      <c r="DPV66" s="246"/>
      <c r="DPW66" s="246"/>
      <c r="DPX66" s="246"/>
      <c r="DPY66" s="246"/>
      <c r="DPZ66" s="246"/>
      <c r="DQA66" s="246"/>
      <c r="DQB66" s="246"/>
      <c r="DQC66" s="246"/>
      <c r="DQD66" s="246"/>
      <c r="DQE66" s="246"/>
      <c r="DQF66" s="246"/>
      <c r="DQG66" s="246"/>
      <c r="DQH66" s="246"/>
      <c r="DQI66" s="246"/>
      <c r="DQJ66" s="246"/>
      <c r="DQK66" s="246"/>
      <c r="DQL66" s="246"/>
      <c r="DQM66" s="246"/>
      <c r="DQN66" s="246"/>
      <c r="DQO66" s="246"/>
      <c r="DQP66" s="246"/>
      <c r="DQQ66" s="246"/>
      <c r="DQR66" s="246"/>
      <c r="DQS66" s="246"/>
      <c r="DQT66" s="246"/>
      <c r="DQU66" s="246"/>
      <c r="DQV66" s="246"/>
      <c r="DQW66" s="246"/>
      <c r="DQX66" s="246"/>
      <c r="DQY66" s="246"/>
      <c r="DQZ66" s="246"/>
      <c r="DRA66" s="246"/>
      <c r="DRB66" s="246"/>
      <c r="DRC66" s="246"/>
      <c r="DRD66" s="246"/>
      <c r="DRE66" s="246"/>
      <c r="DRF66" s="246"/>
      <c r="DRG66" s="246"/>
      <c r="DRH66" s="246"/>
      <c r="DRI66" s="246"/>
      <c r="DRJ66" s="246"/>
      <c r="DRK66" s="246"/>
      <c r="DRL66" s="246"/>
      <c r="DRM66" s="246"/>
      <c r="DRN66" s="246"/>
      <c r="DRO66" s="246"/>
      <c r="DRP66" s="246"/>
      <c r="DRQ66" s="246"/>
      <c r="DRR66" s="246"/>
      <c r="DRS66" s="246"/>
      <c r="DRT66" s="246"/>
      <c r="DRU66" s="246"/>
      <c r="DRV66" s="246"/>
      <c r="DRW66" s="246"/>
      <c r="DRX66" s="246"/>
      <c r="DRY66" s="246"/>
      <c r="DRZ66" s="246"/>
      <c r="DSA66" s="246"/>
      <c r="DSB66" s="246"/>
      <c r="DSC66" s="246"/>
      <c r="DSD66" s="246"/>
      <c r="DSE66" s="246"/>
      <c r="DSF66" s="246"/>
      <c r="DSG66" s="246"/>
      <c r="DSH66" s="246"/>
      <c r="DSI66" s="246"/>
      <c r="DSJ66" s="246"/>
      <c r="DSK66" s="246"/>
      <c r="DSL66" s="246"/>
      <c r="DSM66" s="246"/>
      <c r="DSN66" s="246"/>
      <c r="DSO66" s="246"/>
      <c r="DSP66" s="246"/>
      <c r="DSQ66" s="246"/>
      <c r="DSR66" s="246"/>
      <c r="DSS66" s="246"/>
      <c r="DST66" s="246"/>
      <c r="DSU66" s="246"/>
      <c r="DSV66" s="246"/>
      <c r="DSW66" s="246"/>
      <c r="DSX66" s="246"/>
      <c r="DSY66" s="246"/>
      <c r="DSZ66" s="246"/>
      <c r="DTA66" s="246"/>
      <c r="DTB66" s="246"/>
      <c r="DTC66" s="246"/>
      <c r="DTD66" s="246"/>
      <c r="DTE66" s="246"/>
      <c r="DTF66" s="246"/>
      <c r="DTG66" s="246"/>
      <c r="DTH66" s="246"/>
      <c r="DTI66" s="246"/>
      <c r="DTJ66" s="246"/>
      <c r="DTK66" s="246"/>
      <c r="DTL66" s="246"/>
      <c r="DTM66" s="246"/>
      <c r="DTN66" s="246"/>
      <c r="DTO66" s="246"/>
      <c r="DTP66" s="246"/>
      <c r="DTQ66" s="246"/>
      <c r="DTR66" s="246"/>
      <c r="DTS66" s="246"/>
      <c r="DTT66" s="246"/>
      <c r="DTU66" s="246"/>
      <c r="DTV66" s="246"/>
      <c r="DTW66" s="246"/>
      <c r="DTX66" s="246"/>
      <c r="DTY66" s="246"/>
      <c r="DTZ66" s="246"/>
      <c r="DUA66" s="246"/>
      <c r="DUB66" s="246"/>
      <c r="DUC66" s="246"/>
      <c r="DUD66" s="246"/>
      <c r="DUE66" s="246"/>
      <c r="DUF66" s="246"/>
      <c r="DUG66" s="246"/>
      <c r="DUH66" s="246"/>
      <c r="DUI66" s="246"/>
      <c r="DUJ66" s="246"/>
      <c r="DUK66" s="246"/>
      <c r="DUL66" s="246"/>
      <c r="DUM66" s="246"/>
      <c r="DUN66" s="246"/>
      <c r="DUO66" s="246"/>
      <c r="DUP66" s="246"/>
      <c r="DUQ66" s="246"/>
      <c r="DUR66" s="246"/>
      <c r="DUS66" s="246"/>
      <c r="DUT66" s="246"/>
      <c r="DUU66" s="246"/>
      <c r="DUV66" s="246"/>
      <c r="DUW66" s="246"/>
      <c r="DUX66" s="246"/>
      <c r="DUY66" s="246"/>
      <c r="DUZ66" s="246"/>
      <c r="DVA66" s="246"/>
      <c r="DVB66" s="246"/>
      <c r="DVC66" s="246"/>
      <c r="DVD66" s="246"/>
      <c r="DVE66" s="246"/>
      <c r="DVF66" s="246"/>
      <c r="DVG66" s="246"/>
      <c r="DVH66" s="246"/>
      <c r="DVI66" s="246"/>
      <c r="DVJ66" s="246"/>
      <c r="DVK66" s="246"/>
      <c r="DVL66" s="246"/>
      <c r="DVM66" s="246"/>
      <c r="DVN66" s="246"/>
      <c r="DVO66" s="246"/>
      <c r="DVP66" s="246"/>
      <c r="DVQ66" s="246"/>
      <c r="DVR66" s="246"/>
      <c r="DVS66" s="246"/>
      <c r="DVT66" s="246"/>
      <c r="DVU66" s="246"/>
      <c r="DVV66" s="246"/>
      <c r="DVW66" s="246"/>
      <c r="DVX66" s="246"/>
      <c r="DVY66" s="246"/>
      <c r="DVZ66" s="246"/>
      <c r="DWA66" s="246"/>
      <c r="DWB66" s="246"/>
      <c r="DWC66" s="246"/>
      <c r="DWD66" s="246"/>
      <c r="DWE66" s="246"/>
      <c r="DWF66" s="246"/>
      <c r="DWG66" s="246"/>
      <c r="DWH66" s="246"/>
      <c r="DWI66" s="246"/>
      <c r="DWJ66" s="246"/>
      <c r="DWK66" s="246"/>
      <c r="DWL66" s="246"/>
      <c r="DWM66" s="246"/>
      <c r="DWN66" s="246"/>
      <c r="DWO66" s="246"/>
      <c r="DWP66" s="246"/>
      <c r="DWQ66" s="246"/>
      <c r="DWR66" s="246"/>
      <c r="DWS66" s="246"/>
      <c r="DWT66" s="246"/>
      <c r="DWU66" s="246"/>
      <c r="DWV66" s="246"/>
      <c r="DWW66" s="246"/>
      <c r="DWX66" s="246"/>
      <c r="DWY66" s="246"/>
      <c r="DWZ66" s="246"/>
      <c r="DXA66" s="246"/>
      <c r="DXB66" s="246"/>
      <c r="DXC66" s="246"/>
      <c r="DXD66" s="246"/>
      <c r="DXE66" s="246"/>
      <c r="DXF66" s="246"/>
      <c r="DXG66" s="246"/>
      <c r="DXH66" s="246"/>
      <c r="DXI66" s="246"/>
      <c r="DXJ66" s="246"/>
      <c r="DXK66" s="246"/>
      <c r="DXL66" s="246"/>
      <c r="DXM66" s="246"/>
      <c r="DXN66" s="246"/>
      <c r="DXO66" s="246"/>
      <c r="DXP66" s="246"/>
      <c r="DXQ66" s="246"/>
      <c r="DXR66" s="246"/>
      <c r="DXS66" s="246"/>
      <c r="DXT66" s="246"/>
      <c r="DXU66" s="246"/>
      <c r="DXV66" s="246"/>
      <c r="DXW66" s="246"/>
      <c r="DXX66" s="246"/>
      <c r="DXY66" s="246"/>
      <c r="DXZ66" s="246"/>
      <c r="DYA66" s="246"/>
      <c r="DYB66" s="246"/>
      <c r="DYC66" s="246"/>
      <c r="DYD66" s="246"/>
      <c r="DYE66" s="246"/>
      <c r="DYF66" s="246"/>
      <c r="DYG66" s="246"/>
      <c r="DYH66" s="246"/>
      <c r="DYI66" s="246"/>
      <c r="DYJ66" s="246"/>
      <c r="DYK66" s="246"/>
      <c r="DYL66" s="246"/>
      <c r="DYM66" s="246"/>
      <c r="DYN66" s="246"/>
      <c r="DYO66" s="246"/>
      <c r="DYP66" s="246"/>
      <c r="DYQ66" s="246"/>
      <c r="DYR66" s="246"/>
      <c r="DYS66" s="246"/>
      <c r="DYT66" s="246"/>
      <c r="DYU66" s="246"/>
      <c r="DYV66" s="246"/>
      <c r="DYW66" s="246"/>
      <c r="DYX66" s="246"/>
      <c r="DYY66" s="246"/>
      <c r="DYZ66" s="246"/>
      <c r="DZA66" s="246"/>
      <c r="DZB66" s="246"/>
      <c r="DZC66" s="246"/>
      <c r="DZD66" s="246"/>
      <c r="DZE66" s="246"/>
      <c r="DZF66" s="246"/>
      <c r="DZG66" s="246"/>
      <c r="DZH66" s="246"/>
      <c r="DZI66" s="246"/>
      <c r="DZJ66" s="246"/>
      <c r="DZK66" s="246"/>
      <c r="DZL66" s="246"/>
      <c r="DZM66" s="246"/>
      <c r="DZN66" s="246"/>
      <c r="DZO66" s="246"/>
      <c r="DZP66" s="246"/>
      <c r="DZQ66" s="246"/>
      <c r="DZR66" s="246"/>
      <c r="DZS66" s="246"/>
      <c r="DZT66" s="246"/>
      <c r="DZU66" s="246"/>
      <c r="DZV66" s="246"/>
      <c r="DZW66" s="246"/>
      <c r="DZX66" s="246"/>
      <c r="DZY66" s="246"/>
      <c r="DZZ66" s="246"/>
      <c r="EAA66" s="246"/>
      <c r="EAB66" s="246"/>
      <c r="EAC66" s="246"/>
      <c r="EAD66" s="246"/>
      <c r="EAE66" s="246"/>
      <c r="EAF66" s="246"/>
      <c r="EAG66" s="246"/>
      <c r="EAH66" s="246"/>
      <c r="EAI66" s="246"/>
      <c r="EAJ66" s="246"/>
      <c r="EAK66" s="246"/>
      <c r="EAL66" s="246"/>
      <c r="EAM66" s="246"/>
      <c r="EAN66" s="246"/>
      <c r="EAO66" s="246"/>
      <c r="EAP66" s="246"/>
      <c r="EAQ66" s="246"/>
      <c r="EAR66" s="246"/>
      <c r="EAS66" s="246"/>
      <c r="EAT66" s="246"/>
      <c r="EAU66" s="246"/>
      <c r="EAV66" s="246"/>
      <c r="EAW66" s="246"/>
      <c r="EAX66" s="246"/>
      <c r="EAY66" s="246"/>
      <c r="EAZ66" s="246"/>
      <c r="EBA66" s="246"/>
      <c r="EBB66" s="246"/>
      <c r="EBC66" s="246"/>
      <c r="EBD66" s="246"/>
      <c r="EBE66" s="246"/>
      <c r="EBF66" s="246"/>
      <c r="EBG66" s="246"/>
      <c r="EBH66" s="246"/>
      <c r="EBI66" s="246"/>
      <c r="EBJ66" s="246"/>
      <c r="EBK66" s="246"/>
      <c r="EBL66" s="246"/>
      <c r="EBM66" s="246"/>
      <c r="EBN66" s="246"/>
      <c r="EBO66" s="246"/>
      <c r="EBP66" s="246"/>
      <c r="EBQ66" s="246"/>
      <c r="EBR66" s="246"/>
      <c r="EBS66" s="246"/>
      <c r="EBT66" s="246"/>
      <c r="EBU66" s="246"/>
      <c r="EBV66" s="246"/>
      <c r="EBW66" s="246"/>
      <c r="EBX66" s="246"/>
      <c r="EBY66" s="246"/>
      <c r="EBZ66" s="246"/>
      <c r="ECA66" s="246"/>
      <c r="ECB66" s="246"/>
      <c r="ECC66" s="246"/>
      <c r="ECD66" s="246"/>
      <c r="ECE66" s="246"/>
      <c r="ECF66" s="246"/>
      <c r="ECG66" s="246"/>
      <c r="ECH66" s="246"/>
      <c r="ECI66" s="246"/>
      <c r="ECJ66" s="246"/>
      <c r="ECK66" s="246"/>
      <c r="ECL66" s="246"/>
      <c r="ECM66" s="246"/>
      <c r="ECN66" s="246"/>
      <c r="ECO66" s="246"/>
      <c r="ECP66" s="246"/>
      <c r="ECQ66" s="246"/>
      <c r="ECR66" s="246"/>
      <c r="ECS66" s="246"/>
      <c r="ECT66" s="246"/>
      <c r="ECU66" s="246"/>
      <c r="ECV66" s="246"/>
      <c r="ECW66" s="246"/>
      <c r="ECX66" s="246"/>
      <c r="ECY66" s="246"/>
      <c r="ECZ66" s="246"/>
      <c r="EDA66" s="246"/>
      <c r="EDB66" s="246"/>
      <c r="EDC66" s="246"/>
      <c r="EDD66" s="246"/>
      <c r="EDE66" s="246"/>
      <c r="EDF66" s="246"/>
      <c r="EDG66" s="246"/>
      <c r="EDH66" s="246"/>
      <c r="EDI66" s="246"/>
      <c r="EDJ66" s="246"/>
      <c r="EDK66" s="246"/>
      <c r="EDL66" s="246"/>
      <c r="EDM66" s="246"/>
      <c r="EDN66" s="246"/>
      <c r="EDO66" s="246"/>
      <c r="EDP66" s="246"/>
      <c r="EDQ66" s="246"/>
      <c r="EDR66" s="246"/>
      <c r="EDS66" s="246"/>
      <c r="EDT66" s="246"/>
      <c r="EDU66" s="246"/>
      <c r="EDV66" s="246"/>
      <c r="EDW66" s="246"/>
      <c r="EDX66" s="246"/>
      <c r="EDY66" s="246"/>
      <c r="EDZ66" s="246"/>
      <c r="EEA66" s="246"/>
      <c r="EEB66" s="246"/>
      <c r="EEC66" s="246"/>
      <c r="EED66" s="246"/>
      <c r="EEE66" s="246"/>
      <c r="EEF66" s="246"/>
      <c r="EEG66" s="246"/>
      <c r="EEH66" s="246"/>
      <c r="EEI66" s="246"/>
      <c r="EEJ66" s="246"/>
      <c r="EEK66" s="246"/>
      <c r="EEL66" s="246"/>
      <c r="EEM66" s="246"/>
      <c r="EEN66" s="246"/>
      <c r="EEO66" s="246"/>
      <c r="EEP66" s="246"/>
      <c r="EEQ66" s="246"/>
      <c r="EER66" s="246"/>
      <c r="EES66" s="246"/>
      <c r="EET66" s="246"/>
      <c r="EEU66" s="246"/>
      <c r="EEV66" s="246"/>
      <c r="EEW66" s="246"/>
      <c r="EEX66" s="246"/>
      <c r="EEY66" s="246"/>
      <c r="EEZ66" s="246"/>
      <c r="EFA66" s="246"/>
      <c r="EFB66" s="246"/>
      <c r="EFC66" s="246"/>
      <c r="EFD66" s="246"/>
      <c r="EFE66" s="246"/>
      <c r="EFF66" s="246"/>
      <c r="EFG66" s="246"/>
      <c r="EFH66" s="246"/>
      <c r="EFI66" s="246"/>
      <c r="EFJ66" s="246"/>
      <c r="EFK66" s="246"/>
      <c r="EFL66" s="246"/>
      <c r="EFM66" s="246"/>
      <c r="EFN66" s="246"/>
      <c r="EFO66" s="246"/>
      <c r="EFP66" s="246"/>
      <c r="EFQ66" s="246"/>
      <c r="EFR66" s="246"/>
      <c r="EFS66" s="246"/>
      <c r="EFT66" s="246"/>
      <c r="EFU66" s="246"/>
      <c r="EFV66" s="246"/>
      <c r="EFW66" s="246"/>
      <c r="EFX66" s="246"/>
      <c r="EFY66" s="246"/>
      <c r="EFZ66" s="246"/>
      <c r="EGA66" s="246"/>
      <c r="EGB66" s="246"/>
      <c r="EGC66" s="246"/>
      <c r="EGD66" s="246"/>
      <c r="EGE66" s="246"/>
      <c r="EGF66" s="246"/>
      <c r="EGG66" s="246"/>
      <c r="EGH66" s="246"/>
      <c r="EGI66" s="246"/>
      <c r="EGJ66" s="246"/>
      <c r="EGK66" s="246"/>
      <c r="EGL66" s="246"/>
      <c r="EGM66" s="246"/>
      <c r="EGN66" s="246"/>
      <c r="EGO66" s="246"/>
      <c r="EGP66" s="246"/>
      <c r="EGQ66" s="246"/>
      <c r="EGR66" s="246"/>
      <c r="EGS66" s="246"/>
      <c r="EGT66" s="246"/>
      <c r="EGU66" s="246"/>
      <c r="EGV66" s="246"/>
      <c r="EGW66" s="246"/>
      <c r="EGX66" s="246"/>
      <c r="EGY66" s="246"/>
      <c r="EGZ66" s="246"/>
      <c r="EHA66" s="246"/>
      <c r="EHB66" s="246"/>
      <c r="EHC66" s="246"/>
      <c r="EHD66" s="246"/>
      <c r="EHE66" s="246"/>
      <c r="EHF66" s="246"/>
      <c r="EHG66" s="246"/>
      <c r="EHH66" s="246"/>
      <c r="EHI66" s="246"/>
      <c r="EHJ66" s="246"/>
      <c r="EHK66" s="246"/>
      <c r="EHL66" s="246"/>
      <c r="EHM66" s="246"/>
      <c r="EHN66" s="246"/>
      <c r="EHO66" s="246"/>
      <c r="EHP66" s="246"/>
      <c r="EHQ66" s="246"/>
      <c r="EHR66" s="246"/>
      <c r="EHS66" s="246"/>
      <c r="EHT66" s="246"/>
      <c r="EHU66" s="246"/>
      <c r="EHV66" s="246"/>
      <c r="EHW66" s="246"/>
      <c r="EHX66" s="246"/>
      <c r="EHY66" s="246"/>
      <c r="EHZ66" s="246"/>
      <c r="EIA66" s="246"/>
      <c r="EIB66" s="246"/>
      <c r="EIC66" s="246"/>
      <c r="EID66" s="246"/>
      <c r="EIE66" s="246"/>
      <c r="EIF66" s="246"/>
      <c r="EIG66" s="246"/>
      <c r="EIH66" s="246"/>
      <c r="EII66" s="246"/>
      <c r="EIJ66" s="246"/>
      <c r="EIK66" s="246"/>
      <c r="EIL66" s="246"/>
      <c r="EIM66" s="246"/>
      <c r="EIN66" s="246"/>
      <c r="EIO66" s="246"/>
      <c r="EIP66" s="246"/>
      <c r="EIQ66" s="246"/>
      <c r="EIR66" s="246"/>
      <c r="EIS66" s="246"/>
      <c r="EIT66" s="246"/>
      <c r="EIU66" s="246"/>
      <c r="EIV66" s="246"/>
      <c r="EIW66" s="246"/>
      <c r="EIX66" s="246"/>
      <c r="EIY66" s="246"/>
      <c r="EIZ66" s="246"/>
      <c r="EJA66" s="246"/>
      <c r="EJB66" s="246"/>
      <c r="EJC66" s="246"/>
      <c r="EJD66" s="246"/>
      <c r="EJE66" s="246"/>
      <c r="EJF66" s="246"/>
      <c r="EJG66" s="246"/>
      <c r="EJH66" s="246"/>
      <c r="EJI66" s="246"/>
      <c r="EJJ66" s="246"/>
      <c r="EJK66" s="246"/>
      <c r="EJL66" s="246"/>
      <c r="EJM66" s="246"/>
      <c r="EJN66" s="246"/>
      <c r="EJO66" s="246"/>
      <c r="EJP66" s="246"/>
      <c r="EJQ66" s="246"/>
      <c r="EJR66" s="246"/>
      <c r="EJS66" s="246"/>
      <c r="EJT66" s="246"/>
      <c r="EJU66" s="246"/>
      <c r="EJV66" s="246"/>
      <c r="EJW66" s="246"/>
      <c r="EJX66" s="246"/>
      <c r="EJY66" s="246"/>
      <c r="EJZ66" s="246"/>
      <c r="EKA66" s="246"/>
      <c r="EKB66" s="246"/>
      <c r="EKC66" s="246"/>
      <c r="EKD66" s="246"/>
      <c r="EKE66" s="246"/>
      <c r="EKF66" s="246"/>
      <c r="EKG66" s="246"/>
      <c r="EKH66" s="246"/>
      <c r="EKI66" s="246"/>
      <c r="EKJ66" s="246"/>
      <c r="EKK66" s="246"/>
      <c r="EKL66" s="246"/>
      <c r="EKM66" s="246"/>
      <c r="EKN66" s="246"/>
      <c r="EKO66" s="246"/>
      <c r="EKP66" s="246"/>
      <c r="EKQ66" s="246"/>
      <c r="EKR66" s="246"/>
      <c r="EKS66" s="246"/>
      <c r="EKT66" s="246"/>
      <c r="EKU66" s="246"/>
      <c r="EKV66" s="246"/>
      <c r="EKW66" s="246"/>
      <c r="EKX66" s="246"/>
      <c r="EKY66" s="246"/>
      <c r="EKZ66" s="246"/>
      <c r="ELA66" s="246"/>
      <c r="ELB66" s="246"/>
      <c r="ELC66" s="246"/>
      <c r="ELD66" s="246"/>
      <c r="ELE66" s="246"/>
      <c r="ELF66" s="246"/>
      <c r="ELG66" s="246"/>
      <c r="ELH66" s="246"/>
      <c r="ELI66" s="246"/>
      <c r="ELJ66" s="246"/>
      <c r="ELK66" s="246"/>
      <c r="ELL66" s="246"/>
      <c r="ELM66" s="246"/>
      <c r="ELN66" s="246"/>
      <c r="ELO66" s="246"/>
      <c r="ELP66" s="246"/>
      <c r="ELQ66" s="246"/>
      <c r="ELR66" s="246"/>
      <c r="ELS66" s="246"/>
      <c r="ELT66" s="246"/>
      <c r="ELU66" s="246"/>
      <c r="ELV66" s="246"/>
      <c r="ELW66" s="246"/>
      <c r="ELX66" s="246"/>
      <c r="ELY66" s="246"/>
      <c r="ELZ66" s="246"/>
      <c r="EMA66" s="246"/>
      <c r="EMB66" s="246"/>
      <c r="EMC66" s="246"/>
      <c r="EMD66" s="246"/>
      <c r="EME66" s="246"/>
      <c r="EMF66" s="246"/>
      <c r="EMG66" s="246"/>
      <c r="EMH66" s="246"/>
      <c r="EMI66" s="246"/>
      <c r="EMJ66" s="246"/>
      <c r="EMK66" s="246"/>
      <c r="EML66" s="246"/>
      <c r="EMM66" s="246"/>
      <c r="EMN66" s="246"/>
      <c r="EMO66" s="246"/>
      <c r="EMP66" s="246"/>
      <c r="EMQ66" s="246"/>
      <c r="EMR66" s="246"/>
      <c r="EMS66" s="246"/>
      <c r="EMT66" s="246"/>
      <c r="EMU66" s="246"/>
      <c r="EMV66" s="246"/>
      <c r="EMW66" s="246"/>
      <c r="EMX66" s="246"/>
      <c r="EMY66" s="246"/>
      <c r="EMZ66" s="246"/>
      <c r="ENA66" s="246"/>
      <c r="ENB66" s="246"/>
      <c r="ENC66" s="246"/>
      <c r="END66" s="246"/>
      <c r="ENE66" s="246"/>
      <c r="ENF66" s="246"/>
      <c r="ENG66" s="246"/>
      <c r="ENH66" s="246"/>
      <c r="ENI66" s="246"/>
      <c r="ENJ66" s="246"/>
      <c r="ENK66" s="246"/>
      <c r="ENL66" s="246"/>
      <c r="ENM66" s="246"/>
      <c r="ENN66" s="246"/>
      <c r="ENO66" s="246"/>
      <c r="ENP66" s="246"/>
      <c r="ENQ66" s="246"/>
      <c r="ENR66" s="246"/>
      <c r="ENS66" s="246"/>
      <c r="ENT66" s="246"/>
      <c r="ENU66" s="246"/>
      <c r="ENV66" s="246"/>
      <c r="ENW66" s="246"/>
      <c r="ENX66" s="246"/>
      <c r="ENY66" s="246"/>
      <c r="ENZ66" s="246"/>
      <c r="EOA66" s="246"/>
      <c r="EOB66" s="246"/>
      <c r="EOC66" s="246"/>
      <c r="EOD66" s="246"/>
      <c r="EOE66" s="246"/>
      <c r="EOF66" s="246"/>
      <c r="EOG66" s="246"/>
      <c r="EOH66" s="246"/>
      <c r="EOI66" s="246"/>
      <c r="EOJ66" s="246"/>
      <c r="EOK66" s="246"/>
      <c r="EOL66" s="246"/>
      <c r="EOM66" s="246"/>
      <c r="EON66" s="246"/>
      <c r="EOO66" s="246"/>
      <c r="EOP66" s="246"/>
      <c r="EOQ66" s="246"/>
      <c r="EOR66" s="246"/>
      <c r="EOS66" s="246"/>
      <c r="EOT66" s="246"/>
      <c r="EOU66" s="246"/>
      <c r="EOV66" s="246"/>
      <c r="EOW66" s="246"/>
      <c r="EOX66" s="246"/>
      <c r="EOY66" s="246"/>
      <c r="EOZ66" s="246"/>
      <c r="EPA66" s="246"/>
      <c r="EPB66" s="246"/>
      <c r="EPC66" s="246"/>
      <c r="EPD66" s="246"/>
      <c r="EPE66" s="246"/>
      <c r="EPF66" s="246"/>
      <c r="EPG66" s="246"/>
      <c r="EPH66" s="246"/>
      <c r="EPI66" s="246"/>
      <c r="EPJ66" s="246"/>
      <c r="EPK66" s="246"/>
      <c r="EPL66" s="246"/>
      <c r="EPM66" s="246"/>
      <c r="EPN66" s="246"/>
      <c r="EPO66" s="246"/>
      <c r="EPP66" s="246"/>
      <c r="EPQ66" s="246"/>
      <c r="EPR66" s="246"/>
      <c r="EPS66" s="246"/>
      <c r="EPT66" s="246"/>
      <c r="EPU66" s="246"/>
      <c r="EPV66" s="246"/>
      <c r="EPW66" s="246"/>
      <c r="EPX66" s="246"/>
      <c r="EPY66" s="246"/>
      <c r="EPZ66" s="246"/>
      <c r="EQA66" s="246"/>
      <c r="EQB66" s="246"/>
      <c r="EQC66" s="246"/>
      <c r="EQD66" s="246"/>
      <c r="EQE66" s="246"/>
      <c r="EQF66" s="246"/>
      <c r="EQG66" s="246"/>
      <c r="EQH66" s="246"/>
      <c r="EQI66" s="246"/>
      <c r="EQJ66" s="246"/>
      <c r="EQK66" s="246"/>
      <c r="EQL66" s="246"/>
      <c r="EQM66" s="246"/>
      <c r="EQN66" s="246"/>
      <c r="EQO66" s="246"/>
      <c r="EQP66" s="246"/>
      <c r="EQQ66" s="246"/>
      <c r="EQR66" s="246"/>
      <c r="EQS66" s="246"/>
      <c r="EQT66" s="246"/>
      <c r="EQU66" s="246"/>
      <c r="EQV66" s="246"/>
      <c r="EQW66" s="246"/>
      <c r="EQX66" s="246"/>
      <c r="EQY66" s="246"/>
      <c r="EQZ66" s="246"/>
      <c r="ERA66" s="246"/>
      <c r="ERB66" s="246"/>
      <c r="ERC66" s="246"/>
      <c r="ERD66" s="246"/>
      <c r="ERE66" s="246"/>
      <c r="ERF66" s="246"/>
      <c r="ERG66" s="246"/>
      <c r="ERH66" s="246"/>
      <c r="ERI66" s="246"/>
      <c r="ERJ66" s="246"/>
      <c r="ERK66" s="246"/>
      <c r="ERL66" s="246"/>
      <c r="ERM66" s="246"/>
      <c r="ERN66" s="246"/>
      <c r="ERO66" s="246"/>
      <c r="ERP66" s="246"/>
      <c r="ERQ66" s="246"/>
      <c r="ERR66" s="246"/>
      <c r="ERS66" s="246"/>
      <c r="ERT66" s="246"/>
      <c r="ERU66" s="246"/>
      <c r="ERV66" s="246"/>
      <c r="ERW66" s="246"/>
      <c r="ERX66" s="246"/>
      <c r="ERY66" s="246"/>
      <c r="ERZ66" s="246"/>
      <c r="ESA66" s="246"/>
      <c r="ESB66" s="246"/>
      <c r="ESC66" s="246"/>
      <c r="ESD66" s="246"/>
      <c r="ESE66" s="246"/>
      <c r="ESF66" s="246"/>
      <c r="ESG66" s="246"/>
      <c r="ESH66" s="246"/>
      <c r="ESI66" s="246"/>
      <c r="ESJ66" s="246"/>
      <c r="ESK66" s="246"/>
      <c r="ESL66" s="246"/>
      <c r="ESM66" s="246"/>
      <c r="ESN66" s="246"/>
      <c r="ESO66" s="246"/>
      <c r="ESP66" s="246"/>
      <c r="ESQ66" s="246"/>
      <c r="ESR66" s="246"/>
      <c r="ESS66" s="246"/>
      <c r="EST66" s="246"/>
      <c r="ESU66" s="246"/>
      <c r="ESV66" s="246"/>
      <c r="ESW66" s="246"/>
      <c r="ESX66" s="246"/>
      <c r="ESY66" s="246"/>
      <c r="ESZ66" s="246"/>
      <c r="ETA66" s="246"/>
      <c r="ETB66" s="246"/>
      <c r="ETC66" s="246"/>
      <c r="ETD66" s="246"/>
      <c r="ETE66" s="246"/>
      <c r="ETF66" s="246"/>
      <c r="ETG66" s="246"/>
      <c r="ETH66" s="246"/>
      <c r="ETI66" s="246"/>
      <c r="ETJ66" s="246"/>
      <c r="ETK66" s="246"/>
      <c r="ETL66" s="246"/>
      <c r="ETM66" s="246"/>
      <c r="ETN66" s="246"/>
      <c r="ETO66" s="246"/>
      <c r="ETP66" s="246"/>
      <c r="ETQ66" s="246"/>
      <c r="ETR66" s="246"/>
      <c r="ETS66" s="246"/>
      <c r="ETT66" s="246"/>
      <c r="ETU66" s="246"/>
      <c r="ETV66" s="246"/>
      <c r="ETW66" s="246"/>
      <c r="ETX66" s="246"/>
      <c r="ETY66" s="246"/>
      <c r="ETZ66" s="246"/>
      <c r="EUA66" s="246"/>
      <c r="EUB66" s="246"/>
      <c r="EUC66" s="246"/>
      <c r="EUD66" s="246"/>
      <c r="EUE66" s="246"/>
      <c r="EUF66" s="246"/>
      <c r="EUG66" s="246"/>
      <c r="EUH66" s="246"/>
      <c r="EUI66" s="246"/>
      <c r="EUJ66" s="246"/>
      <c r="EUK66" s="246"/>
      <c r="EUL66" s="246"/>
      <c r="EUM66" s="246"/>
      <c r="EUN66" s="246"/>
      <c r="EUO66" s="246"/>
      <c r="EUP66" s="246"/>
      <c r="EUQ66" s="246"/>
      <c r="EUR66" s="246"/>
      <c r="EUS66" s="246"/>
      <c r="EUT66" s="246"/>
      <c r="EUU66" s="246"/>
      <c r="EUV66" s="246"/>
      <c r="EUW66" s="246"/>
      <c r="EUX66" s="246"/>
      <c r="EUY66" s="246"/>
      <c r="EUZ66" s="246"/>
      <c r="EVA66" s="246"/>
      <c r="EVB66" s="246"/>
      <c r="EVC66" s="246"/>
      <c r="EVD66" s="246"/>
      <c r="EVE66" s="246"/>
      <c r="EVF66" s="246"/>
      <c r="EVG66" s="246"/>
      <c r="EVH66" s="246"/>
      <c r="EVI66" s="246"/>
      <c r="EVJ66" s="246"/>
      <c r="EVK66" s="246"/>
      <c r="EVL66" s="246"/>
      <c r="EVM66" s="246"/>
      <c r="EVN66" s="246"/>
      <c r="EVO66" s="246"/>
      <c r="EVP66" s="246"/>
      <c r="EVQ66" s="246"/>
      <c r="EVR66" s="246"/>
      <c r="EVS66" s="246"/>
      <c r="EVT66" s="246"/>
      <c r="EVU66" s="246"/>
      <c r="EVV66" s="246"/>
      <c r="EVW66" s="246"/>
      <c r="EVX66" s="246"/>
      <c r="EVY66" s="246"/>
      <c r="EVZ66" s="246"/>
      <c r="EWA66" s="246"/>
      <c r="EWB66" s="246"/>
      <c r="EWC66" s="246"/>
      <c r="EWD66" s="246"/>
      <c r="EWE66" s="246"/>
      <c r="EWF66" s="246"/>
      <c r="EWG66" s="246"/>
      <c r="EWH66" s="246"/>
      <c r="EWI66" s="246"/>
      <c r="EWJ66" s="246"/>
      <c r="EWK66" s="246"/>
      <c r="EWL66" s="246"/>
      <c r="EWM66" s="246"/>
      <c r="EWN66" s="246"/>
      <c r="EWO66" s="246"/>
      <c r="EWP66" s="246"/>
      <c r="EWQ66" s="246"/>
      <c r="EWR66" s="246"/>
      <c r="EWS66" s="246"/>
      <c r="EWT66" s="246"/>
      <c r="EWU66" s="246"/>
      <c r="EWV66" s="246"/>
      <c r="EWW66" s="246"/>
      <c r="EWX66" s="246"/>
      <c r="EWY66" s="246"/>
      <c r="EWZ66" s="246"/>
      <c r="EXA66" s="246"/>
      <c r="EXB66" s="246"/>
      <c r="EXC66" s="246"/>
      <c r="EXD66" s="246"/>
      <c r="EXE66" s="246"/>
      <c r="EXF66" s="246"/>
      <c r="EXG66" s="246"/>
      <c r="EXH66" s="246"/>
      <c r="EXI66" s="246"/>
      <c r="EXJ66" s="246"/>
      <c r="EXK66" s="246"/>
      <c r="EXL66" s="246"/>
      <c r="EXM66" s="246"/>
      <c r="EXN66" s="246"/>
      <c r="EXO66" s="246"/>
      <c r="EXP66" s="246"/>
      <c r="EXQ66" s="246"/>
      <c r="EXR66" s="246"/>
      <c r="EXS66" s="246"/>
      <c r="EXT66" s="246"/>
      <c r="EXU66" s="246"/>
      <c r="EXV66" s="246"/>
      <c r="EXW66" s="246"/>
      <c r="EXX66" s="246"/>
      <c r="EXY66" s="246"/>
      <c r="EXZ66" s="246"/>
      <c r="EYA66" s="246"/>
      <c r="EYB66" s="246"/>
      <c r="EYC66" s="246"/>
      <c r="EYD66" s="246"/>
      <c r="EYE66" s="246"/>
      <c r="EYF66" s="246"/>
      <c r="EYG66" s="246"/>
      <c r="EYH66" s="246"/>
      <c r="EYI66" s="246"/>
      <c r="EYJ66" s="246"/>
      <c r="EYK66" s="246"/>
      <c r="EYL66" s="246"/>
      <c r="EYM66" s="246"/>
      <c r="EYN66" s="246"/>
      <c r="EYO66" s="246"/>
      <c r="EYP66" s="246"/>
      <c r="EYQ66" s="246"/>
      <c r="EYR66" s="246"/>
      <c r="EYS66" s="246"/>
      <c r="EYT66" s="246"/>
      <c r="EYU66" s="246"/>
      <c r="EYV66" s="246"/>
      <c r="EYW66" s="246"/>
      <c r="EYX66" s="246"/>
      <c r="EYY66" s="246"/>
      <c r="EYZ66" s="246"/>
      <c r="EZA66" s="246"/>
      <c r="EZB66" s="246"/>
      <c r="EZC66" s="246"/>
      <c r="EZD66" s="246"/>
      <c r="EZE66" s="246"/>
      <c r="EZF66" s="246"/>
      <c r="EZG66" s="246"/>
      <c r="EZH66" s="246"/>
      <c r="EZI66" s="246"/>
      <c r="EZJ66" s="246"/>
      <c r="EZK66" s="246"/>
      <c r="EZL66" s="246"/>
      <c r="EZM66" s="246"/>
      <c r="EZN66" s="246"/>
      <c r="EZO66" s="246"/>
      <c r="EZP66" s="246"/>
      <c r="EZQ66" s="246"/>
      <c r="EZR66" s="246"/>
      <c r="EZS66" s="246"/>
      <c r="EZT66" s="246"/>
      <c r="EZU66" s="246"/>
      <c r="EZV66" s="246"/>
      <c r="EZW66" s="246"/>
      <c r="EZX66" s="246"/>
      <c r="EZY66" s="246"/>
      <c r="EZZ66" s="246"/>
      <c r="FAA66" s="246"/>
      <c r="FAB66" s="246"/>
      <c r="FAC66" s="246"/>
      <c r="FAD66" s="246"/>
      <c r="FAE66" s="246"/>
      <c r="FAF66" s="246"/>
      <c r="FAG66" s="246"/>
      <c r="FAH66" s="246"/>
      <c r="FAI66" s="246"/>
      <c r="FAJ66" s="246"/>
      <c r="FAK66" s="246"/>
      <c r="FAL66" s="246"/>
      <c r="FAM66" s="246"/>
      <c r="FAN66" s="246"/>
      <c r="FAO66" s="246"/>
      <c r="FAP66" s="246"/>
      <c r="FAQ66" s="246"/>
      <c r="FAR66" s="246"/>
      <c r="FAS66" s="246"/>
      <c r="FAT66" s="246"/>
      <c r="FAU66" s="246"/>
      <c r="FAV66" s="246"/>
      <c r="FAW66" s="246"/>
      <c r="FAX66" s="246"/>
      <c r="FAY66" s="246"/>
      <c r="FAZ66" s="246"/>
      <c r="FBA66" s="246"/>
      <c r="FBB66" s="246"/>
      <c r="FBC66" s="246"/>
      <c r="FBD66" s="246"/>
      <c r="FBE66" s="246"/>
      <c r="FBF66" s="246"/>
      <c r="FBG66" s="246"/>
      <c r="FBH66" s="246"/>
      <c r="FBI66" s="246"/>
      <c r="FBJ66" s="246"/>
      <c r="FBK66" s="246"/>
      <c r="FBL66" s="246"/>
      <c r="FBM66" s="246"/>
      <c r="FBN66" s="246"/>
      <c r="FBO66" s="246"/>
      <c r="FBP66" s="246"/>
      <c r="FBQ66" s="246"/>
      <c r="FBR66" s="246"/>
      <c r="FBS66" s="246"/>
      <c r="FBT66" s="246"/>
      <c r="FBU66" s="246"/>
      <c r="FBV66" s="246"/>
      <c r="FBW66" s="246"/>
      <c r="FBX66" s="246"/>
      <c r="FBY66" s="246"/>
      <c r="FBZ66" s="246"/>
      <c r="FCA66" s="246"/>
      <c r="FCB66" s="246"/>
      <c r="FCC66" s="246"/>
      <c r="FCD66" s="246"/>
      <c r="FCE66" s="246"/>
      <c r="FCF66" s="246"/>
      <c r="FCG66" s="246"/>
      <c r="FCH66" s="246"/>
      <c r="FCI66" s="246"/>
      <c r="FCJ66" s="246"/>
      <c r="FCK66" s="246"/>
      <c r="FCL66" s="246"/>
      <c r="FCM66" s="246"/>
      <c r="FCN66" s="246"/>
      <c r="FCO66" s="246"/>
      <c r="FCP66" s="246"/>
      <c r="FCQ66" s="246"/>
      <c r="FCR66" s="246"/>
      <c r="FCS66" s="246"/>
      <c r="FCT66" s="246"/>
      <c r="FCU66" s="246"/>
      <c r="FCV66" s="246"/>
      <c r="FCW66" s="246"/>
      <c r="FCX66" s="246"/>
      <c r="FCY66" s="246"/>
      <c r="FCZ66" s="246"/>
      <c r="FDA66" s="246"/>
      <c r="FDB66" s="246"/>
      <c r="FDC66" s="246"/>
      <c r="FDD66" s="246"/>
      <c r="FDE66" s="246"/>
      <c r="FDF66" s="246"/>
      <c r="FDG66" s="246"/>
      <c r="FDH66" s="246"/>
      <c r="FDI66" s="246"/>
      <c r="FDJ66" s="246"/>
      <c r="FDK66" s="246"/>
      <c r="FDL66" s="246"/>
      <c r="FDM66" s="246"/>
      <c r="FDN66" s="246"/>
      <c r="FDO66" s="246"/>
      <c r="FDP66" s="246"/>
      <c r="FDQ66" s="246"/>
      <c r="FDR66" s="246"/>
      <c r="FDS66" s="246"/>
      <c r="FDT66" s="246"/>
      <c r="FDU66" s="246"/>
      <c r="FDV66" s="246"/>
      <c r="FDW66" s="246"/>
      <c r="FDX66" s="246"/>
      <c r="FDY66" s="246"/>
      <c r="FDZ66" s="246"/>
      <c r="FEA66" s="246"/>
      <c r="FEB66" s="246"/>
      <c r="FEC66" s="246"/>
      <c r="FED66" s="246"/>
      <c r="FEE66" s="246"/>
      <c r="FEF66" s="246"/>
      <c r="FEG66" s="246"/>
      <c r="FEH66" s="246"/>
      <c r="FEI66" s="246"/>
      <c r="FEJ66" s="246"/>
      <c r="FEK66" s="246"/>
      <c r="FEL66" s="246"/>
      <c r="FEM66" s="246"/>
      <c r="FEN66" s="246"/>
      <c r="FEO66" s="246"/>
      <c r="FEP66" s="246"/>
      <c r="FEQ66" s="246"/>
      <c r="FER66" s="246"/>
      <c r="FES66" s="246"/>
      <c r="FET66" s="246"/>
      <c r="FEU66" s="246"/>
      <c r="FEV66" s="246"/>
      <c r="FEW66" s="246"/>
      <c r="FEX66" s="246"/>
      <c r="FEY66" s="246"/>
      <c r="FEZ66" s="246"/>
      <c r="FFA66" s="246"/>
      <c r="FFB66" s="246"/>
      <c r="FFC66" s="246"/>
      <c r="FFD66" s="246"/>
      <c r="FFE66" s="246"/>
      <c r="FFF66" s="246"/>
      <c r="FFG66" s="246"/>
      <c r="FFH66" s="246"/>
      <c r="FFI66" s="246"/>
      <c r="FFJ66" s="246"/>
      <c r="FFK66" s="246"/>
      <c r="FFL66" s="246"/>
      <c r="FFM66" s="246"/>
      <c r="FFN66" s="246"/>
      <c r="FFO66" s="246"/>
      <c r="FFP66" s="246"/>
      <c r="FFQ66" s="246"/>
      <c r="FFR66" s="246"/>
      <c r="FFS66" s="246"/>
      <c r="FFT66" s="246"/>
      <c r="FFU66" s="246"/>
      <c r="FFV66" s="246"/>
      <c r="FFW66" s="246"/>
      <c r="FFX66" s="246"/>
      <c r="FFY66" s="246"/>
      <c r="FFZ66" s="246"/>
      <c r="FGA66" s="246"/>
      <c r="FGB66" s="246"/>
      <c r="FGC66" s="246"/>
      <c r="FGD66" s="246"/>
      <c r="FGE66" s="246"/>
      <c r="FGF66" s="246"/>
      <c r="FGG66" s="246"/>
      <c r="FGH66" s="246"/>
      <c r="FGI66" s="246"/>
      <c r="FGJ66" s="246"/>
      <c r="FGK66" s="246"/>
      <c r="FGL66" s="246"/>
      <c r="FGM66" s="246"/>
      <c r="FGN66" s="246"/>
      <c r="FGO66" s="246"/>
      <c r="FGP66" s="246"/>
      <c r="FGQ66" s="246"/>
      <c r="FGR66" s="246"/>
      <c r="FGS66" s="246"/>
      <c r="FGT66" s="246"/>
      <c r="FGU66" s="246"/>
      <c r="FGV66" s="246"/>
      <c r="FGW66" s="246"/>
      <c r="FGX66" s="246"/>
      <c r="FGY66" s="246"/>
      <c r="FGZ66" s="246"/>
      <c r="FHA66" s="246"/>
      <c r="FHB66" s="246"/>
      <c r="FHC66" s="246"/>
      <c r="FHD66" s="246"/>
      <c r="FHE66" s="246"/>
      <c r="FHF66" s="246"/>
      <c r="FHG66" s="246"/>
      <c r="FHH66" s="246"/>
      <c r="FHI66" s="246"/>
      <c r="FHJ66" s="246"/>
      <c r="FHK66" s="246"/>
      <c r="FHL66" s="246"/>
      <c r="FHM66" s="246"/>
      <c r="FHN66" s="246"/>
      <c r="FHO66" s="246"/>
      <c r="FHP66" s="246"/>
      <c r="FHQ66" s="246"/>
      <c r="FHR66" s="246"/>
      <c r="FHS66" s="246"/>
      <c r="FHT66" s="246"/>
      <c r="FHU66" s="246"/>
      <c r="FHV66" s="246"/>
      <c r="FHW66" s="246"/>
      <c r="FHX66" s="246"/>
      <c r="FHY66" s="246"/>
      <c r="FHZ66" s="246"/>
      <c r="FIA66" s="246"/>
      <c r="FIB66" s="246"/>
      <c r="FIC66" s="246"/>
      <c r="FID66" s="246"/>
      <c r="FIE66" s="246"/>
      <c r="FIF66" s="246"/>
      <c r="FIG66" s="246"/>
      <c r="FIH66" s="246"/>
      <c r="FII66" s="246"/>
      <c r="FIJ66" s="246"/>
      <c r="FIK66" s="246"/>
      <c r="FIL66" s="246"/>
      <c r="FIM66" s="246"/>
      <c r="FIN66" s="246"/>
      <c r="FIO66" s="246"/>
      <c r="FIP66" s="246"/>
      <c r="FIQ66" s="246"/>
      <c r="FIR66" s="246"/>
      <c r="FIS66" s="246"/>
      <c r="FIT66" s="246"/>
      <c r="FIU66" s="246"/>
      <c r="FIV66" s="246"/>
      <c r="FIW66" s="246"/>
      <c r="FIX66" s="246"/>
      <c r="FIY66" s="246"/>
      <c r="FIZ66" s="246"/>
      <c r="FJA66" s="246"/>
      <c r="FJB66" s="246"/>
      <c r="FJC66" s="246"/>
      <c r="FJD66" s="246"/>
      <c r="FJE66" s="246"/>
      <c r="FJF66" s="246"/>
      <c r="FJG66" s="246"/>
      <c r="FJH66" s="246"/>
      <c r="FJI66" s="246"/>
      <c r="FJJ66" s="246"/>
      <c r="FJK66" s="246"/>
      <c r="FJL66" s="246"/>
      <c r="FJM66" s="246"/>
      <c r="FJN66" s="246"/>
      <c r="FJO66" s="246"/>
      <c r="FJP66" s="246"/>
      <c r="FJQ66" s="246"/>
      <c r="FJR66" s="246"/>
      <c r="FJS66" s="246"/>
      <c r="FJT66" s="246"/>
      <c r="FJU66" s="246"/>
      <c r="FJV66" s="246"/>
      <c r="FJW66" s="246"/>
      <c r="FJX66" s="246"/>
      <c r="FJY66" s="246"/>
      <c r="FJZ66" s="246"/>
      <c r="FKA66" s="246"/>
      <c r="FKB66" s="246"/>
      <c r="FKC66" s="246"/>
      <c r="FKD66" s="246"/>
      <c r="FKE66" s="246"/>
      <c r="FKF66" s="246"/>
      <c r="FKG66" s="246"/>
      <c r="FKH66" s="246"/>
      <c r="FKI66" s="246"/>
      <c r="FKJ66" s="246"/>
      <c r="FKK66" s="246"/>
      <c r="FKL66" s="246"/>
      <c r="FKM66" s="246"/>
      <c r="FKN66" s="246"/>
      <c r="FKO66" s="246"/>
      <c r="FKP66" s="246"/>
      <c r="FKQ66" s="246"/>
      <c r="FKR66" s="246"/>
      <c r="FKS66" s="246"/>
      <c r="FKT66" s="246"/>
      <c r="FKU66" s="246"/>
      <c r="FKV66" s="246"/>
      <c r="FKW66" s="246"/>
      <c r="FKX66" s="246"/>
      <c r="FKY66" s="246"/>
      <c r="FKZ66" s="246"/>
      <c r="FLA66" s="246"/>
      <c r="FLB66" s="246"/>
      <c r="FLC66" s="246"/>
      <c r="FLD66" s="246"/>
      <c r="FLE66" s="246"/>
      <c r="FLF66" s="246"/>
      <c r="FLG66" s="246"/>
      <c r="FLH66" s="246"/>
      <c r="FLI66" s="246"/>
      <c r="FLJ66" s="246"/>
      <c r="FLK66" s="246"/>
      <c r="FLL66" s="246"/>
      <c r="FLM66" s="246"/>
      <c r="FLN66" s="246"/>
      <c r="FLO66" s="246"/>
      <c r="FLP66" s="246"/>
      <c r="FLQ66" s="246"/>
      <c r="FLR66" s="246"/>
      <c r="FLS66" s="246"/>
      <c r="FLT66" s="246"/>
      <c r="FLU66" s="246"/>
      <c r="FLV66" s="246"/>
      <c r="FLW66" s="246"/>
      <c r="FLX66" s="246"/>
      <c r="FLY66" s="246"/>
      <c r="FLZ66" s="246"/>
      <c r="FMA66" s="246"/>
      <c r="FMB66" s="246"/>
      <c r="FMC66" s="246"/>
      <c r="FMD66" s="246"/>
      <c r="FME66" s="246"/>
      <c r="FMF66" s="246"/>
      <c r="FMG66" s="246"/>
      <c r="FMH66" s="246"/>
      <c r="FMI66" s="246"/>
      <c r="FMJ66" s="246"/>
      <c r="FMK66" s="246"/>
      <c r="FML66" s="246"/>
      <c r="FMM66" s="246"/>
      <c r="FMN66" s="246"/>
      <c r="FMO66" s="246"/>
      <c r="FMP66" s="246"/>
      <c r="FMQ66" s="246"/>
      <c r="FMR66" s="246"/>
      <c r="FMS66" s="246"/>
      <c r="FMT66" s="246"/>
      <c r="FMU66" s="246"/>
      <c r="FMV66" s="246"/>
      <c r="FMW66" s="246"/>
      <c r="FMX66" s="246"/>
      <c r="FMY66" s="246"/>
      <c r="FMZ66" s="246"/>
      <c r="FNA66" s="246"/>
      <c r="FNB66" s="246"/>
      <c r="FNC66" s="246"/>
      <c r="FND66" s="246"/>
      <c r="FNE66" s="246"/>
      <c r="FNF66" s="246"/>
      <c r="FNG66" s="246"/>
      <c r="FNH66" s="246"/>
      <c r="FNI66" s="246"/>
      <c r="FNJ66" s="246"/>
      <c r="FNK66" s="246"/>
      <c r="FNL66" s="246"/>
      <c r="FNM66" s="246"/>
      <c r="FNN66" s="246"/>
      <c r="FNO66" s="246"/>
      <c r="FNP66" s="246"/>
      <c r="FNQ66" s="246"/>
      <c r="FNR66" s="246"/>
      <c r="FNS66" s="246"/>
      <c r="FNT66" s="246"/>
      <c r="FNU66" s="246"/>
      <c r="FNV66" s="246"/>
      <c r="FNW66" s="246"/>
      <c r="FNX66" s="246"/>
      <c r="FNY66" s="246"/>
      <c r="FNZ66" s="246"/>
      <c r="FOA66" s="246"/>
      <c r="FOB66" s="246"/>
      <c r="FOC66" s="246"/>
      <c r="FOD66" s="246"/>
      <c r="FOE66" s="246"/>
      <c r="FOF66" s="246"/>
      <c r="FOG66" s="246"/>
      <c r="FOH66" s="246"/>
      <c r="FOI66" s="246"/>
      <c r="FOJ66" s="246"/>
      <c r="FOK66" s="246"/>
      <c r="FOL66" s="246"/>
      <c r="FOM66" s="246"/>
      <c r="FON66" s="246"/>
      <c r="FOO66" s="246"/>
      <c r="FOP66" s="246"/>
      <c r="FOQ66" s="246"/>
      <c r="FOR66" s="246"/>
      <c r="FOS66" s="246"/>
      <c r="FOT66" s="246"/>
      <c r="FOU66" s="246"/>
      <c r="FOV66" s="246"/>
      <c r="FOW66" s="246"/>
      <c r="FOX66" s="246"/>
      <c r="FOY66" s="246"/>
      <c r="FOZ66" s="246"/>
      <c r="FPA66" s="246"/>
      <c r="FPB66" s="246"/>
      <c r="FPC66" s="246"/>
      <c r="FPD66" s="246"/>
      <c r="FPE66" s="246"/>
      <c r="FPF66" s="246"/>
      <c r="FPG66" s="246"/>
      <c r="FPH66" s="246"/>
      <c r="FPI66" s="246"/>
      <c r="FPJ66" s="246"/>
      <c r="FPK66" s="246"/>
      <c r="FPL66" s="246"/>
      <c r="FPM66" s="246"/>
      <c r="FPN66" s="246"/>
      <c r="FPO66" s="246"/>
      <c r="FPP66" s="246"/>
      <c r="FPQ66" s="246"/>
      <c r="FPR66" s="246"/>
      <c r="FPS66" s="246"/>
      <c r="FPT66" s="246"/>
      <c r="FPU66" s="246"/>
      <c r="FPV66" s="246"/>
      <c r="FPW66" s="246"/>
      <c r="FPX66" s="246"/>
      <c r="FPY66" s="246"/>
      <c r="FPZ66" s="246"/>
      <c r="FQA66" s="246"/>
      <c r="FQB66" s="246"/>
      <c r="FQC66" s="246"/>
      <c r="FQD66" s="246"/>
      <c r="FQE66" s="246"/>
      <c r="FQF66" s="246"/>
      <c r="FQG66" s="246"/>
      <c r="FQH66" s="246"/>
      <c r="FQI66" s="246"/>
      <c r="FQJ66" s="246"/>
      <c r="FQK66" s="246"/>
      <c r="FQL66" s="246"/>
      <c r="FQM66" s="246"/>
      <c r="FQN66" s="246"/>
      <c r="FQO66" s="246"/>
      <c r="FQP66" s="246"/>
      <c r="FQQ66" s="246"/>
      <c r="FQR66" s="246"/>
      <c r="FQS66" s="246"/>
      <c r="FQT66" s="246"/>
      <c r="FQU66" s="246"/>
      <c r="FQV66" s="246"/>
      <c r="FQW66" s="246"/>
      <c r="FQX66" s="246"/>
      <c r="FQY66" s="246"/>
      <c r="FQZ66" s="246"/>
      <c r="FRA66" s="246"/>
      <c r="FRB66" s="246"/>
      <c r="FRC66" s="246"/>
      <c r="FRD66" s="246"/>
      <c r="FRE66" s="246"/>
      <c r="FRF66" s="246"/>
      <c r="FRG66" s="246"/>
      <c r="FRH66" s="246"/>
      <c r="FRI66" s="246"/>
      <c r="FRJ66" s="246"/>
      <c r="FRK66" s="246"/>
      <c r="FRL66" s="246"/>
      <c r="FRM66" s="246"/>
      <c r="FRN66" s="246"/>
      <c r="FRO66" s="246"/>
      <c r="FRP66" s="246"/>
      <c r="FRQ66" s="246"/>
      <c r="FRR66" s="246"/>
      <c r="FRS66" s="246"/>
      <c r="FRT66" s="246"/>
      <c r="FRU66" s="246"/>
      <c r="FRV66" s="246"/>
      <c r="FRW66" s="246"/>
      <c r="FRX66" s="246"/>
      <c r="FRY66" s="246"/>
      <c r="FRZ66" s="246"/>
      <c r="FSA66" s="246"/>
      <c r="FSB66" s="246"/>
      <c r="FSC66" s="246"/>
      <c r="FSD66" s="246"/>
      <c r="FSE66" s="246"/>
      <c r="FSF66" s="246"/>
      <c r="FSG66" s="246"/>
      <c r="FSH66" s="246"/>
      <c r="FSI66" s="246"/>
      <c r="FSJ66" s="246"/>
      <c r="FSK66" s="246"/>
      <c r="FSL66" s="246"/>
      <c r="FSM66" s="246"/>
      <c r="FSN66" s="246"/>
      <c r="FSO66" s="246"/>
      <c r="FSP66" s="246"/>
      <c r="FSQ66" s="246"/>
      <c r="FSR66" s="246"/>
      <c r="FSS66" s="246"/>
      <c r="FST66" s="246"/>
      <c r="FSU66" s="246"/>
      <c r="FSV66" s="246"/>
      <c r="FSW66" s="246"/>
      <c r="FSX66" s="246"/>
      <c r="FSY66" s="246"/>
      <c r="FSZ66" s="246"/>
      <c r="FTA66" s="246"/>
      <c r="FTB66" s="246"/>
      <c r="FTC66" s="246"/>
      <c r="FTD66" s="246"/>
      <c r="FTE66" s="246"/>
      <c r="FTF66" s="246"/>
      <c r="FTG66" s="246"/>
      <c r="FTH66" s="246"/>
      <c r="FTI66" s="246"/>
      <c r="FTJ66" s="246"/>
      <c r="FTK66" s="246"/>
      <c r="FTL66" s="246"/>
      <c r="FTM66" s="246"/>
      <c r="FTN66" s="246"/>
      <c r="FTO66" s="246"/>
      <c r="FTP66" s="246"/>
      <c r="FTQ66" s="246"/>
      <c r="FTR66" s="246"/>
      <c r="FTS66" s="246"/>
      <c r="FTT66" s="246"/>
      <c r="FTU66" s="246"/>
      <c r="FTV66" s="246"/>
      <c r="FTW66" s="246"/>
      <c r="FTX66" s="246"/>
      <c r="FTY66" s="246"/>
      <c r="FTZ66" s="246"/>
      <c r="FUA66" s="246"/>
      <c r="FUB66" s="246"/>
      <c r="FUC66" s="246"/>
      <c r="FUD66" s="246"/>
      <c r="FUE66" s="246"/>
      <c r="FUF66" s="246"/>
      <c r="FUG66" s="246"/>
      <c r="FUH66" s="246"/>
      <c r="FUI66" s="246"/>
      <c r="FUJ66" s="246"/>
      <c r="FUK66" s="246"/>
      <c r="FUL66" s="246"/>
      <c r="FUM66" s="246"/>
      <c r="FUN66" s="246"/>
      <c r="FUO66" s="246"/>
      <c r="FUP66" s="246"/>
      <c r="FUQ66" s="246"/>
      <c r="FUR66" s="246"/>
      <c r="FUS66" s="246"/>
      <c r="FUT66" s="246"/>
      <c r="FUU66" s="246"/>
      <c r="FUV66" s="246"/>
      <c r="FUW66" s="246"/>
      <c r="FUX66" s="246"/>
      <c r="FUY66" s="246"/>
      <c r="FUZ66" s="246"/>
      <c r="FVA66" s="246"/>
      <c r="FVB66" s="246"/>
      <c r="FVC66" s="246"/>
      <c r="FVD66" s="246"/>
      <c r="FVE66" s="246"/>
      <c r="FVF66" s="246"/>
      <c r="FVG66" s="246"/>
      <c r="FVH66" s="246"/>
      <c r="FVI66" s="246"/>
      <c r="FVJ66" s="246"/>
      <c r="FVK66" s="246"/>
      <c r="FVL66" s="246"/>
      <c r="FVM66" s="246"/>
      <c r="FVN66" s="246"/>
      <c r="FVO66" s="246"/>
      <c r="FVP66" s="246"/>
      <c r="FVQ66" s="246"/>
      <c r="FVR66" s="246"/>
      <c r="FVS66" s="246"/>
      <c r="FVT66" s="246"/>
      <c r="FVU66" s="246"/>
      <c r="FVV66" s="246"/>
      <c r="FVW66" s="246"/>
      <c r="FVX66" s="246"/>
      <c r="FVY66" s="246"/>
      <c r="FVZ66" s="246"/>
      <c r="FWA66" s="246"/>
      <c r="FWB66" s="246"/>
      <c r="FWC66" s="246"/>
      <c r="FWD66" s="246"/>
      <c r="FWE66" s="246"/>
      <c r="FWF66" s="246"/>
      <c r="FWG66" s="246"/>
      <c r="FWH66" s="246"/>
      <c r="FWI66" s="246"/>
      <c r="FWJ66" s="246"/>
      <c r="FWK66" s="246"/>
      <c r="FWL66" s="246"/>
      <c r="FWM66" s="246"/>
      <c r="FWN66" s="246"/>
      <c r="FWO66" s="246"/>
      <c r="FWP66" s="246"/>
      <c r="FWQ66" s="246"/>
      <c r="FWR66" s="246"/>
      <c r="FWS66" s="246"/>
      <c r="FWT66" s="246"/>
      <c r="FWU66" s="246"/>
      <c r="FWV66" s="246"/>
      <c r="FWW66" s="246"/>
      <c r="FWX66" s="246"/>
      <c r="FWY66" s="246"/>
      <c r="FWZ66" s="246"/>
      <c r="FXA66" s="246"/>
      <c r="FXB66" s="246"/>
      <c r="FXC66" s="246"/>
      <c r="FXD66" s="246"/>
      <c r="FXE66" s="246"/>
      <c r="FXF66" s="246"/>
      <c r="FXG66" s="246"/>
      <c r="FXH66" s="246"/>
      <c r="FXI66" s="246"/>
      <c r="FXJ66" s="246"/>
      <c r="FXK66" s="246"/>
      <c r="FXL66" s="246"/>
      <c r="FXM66" s="246"/>
      <c r="FXN66" s="246"/>
      <c r="FXO66" s="246"/>
      <c r="FXP66" s="246"/>
      <c r="FXQ66" s="246"/>
      <c r="FXR66" s="246"/>
      <c r="FXS66" s="246"/>
      <c r="FXT66" s="246"/>
      <c r="FXU66" s="246"/>
      <c r="FXV66" s="246"/>
      <c r="FXW66" s="246"/>
      <c r="FXX66" s="246"/>
      <c r="FXY66" s="246"/>
      <c r="FXZ66" s="246"/>
      <c r="FYA66" s="246"/>
      <c r="FYB66" s="246"/>
      <c r="FYC66" s="246"/>
      <c r="FYD66" s="246"/>
      <c r="FYE66" s="246"/>
      <c r="FYF66" s="246"/>
      <c r="FYG66" s="246"/>
      <c r="FYH66" s="246"/>
      <c r="FYI66" s="246"/>
      <c r="FYJ66" s="246"/>
      <c r="FYK66" s="246"/>
      <c r="FYL66" s="246"/>
      <c r="FYM66" s="246"/>
      <c r="FYN66" s="246"/>
      <c r="FYO66" s="246"/>
      <c r="FYP66" s="246"/>
      <c r="FYQ66" s="246"/>
      <c r="FYR66" s="246"/>
      <c r="FYS66" s="246"/>
      <c r="FYT66" s="246"/>
      <c r="FYU66" s="246"/>
      <c r="FYV66" s="246"/>
      <c r="FYW66" s="246"/>
      <c r="FYX66" s="246"/>
      <c r="FYY66" s="246"/>
      <c r="FYZ66" s="246"/>
      <c r="FZA66" s="246"/>
      <c r="FZB66" s="246"/>
      <c r="FZC66" s="246"/>
      <c r="FZD66" s="246"/>
      <c r="FZE66" s="246"/>
      <c r="FZF66" s="246"/>
      <c r="FZG66" s="246"/>
      <c r="FZH66" s="246"/>
      <c r="FZI66" s="246"/>
      <c r="FZJ66" s="246"/>
      <c r="FZK66" s="246"/>
      <c r="FZL66" s="246"/>
      <c r="FZM66" s="246"/>
      <c r="FZN66" s="246"/>
      <c r="FZO66" s="246"/>
      <c r="FZP66" s="246"/>
      <c r="FZQ66" s="246"/>
      <c r="FZR66" s="246"/>
      <c r="FZS66" s="246"/>
      <c r="FZT66" s="246"/>
      <c r="FZU66" s="246"/>
      <c r="FZV66" s="246"/>
      <c r="FZW66" s="246"/>
      <c r="FZX66" s="246"/>
      <c r="FZY66" s="246"/>
      <c r="FZZ66" s="246"/>
      <c r="GAA66" s="246"/>
      <c r="GAB66" s="246"/>
      <c r="GAC66" s="246"/>
      <c r="GAD66" s="246"/>
      <c r="GAE66" s="246"/>
      <c r="GAF66" s="246"/>
      <c r="GAG66" s="246"/>
      <c r="GAH66" s="246"/>
      <c r="GAI66" s="246"/>
      <c r="GAJ66" s="246"/>
      <c r="GAK66" s="246"/>
      <c r="GAL66" s="246"/>
      <c r="GAM66" s="246"/>
      <c r="GAN66" s="246"/>
      <c r="GAO66" s="246"/>
      <c r="GAP66" s="246"/>
      <c r="GAQ66" s="246"/>
      <c r="GAR66" s="246"/>
      <c r="GAS66" s="246"/>
      <c r="GAT66" s="246"/>
      <c r="GAU66" s="246"/>
      <c r="GAV66" s="246"/>
      <c r="GAW66" s="246"/>
      <c r="GAX66" s="246"/>
      <c r="GAY66" s="246"/>
      <c r="GAZ66" s="246"/>
      <c r="GBA66" s="246"/>
      <c r="GBB66" s="246"/>
      <c r="GBC66" s="246"/>
      <c r="GBD66" s="246"/>
      <c r="GBE66" s="246"/>
      <c r="GBF66" s="246"/>
      <c r="GBG66" s="246"/>
      <c r="GBH66" s="246"/>
      <c r="GBI66" s="246"/>
      <c r="GBJ66" s="246"/>
      <c r="GBK66" s="246"/>
      <c r="GBL66" s="246"/>
      <c r="GBM66" s="246"/>
      <c r="GBN66" s="246"/>
      <c r="GBO66" s="246"/>
      <c r="GBP66" s="246"/>
      <c r="GBQ66" s="246"/>
      <c r="GBR66" s="246"/>
      <c r="GBS66" s="246"/>
      <c r="GBT66" s="246"/>
      <c r="GBU66" s="246"/>
      <c r="GBV66" s="246"/>
      <c r="GBW66" s="246"/>
      <c r="GBX66" s="246"/>
      <c r="GBY66" s="246"/>
      <c r="GBZ66" s="246"/>
      <c r="GCA66" s="246"/>
      <c r="GCB66" s="246"/>
      <c r="GCC66" s="246"/>
      <c r="GCD66" s="246"/>
      <c r="GCE66" s="246"/>
      <c r="GCF66" s="246"/>
      <c r="GCG66" s="246"/>
      <c r="GCH66" s="246"/>
      <c r="GCI66" s="246"/>
      <c r="GCJ66" s="246"/>
      <c r="GCK66" s="246"/>
      <c r="GCL66" s="246"/>
      <c r="GCM66" s="246"/>
      <c r="GCN66" s="246"/>
      <c r="GCO66" s="246"/>
      <c r="GCP66" s="246"/>
      <c r="GCQ66" s="246"/>
      <c r="GCR66" s="246"/>
      <c r="GCS66" s="246"/>
      <c r="GCT66" s="246"/>
      <c r="GCU66" s="246"/>
      <c r="GCV66" s="246"/>
      <c r="GCW66" s="246"/>
      <c r="GCX66" s="246"/>
      <c r="GCY66" s="246"/>
      <c r="GCZ66" s="246"/>
      <c r="GDA66" s="246"/>
      <c r="GDB66" s="246"/>
      <c r="GDC66" s="246"/>
      <c r="GDD66" s="246"/>
      <c r="GDE66" s="246"/>
      <c r="GDF66" s="246"/>
      <c r="GDG66" s="246"/>
      <c r="GDH66" s="246"/>
      <c r="GDI66" s="246"/>
      <c r="GDJ66" s="246"/>
      <c r="GDK66" s="246"/>
      <c r="GDL66" s="246"/>
      <c r="GDM66" s="246"/>
      <c r="GDN66" s="246"/>
      <c r="GDO66" s="246"/>
      <c r="GDP66" s="246"/>
      <c r="GDQ66" s="246"/>
      <c r="GDR66" s="246"/>
      <c r="GDS66" s="246"/>
      <c r="GDT66" s="246"/>
      <c r="GDU66" s="246"/>
      <c r="GDV66" s="246"/>
      <c r="GDW66" s="246"/>
      <c r="GDX66" s="246"/>
      <c r="GDY66" s="246"/>
      <c r="GDZ66" s="246"/>
      <c r="GEA66" s="246"/>
      <c r="GEB66" s="246"/>
      <c r="GEC66" s="246"/>
      <c r="GED66" s="246"/>
      <c r="GEE66" s="246"/>
      <c r="GEF66" s="246"/>
      <c r="GEG66" s="246"/>
      <c r="GEH66" s="246"/>
      <c r="GEI66" s="246"/>
      <c r="GEJ66" s="246"/>
      <c r="GEK66" s="246"/>
      <c r="GEL66" s="246"/>
      <c r="GEM66" s="246"/>
      <c r="GEN66" s="246"/>
      <c r="GEO66" s="246"/>
      <c r="GEP66" s="246"/>
      <c r="GEQ66" s="246"/>
      <c r="GER66" s="246"/>
      <c r="GES66" s="246"/>
      <c r="GET66" s="246"/>
      <c r="GEU66" s="246"/>
      <c r="GEV66" s="246"/>
      <c r="GEW66" s="246"/>
      <c r="GEX66" s="246"/>
      <c r="GEY66" s="246"/>
      <c r="GEZ66" s="246"/>
      <c r="GFA66" s="246"/>
      <c r="GFB66" s="246"/>
      <c r="GFC66" s="246"/>
      <c r="GFD66" s="246"/>
      <c r="GFE66" s="246"/>
      <c r="GFF66" s="246"/>
      <c r="GFG66" s="246"/>
      <c r="GFH66" s="246"/>
      <c r="GFI66" s="246"/>
      <c r="GFJ66" s="246"/>
      <c r="GFK66" s="246"/>
      <c r="GFL66" s="246"/>
      <c r="GFM66" s="246"/>
      <c r="GFN66" s="246"/>
      <c r="GFO66" s="246"/>
      <c r="GFP66" s="246"/>
      <c r="GFQ66" s="246"/>
      <c r="GFR66" s="246"/>
      <c r="GFS66" s="246"/>
      <c r="GFT66" s="246"/>
      <c r="GFU66" s="246"/>
      <c r="GFV66" s="246"/>
      <c r="GFW66" s="246"/>
      <c r="GFX66" s="246"/>
      <c r="GFY66" s="246"/>
      <c r="GFZ66" s="246"/>
      <c r="GGA66" s="246"/>
      <c r="GGB66" s="246"/>
      <c r="GGC66" s="246"/>
      <c r="GGD66" s="246"/>
      <c r="GGE66" s="246"/>
      <c r="GGF66" s="246"/>
      <c r="GGG66" s="246"/>
      <c r="GGH66" s="246"/>
      <c r="GGI66" s="246"/>
      <c r="GGJ66" s="246"/>
      <c r="GGK66" s="246"/>
      <c r="GGL66" s="246"/>
      <c r="GGM66" s="246"/>
      <c r="GGN66" s="246"/>
      <c r="GGO66" s="246"/>
      <c r="GGP66" s="246"/>
      <c r="GGQ66" s="246"/>
      <c r="GGR66" s="246"/>
      <c r="GGS66" s="246"/>
      <c r="GGT66" s="246"/>
      <c r="GGU66" s="246"/>
      <c r="GGV66" s="246"/>
      <c r="GGW66" s="246"/>
      <c r="GGX66" s="246"/>
      <c r="GGY66" s="246"/>
      <c r="GGZ66" s="246"/>
      <c r="GHA66" s="246"/>
      <c r="GHB66" s="246"/>
      <c r="GHC66" s="246"/>
      <c r="GHD66" s="246"/>
      <c r="GHE66" s="246"/>
      <c r="GHF66" s="246"/>
      <c r="GHG66" s="246"/>
      <c r="GHH66" s="246"/>
      <c r="GHI66" s="246"/>
      <c r="GHJ66" s="246"/>
      <c r="GHK66" s="246"/>
      <c r="GHL66" s="246"/>
      <c r="GHM66" s="246"/>
      <c r="GHN66" s="246"/>
      <c r="GHO66" s="246"/>
      <c r="GHP66" s="246"/>
      <c r="GHQ66" s="246"/>
      <c r="GHR66" s="246"/>
      <c r="GHS66" s="246"/>
      <c r="GHT66" s="246"/>
      <c r="GHU66" s="246"/>
      <c r="GHV66" s="246"/>
      <c r="GHW66" s="246"/>
      <c r="GHX66" s="246"/>
      <c r="GHY66" s="246"/>
      <c r="GHZ66" s="246"/>
      <c r="GIA66" s="246"/>
      <c r="GIB66" s="246"/>
      <c r="GIC66" s="246"/>
      <c r="GID66" s="246"/>
      <c r="GIE66" s="246"/>
      <c r="GIF66" s="246"/>
      <c r="GIG66" s="246"/>
      <c r="GIH66" s="246"/>
      <c r="GII66" s="246"/>
      <c r="GIJ66" s="246"/>
      <c r="GIK66" s="246"/>
      <c r="GIL66" s="246"/>
      <c r="GIM66" s="246"/>
      <c r="GIN66" s="246"/>
      <c r="GIO66" s="246"/>
      <c r="GIP66" s="246"/>
      <c r="GIQ66" s="246"/>
      <c r="GIR66" s="246"/>
      <c r="GIS66" s="246"/>
      <c r="GIT66" s="246"/>
      <c r="GIU66" s="246"/>
      <c r="GIV66" s="246"/>
      <c r="GIW66" s="246"/>
      <c r="GIX66" s="246"/>
      <c r="GIY66" s="246"/>
      <c r="GIZ66" s="246"/>
      <c r="GJA66" s="246"/>
      <c r="GJB66" s="246"/>
      <c r="GJC66" s="246"/>
      <c r="GJD66" s="246"/>
      <c r="GJE66" s="246"/>
      <c r="GJF66" s="246"/>
      <c r="GJG66" s="246"/>
      <c r="GJH66" s="246"/>
      <c r="GJI66" s="246"/>
      <c r="GJJ66" s="246"/>
      <c r="GJK66" s="246"/>
      <c r="GJL66" s="246"/>
      <c r="GJM66" s="246"/>
      <c r="GJN66" s="246"/>
      <c r="GJO66" s="246"/>
      <c r="GJP66" s="246"/>
      <c r="GJQ66" s="246"/>
      <c r="GJR66" s="246"/>
      <c r="GJS66" s="246"/>
      <c r="GJT66" s="246"/>
      <c r="GJU66" s="246"/>
      <c r="GJV66" s="246"/>
      <c r="GJW66" s="246"/>
      <c r="GJX66" s="246"/>
      <c r="GJY66" s="246"/>
      <c r="GJZ66" s="246"/>
      <c r="GKA66" s="246"/>
      <c r="GKB66" s="246"/>
      <c r="GKC66" s="246"/>
      <c r="GKD66" s="246"/>
      <c r="GKE66" s="246"/>
      <c r="GKF66" s="246"/>
      <c r="GKG66" s="246"/>
      <c r="GKH66" s="246"/>
      <c r="GKI66" s="246"/>
      <c r="GKJ66" s="246"/>
      <c r="GKK66" s="246"/>
      <c r="GKL66" s="246"/>
      <c r="GKM66" s="246"/>
      <c r="GKN66" s="246"/>
      <c r="GKO66" s="246"/>
      <c r="GKP66" s="246"/>
      <c r="GKQ66" s="246"/>
      <c r="GKR66" s="246"/>
      <c r="GKS66" s="246"/>
      <c r="GKT66" s="246"/>
      <c r="GKU66" s="246"/>
      <c r="GKV66" s="246"/>
      <c r="GKW66" s="246"/>
      <c r="GKX66" s="246"/>
      <c r="GKY66" s="246"/>
      <c r="GKZ66" s="246"/>
      <c r="GLA66" s="246"/>
      <c r="GLB66" s="246"/>
      <c r="GLC66" s="246"/>
      <c r="GLD66" s="246"/>
      <c r="GLE66" s="246"/>
      <c r="GLF66" s="246"/>
      <c r="GLG66" s="246"/>
      <c r="GLH66" s="246"/>
      <c r="GLI66" s="246"/>
      <c r="GLJ66" s="246"/>
      <c r="GLK66" s="246"/>
      <c r="GLL66" s="246"/>
      <c r="GLM66" s="246"/>
      <c r="GLN66" s="246"/>
      <c r="GLO66" s="246"/>
      <c r="GLP66" s="246"/>
      <c r="GLQ66" s="246"/>
      <c r="GLR66" s="246"/>
      <c r="GLS66" s="246"/>
      <c r="GLT66" s="246"/>
      <c r="GLU66" s="246"/>
      <c r="GLV66" s="246"/>
      <c r="GLW66" s="246"/>
      <c r="GLX66" s="246"/>
      <c r="GLY66" s="246"/>
      <c r="GLZ66" s="246"/>
      <c r="GMA66" s="246"/>
      <c r="GMB66" s="246"/>
      <c r="GMC66" s="246"/>
      <c r="GMD66" s="246"/>
      <c r="GME66" s="246"/>
      <c r="GMF66" s="246"/>
      <c r="GMG66" s="246"/>
      <c r="GMH66" s="246"/>
      <c r="GMI66" s="246"/>
      <c r="GMJ66" s="246"/>
      <c r="GMK66" s="246"/>
      <c r="GML66" s="246"/>
      <c r="GMM66" s="246"/>
      <c r="GMN66" s="246"/>
      <c r="GMO66" s="246"/>
      <c r="GMP66" s="246"/>
      <c r="GMQ66" s="246"/>
      <c r="GMR66" s="246"/>
      <c r="GMS66" s="246"/>
      <c r="GMT66" s="246"/>
      <c r="GMU66" s="246"/>
      <c r="GMV66" s="246"/>
      <c r="GMW66" s="246"/>
      <c r="GMX66" s="246"/>
      <c r="GMY66" s="246"/>
      <c r="GMZ66" s="246"/>
      <c r="GNA66" s="246"/>
      <c r="GNB66" s="246"/>
      <c r="GNC66" s="246"/>
      <c r="GND66" s="246"/>
      <c r="GNE66" s="246"/>
      <c r="GNF66" s="246"/>
      <c r="GNG66" s="246"/>
      <c r="GNH66" s="246"/>
      <c r="GNI66" s="246"/>
      <c r="GNJ66" s="246"/>
      <c r="GNK66" s="246"/>
      <c r="GNL66" s="246"/>
      <c r="GNM66" s="246"/>
      <c r="GNN66" s="246"/>
      <c r="GNO66" s="246"/>
      <c r="GNP66" s="246"/>
      <c r="GNQ66" s="246"/>
      <c r="GNR66" s="246"/>
      <c r="GNS66" s="246"/>
      <c r="GNT66" s="246"/>
      <c r="GNU66" s="246"/>
      <c r="GNV66" s="246"/>
      <c r="GNW66" s="246"/>
      <c r="GNX66" s="246"/>
      <c r="GNY66" s="246"/>
      <c r="GNZ66" s="246"/>
      <c r="GOA66" s="246"/>
      <c r="GOB66" s="246"/>
      <c r="GOC66" s="246"/>
      <c r="GOD66" s="246"/>
      <c r="GOE66" s="246"/>
      <c r="GOF66" s="246"/>
      <c r="GOG66" s="246"/>
      <c r="GOH66" s="246"/>
      <c r="GOI66" s="246"/>
      <c r="GOJ66" s="246"/>
      <c r="GOK66" s="246"/>
      <c r="GOL66" s="246"/>
      <c r="GOM66" s="246"/>
      <c r="GON66" s="246"/>
      <c r="GOO66" s="246"/>
      <c r="GOP66" s="246"/>
      <c r="GOQ66" s="246"/>
      <c r="GOR66" s="246"/>
      <c r="GOS66" s="246"/>
      <c r="GOT66" s="246"/>
      <c r="GOU66" s="246"/>
      <c r="GOV66" s="246"/>
      <c r="GOW66" s="246"/>
      <c r="GOX66" s="246"/>
      <c r="GOY66" s="246"/>
      <c r="GOZ66" s="246"/>
      <c r="GPA66" s="246"/>
      <c r="GPB66" s="246"/>
      <c r="GPC66" s="246"/>
      <c r="GPD66" s="246"/>
      <c r="GPE66" s="246"/>
      <c r="GPF66" s="246"/>
      <c r="GPG66" s="246"/>
      <c r="GPH66" s="246"/>
      <c r="GPI66" s="246"/>
      <c r="GPJ66" s="246"/>
      <c r="GPK66" s="246"/>
      <c r="GPL66" s="246"/>
      <c r="GPM66" s="246"/>
      <c r="GPN66" s="246"/>
      <c r="GPO66" s="246"/>
      <c r="GPP66" s="246"/>
      <c r="GPQ66" s="246"/>
      <c r="GPR66" s="246"/>
      <c r="GPS66" s="246"/>
      <c r="GPT66" s="246"/>
      <c r="GPU66" s="246"/>
      <c r="GPV66" s="246"/>
      <c r="GPW66" s="246"/>
      <c r="GPX66" s="246"/>
      <c r="GPY66" s="246"/>
      <c r="GPZ66" s="246"/>
      <c r="GQA66" s="246"/>
      <c r="GQB66" s="246"/>
      <c r="GQC66" s="246"/>
      <c r="GQD66" s="246"/>
      <c r="GQE66" s="246"/>
      <c r="GQF66" s="246"/>
      <c r="GQG66" s="246"/>
      <c r="GQH66" s="246"/>
      <c r="GQI66" s="246"/>
      <c r="GQJ66" s="246"/>
      <c r="GQK66" s="246"/>
      <c r="GQL66" s="246"/>
      <c r="GQM66" s="246"/>
      <c r="GQN66" s="246"/>
      <c r="GQO66" s="246"/>
      <c r="GQP66" s="246"/>
      <c r="GQQ66" s="246"/>
      <c r="GQR66" s="246"/>
      <c r="GQS66" s="246"/>
      <c r="GQT66" s="246"/>
      <c r="GQU66" s="246"/>
      <c r="GQV66" s="246"/>
      <c r="GQW66" s="246"/>
      <c r="GQX66" s="246"/>
      <c r="GQY66" s="246"/>
      <c r="GQZ66" s="246"/>
      <c r="GRA66" s="246"/>
      <c r="GRB66" s="246"/>
      <c r="GRC66" s="246"/>
      <c r="GRD66" s="246"/>
      <c r="GRE66" s="246"/>
      <c r="GRF66" s="246"/>
      <c r="GRG66" s="246"/>
      <c r="GRH66" s="246"/>
      <c r="GRI66" s="246"/>
      <c r="GRJ66" s="246"/>
      <c r="GRK66" s="246"/>
      <c r="GRL66" s="246"/>
      <c r="GRM66" s="246"/>
      <c r="GRN66" s="246"/>
      <c r="GRO66" s="246"/>
      <c r="GRP66" s="246"/>
      <c r="GRQ66" s="246"/>
      <c r="GRR66" s="246"/>
      <c r="GRS66" s="246"/>
      <c r="GRT66" s="246"/>
      <c r="GRU66" s="246"/>
      <c r="GRV66" s="246"/>
      <c r="GRW66" s="246"/>
      <c r="GRX66" s="246"/>
      <c r="GRY66" s="246"/>
      <c r="GRZ66" s="246"/>
      <c r="GSA66" s="246"/>
      <c r="GSB66" s="246"/>
      <c r="GSC66" s="246"/>
      <c r="GSD66" s="246"/>
      <c r="GSE66" s="246"/>
      <c r="GSF66" s="246"/>
      <c r="GSG66" s="246"/>
      <c r="GSH66" s="246"/>
      <c r="GSI66" s="246"/>
      <c r="GSJ66" s="246"/>
      <c r="GSK66" s="246"/>
      <c r="GSL66" s="246"/>
      <c r="GSM66" s="246"/>
      <c r="GSN66" s="246"/>
      <c r="GSO66" s="246"/>
      <c r="GSP66" s="246"/>
      <c r="GSQ66" s="246"/>
      <c r="GSR66" s="246"/>
      <c r="GSS66" s="246"/>
      <c r="GST66" s="246"/>
      <c r="GSU66" s="246"/>
      <c r="GSV66" s="246"/>
      <c r="GSW66" s="246"/>
      <c r="GSX66" s="246"/>
      <c r="GSY66" s="246"/>
      <c r="GSZ66" s="246"/>
      <c r="GTA66" s="246"/>
      <c r="GTB66" s="246"/>
      <c r="GTC66" s="246"/>
      <c r="GTD66" s="246"/>
      <c r="GTE66" s="246"/>
      <c r="GTF66" s="246"/>
      <c r="GTG66" s="246"/>
      <c r="GTH66" s="246"/>
      <c r="GTI66" s="246"/>
      <c r="GTJ66" s="246"/>
      <c r="GTK66" s="246"/>
      <c r="GTL66" s="246"/>
      <c r="GTM66" s="246"/>
      <c r="GTN66" s="246"/>
      <c r="GTO66" s="246"/>
      <c r="GTP66" s="246"/>
      <c r="GTQ66" s="246"/>
      <c r="GTR66" s="246"/>
      <c r="GTS66" s="246"/>
      <c r="GTT66" s="246"/>
      <c r="GTU66" s="246"/>
      <c r="GTV66" s="246"/>
      <c r="GTW66" s="246"/>
      <c r="GTX66" s="246"/>
      <c r="GTY66" s="246"/>
      <c r="GTZ66" s="246"/>
      <c r="GUA66" s="246"/>
      <c r="GUB66" s="246"/>
      <c r="GUC66" s="246"/>
      <c r="GUD66" s="246"/>
      <c r="GUE66" s="246"/>
      <c r="GUF66" s="246"/>
      <c r="GUG66" s="246"/>
      <c r="GUH66" s="246"/>
      <c r="GUI66" s="246"/>
      <c r="GUJ66" s="246"/>
      <c r="GUK66" s="246"/>
      <c r="GUL66" s="246"/>
      <c r="GUM66" s="246"/>
      <c r="GUN66" s="246"/>
      <c r="GUO66" s="246"/>
      <c r="GUP66" s="246"/>
      <c r="GUQ66" s="246"/>
      <c r="GUR66" s="246"/>
      <c r="GUS66" s="246"/>
      <c r="GUT66" s="246"/>
      <c r="GUU66" s="246"/>
      <c r="GUV66" s="246"/>
      <c r="GUW66" s="246"/>
      <c r="GUX66" s="246"/>
      <c r="GUY66" s="246"/>
      <c r="GUZ66" s="246"/>
      <c r="GVA66" s="246"/>
      <c r="GVB66" s="246"/>
      <c r="GVC66" s="246"/>
      <c r="GVD66" s="246"/>
      <c r="GVE66" s="246"/>
      <c r="GVF66" s="246"/>
      <c r="GVG66" s="246"/>
      <c r="GVH66" s="246"/>
      <c r="GVI66" s="246"/>
      <c r="GVJ66" s="246"/>
      <c r="GVK66" s="246"/>
      <c r="GVL66" s="246"/>
      <c r="GVM66" s="246"/>
      <c r="GVN66" s="246"/>
      <c r="GVO66" s="246"/>
      <c r="GVP66" s="246"/>
      <c r="GVQ66" s="246"/>
      <c r="GVR66" s="246"/>
      <c r="GVS66" s="246"/>
      <c r="GVT66" s="246"/>
      <c r="GVU66" s="246"/>
      <c r="GVV66" s="246"/>
      <c r="GVW66" s="246"/>
      <c r="GVX66" s="246"/>
      <c r="GVY66" s="246"/>
      <c r="GVZ66" s="246"/>
      <c r="GWA66" s="246"/>
      <c r="GWB66" s="246"/>
      <c r="GWC66" s="246"/>
      <c r="GWD66" s="246"/>
      <c r="GWE66" s="246"/>
      <c r="GWF66" s="246"/>
      <c r="GWG66" s="246"/>
      <c r="GWH66" s="246"/>
      <c r="GWI66" s="246"/>
      <c r="GWJ66" s="246"/>
      <c r="GWK66" s="246"/>
      <c r="GWL66" s="246"/>
      <c r="GWM66" s="246"/>
      <c r="GWN66" s="246"/>
      <c r="GWO66" s="246"/>
      <c r="GWP66" s="246"/>
      <c r="GWQ66" s="246"/>
      <c r="GWR66" s="246"/>
      <c r="GWS66" s="246"/>
      <c r="GWT66" s="246"/>
      <c r="GWU66" s="246"/>
      <c r="GWV66" s="246"/>
      <c r="GWW66" s="246"/>
      <c r="GWX66" s="246"/>
      <c r="GWY66" s="246"/>
      <c r="GWZ66" s="246"/>
      <c r="GXA66" s="246"/>
      <c r="GXB66" s="246"/>
      <c r="GXC66" s="246"/>
      <c r="GXD66" s="246"/>
      <c r="GXE66" s="246"/>
      <c r="GXF66" s="246"/>
      <c r="GXG66" s="246"/>
      <c r="GXH66" s="246"/>
      <c r="GXI66" s="246"/>
      <c r="GXJ66" s="246"/>
      <c r="GXK66" s="246"/>
      <c r="GXL66" s="246"/>
      <c r="GXM66" s="246"/>
      <c r="GXN66" s="246"/>
      <c r="GXO66" s="246"/>
      <c r="GXP66" s="246"/>
      <c r="GXQ66" s="246"/>
      <c r="GXR66" s="246"/>
      <c r="GXS66" s="246"/>
      <c r="GXT66" s="246"/>
      <c r="GXU66" s="246"/>
      <c r="GXV66" s="246"/>
      <c r="GXW66" s="246"/>
      <c r="GXX66" s="246"/>
      <c r="GXY66" s="246"/>
      <c r="GXZ66" s="246"/>
      <c r="GYA66" s="246"/>
      <c r="GYB66" s="246"/>
      <c r="GYC66" s="246"/>
      <c r="GYD66" s="246"/>
      <c r="GYE66" s="246"/>
      <c r="GYF66" s="246"/>
      <c r="GYG66" s="246"/>
      <c r="GYH66" s="246"/>
      <c r="GYI66" s="246"/>
      <c r="GYJ66" s="246"/>
      <c r="GYK66" s="246"/>
      <c r="GYL66" s="246"/>
      <c r="GYM66" s="246"/>
      <c r="GYN66" s="246"/>
      <c r="GYO66" s="246"/>
      <c r="GYP66" s="246"/>
      <c r="GYQ66" s="246"/>
      <c r="GYR66" s="246"/>
      <c r="GYS66" s="246"/>
      <c r="GYT66" s="246"/>
      <c r="GYU66" s="246"/>
      <c r="GYV66" s="246"/>
      <c r="GYW66" s="246"/>
      <c r="GYX66" s="246"/>
      <c r="GYY66" s="246"/>
      <c r="GYZ66" s="246"/>
      <c r="GZA66" s="246"/>
      <c r="GZB66" s="246"/>
      <c r="GZC66" s="246"/>
      <c r="GZD66" s="246"/>
      <c r="GZE66" s="246"/>
      <c r="GZF66" s="246"/>
      <c r="GZG66" s="246"/>
      <c r="GZH66" s="246"/>
      <c r="GZI66" s="246"/>
      <c r="GZJ66" s="246"/>
      <c r="GZK66" s="246"/>
      <c r="GZL66" s="246"/>
      <c r="GZM66" s="246"/>
      <c r="GZN66" s="246"/>
      <c r="GZO66" s="246"/>
      <c r="GZP66" s="246"/>
      <c r="GZQ66" s="246"/>
      <c r="GZR66" s="246"/>
      <c r="GZS66" s="246"/>
      <c r="GZT66" s="246"/>
      <c r="GZU66" s="246"/>
      <c r="GZV66" s="246"/>
      <c r="GZW66" s="246"/>
      <c r="GZX66" s="246"/>
      <c r="GZY66" s="246"/>
      <c r="GZZ66" s="246"/>
      <c r="HAA66" s="246"/>
      <c r="HAB66" s="246"/>
      <c r="HAC66" s="246"/>
      <c r="HAD66" s="246"/>
      <c r="HAE66" s="246"/>
      <c r="HAF66" s="246"/>
      <c r="HAG66" s="246"/>
      <c r="HAH66" s="246"/>
      <c r="HAI66" s="246"/>
      <c r="HAJ66" s="246"/>
      <c r="HAK66" s="246"/>
      <c r="HAL66" s="246"/>
      <c r="HAM66" s="246"/>
      <c r="HAN66" s="246"/>
      <c r="HAO66" s="246"/>
      <c r="HAP66" s="246"/>
      <c r="HAQ66" s="246"/>
      <c r="HAR66" s="246"/>
      <c r="HAS66" s="246"/>
      <c r="HAT66" s="246"/>
      <c r="HAU66" s="246"/>
      <c r="HAV66" s="246"/>
      <c r="HAW66" s="246"/>
      <c r="HAX66" s="246"/>
      <c r="HAY66" s="246"/>
      <c r="HAZ66" s="246"/>
      <c r="HBA66" s="246"/>
      <c r="HBB66" s="246"/>
      <c r="HBC66" s="246"/>
      <c r="HBD66" s="246"/>
      <c r="HBE66" s="246"/>
      <c r="HBF66" s="246"/>
      <c r="HBG66" s="246"/>
      <c r="HBH66" s="246"/>
      <c r="HBI66" s="246"/>
      <c r="HBJ66" s="246"/>
      <c r="HBK66" s="246"/>
      <c r="HBL66" s="246"/>
      <c r="HBM66" s="246"/>
      <c r="HBN66" s="246"/>
      <c r="HBO66" s="246"/>
      <c r="HBP66" s="246"/>
      <c r="HBQ66" s="246"/>
      <c r="HBR66" s="246"/>
      <c r="HBS66" s="246"/>
      <c r="HBT66" s="246"/>
      <c r="HBU66" s="246"/>
      <c r="HBV66" s="246"/>
      <c r="HBW66" s="246"/>
      <c r="HBX66" s="246"/>
      <c r="HBY66" s="246"/>
      <c r="HBZ66" s="246"/>
      <c r="HCA66" s="246"/>
      <c r="HCB66" s="246"/>
      <c r="HCC66" s="246"/>
      <c r="HCD66" s="246"/>
      <c r="HCE66" s="246"/>
      <c r="HCF66" s="246"/>
      <c r="HCG66" s="246"/>
      <c r="HCH66" s="246"/>
      <c r="HCI66" s="246"/>
      <c r="HCJ66" s="246"/>
      <c r="HCK66" s="246"/>
      <c r="HCL66" s="246"/>
      <c r="HCM66" s="246"/>
      <c r="HCN66" s="246"/>
      <c r="HCO66" s="246"/>
      <c r="HCP66" s="246"/>
      <c r="HCQ66" s="246"/>
      <c r="HCR66" s="246"/>
      <c r="HCS66" s="246"/>
      <c r="HCT66" s="246"/>
      <c r="HCU66" s="246"/>
      <c r="HCV66" s="246"/>
      <c r="HCW66" s="246"/>
      <c r="HCX66" s="246"/>
      <c r="HCY66" s="246"/>
      <c r="HCZ66" s="246"/>
      <c r="HDA66" s="246"/>
      <c r="HDB66" s="246"/>
      <c r="HDC66" s="246"/>
      <c r="HDD66" s="246"/>
      <c r="HDE66" s="246"/>
      <c r="HDF66" s="246"/>
      <c r="HDG66" s="246"/>
      <c r="HDH66" s="246"/>
      <c r="HDI66" s="246"/>
      <c r="HDJ66" s="246"/>
      <c r="HDK66" s="246"/>
      <c r="HDL66" s="246"/>
      <c r="HDM66" s="246"/>
      <c r="HDN66" s="246"/>
      <c r="HDO66" s="246"/>
      <c r="HDP66" s="246"/>
      <c r="HDQ66" s="246"/>
      <c r="HDR66" s="246"/>
      <c r="HDS66" s="246"/>
      <c r="HDT66" s="246"/>
      <c r="HDU66" s="246"/>
      <c r="HDV66" s="246"/>
      <c r="HDW66" s="246"/>
      <c r="HDX66" s="246"/>
      <c r="HDY66" s="246"/>
      <c r="HDZ66" s="246"/>
      <c r="HEA66" s="246"/>
      <c r="HEB66" s="246"/>
      <c r="HEC66" s="246"/>
      <c r="HED66" s="246"/>
      <c r="HEE66" s="246"/>
      <c r="HEF66" s="246"/>
      <c r="HEG66" s="246"/>
      <c r="HEH66" s="246"/>
      <c r="HEI66" s="246"/>
      <c r="HEJ66" s="246"/>
      <c r="HEK66" s="246"/>
      <c r="HEL66" s="246"/>
      <c r="HEM66" s="246"/>
      <c r="HEN66" s="246"/>
      <c r="HEO66" s="246"/>
      <c r="HEP66" s="246"/>
      <c r="HEQ66" s="246"/>
      <c r="HER66" s="246"/>
      <c r="HES66" s="246"/>
      <c r="HET66" s="246"/>
      <c r="HEU66" s="246"/>
      <c r="HEV66" s="246"/>
      <c r="HEW66" s="246"/>
      <c r="HEX66" s="246"/>
      <c r="HEY66" s="246"/>
      <c r="HEZ66" s="246"/>
      <c r="HFA66" s="246"/>
      <c r="HFB66" s="246"/>
      <c r="HFC66" s="246"/>
      <c r="HFD66" s="246"/>
      <c r="HFE66" s="246"/>
      <c r="HFF66" s="246"/>
      <c r="HFG66" s="246"/>
      <c r="HFH66" s="246"/>
      <c r="HFI66" s="246"/>
      <c r="HFJ66" s="246"/>
      <c r="HFK66" s="246"/>
      <c r="HFL66" s="246"/>
      <c r="HFM66" s="246"/>
      <c r="HFN66" s="246"/>
      <c r="HFO66" s="246"/>
      <c r="HFP66" s="246"/>
      <c r="HFQ66" s="246"/>
      <c r="HFR66" s="246"/>
      <c r="HFS66" s="246"/>
      <c r="HFT66" s="246"/>
      <c r="HFU66" s="246"/>
      <c r="HFV66" s="246"/>
      <c r="HFW66" s="246"/>
      <c r="HFX66" s="246"/>
      <c r="HFY66" s="246"/>
      <c r="HFZ66" s="246"/>
      <c r="HGA66" s="246"/>
      <c r="HGB66" s="246"/>
      <c r="HGC66" s="246"/>
      <c r="HGD66" s="246"/>
      <c r="HGE66" s="246"/>
      <c r="HGF66" s="246"/>
      <c r="HGG66" s="246"/>
      <c r="HGH66" s="246"/>
      <c r="HGI66" s="246"/>
      <c r="HGJ66" s="246"/>
      <c r="HGK66" s="246"/>
      <c r="HGL66" s="246"/>
      <c r="HGM66" s="246"/>
      <c r="HGN66" s="246"/>
      <c r="HGO66" s="246"/>
      <c r="HGP66" s="246"/>
      <c r="HGQ66" s="246"/>
      <c r="HGR66" s="246"/>
      <c r="HGS66" s="246"/>
      <c r="HGT66" s="246"/>
      <c r="HGU66" s="246"/>
      <c r="HGV66" s="246"/>
      <c r="HGW66" s="246"/>
      <c r="HGX66" s="246"/>
      <c r="HGY66" s="246"/>
      <c r="HGZ66" s="246"/>
      <c r="HHA66" s="246"/>
      <c r="HHB66" s="246"/>
      <c r="HHC66" s="246"/>
      <c r="HHD66" s="246"/>
      <c r="HHE66" s="246"/>
      <c r="HHF66" s="246"/>
      <c r="HHG66" s="246"/>
      <c r="HHH66" s="246"/>
      <c r="HHI66" s="246"/>
      <c r="HHJ66" s="246"/>
      <c r="HHK66" s="246"/>
      <c r="HHL66" s="246"/>
      <c r="HHM66" s="246"/>
      <c r="HHN66" s="246"/>
      <c r="HHO66" s="246"/>
      <c r="HHP66" s="246"/>
      <c r="HHQ66" s="246"/>
      <c r="HHR66" s="246"/>
      <c r="HHS66" s="246"/>
      <c r="HHT66" s="246"/>
      <c r="HHU66" s="246"/>
      <c r="HHV66" s="246"/>
      <c r="HHW66" s="246"/>
      <c r="HHX66" s="246"/>
      <c r="HHY66" s="246"/>
      <c r="HHZ66" s="246"/>
      <c r="HIA66" s="246"/>
      <c r="HIB66" s="246"/>
      <c r="HIC66" s="246"/>
      <c r="HID66" s="246"/>
      <c r="HIE66" s="246"/>
      <c r="HIF66" s="246"/>
      <c r="HIG66" s="246"/>
      <c r="HIH66" s="246"/>
      <c r="HII66" s="246"/>
      <c r="HIJ66" s="246"/>
      <c r="HIK66" s="246"/>
      <c r="HIL66" s="246"/>
      <c r="HIM66" s="246"/>
      <c r="HIN66" s="246"/>
      <c r="HIO66" s="246"/>
      <c r="HIP66" s="246"/>
      <c r="HIQ66" s="246"/>
      <c r="HIR66" s="246"/>
      <c r="HIS66" s="246"/>
      <c r="HIT66" s="246"/>
      <c r="HIU66" s="246"/>
      <c r="HIV66" s="246"/>
      <c r="HIW66" s="246"/>
      <c r="HIX66" s="246"/>
      <c r="HIY66" s="246"/>
      <c r="HIZ66" s="246"/>
      <c r="HJA66" s="246"/>
      <c r="HJB66" s="246"/>
      <c r="HJC66" s="246"/>
      <c r="HJD66" s="246"/>
      <c r="HJE66" s="246"/>
      <c r="HJF66" s="246"/>
      <c r="HJG66" s="246"/>
      <c r="HJH66" s="246"/>
      <c r="HJI66" s="246"/>
      <c r="HJJ66" s="246"/>
      <c r="HJK66" s="246"/>
      <c r="HJL66" s="246"/>
      <c r="HJM66" s="246"/>
      <c r="HJN66" s="246"/>
      <c r="HJO66" s="246"/>
      <c r="HJP66" s="246"/>
      <c r="HJQ66" s="246"/>
      <c r="HJR66" s="246"/>
      <c r="HJS66" s="246"/>
      <c r="HJT66" s="246"/>
      <c r="HJU66" s="246"/>
      <c r="HJV66" s="246"/>
      <c r="HJW66" s="246"/>
      <c r="HJX66" s="246"/>
      <c r="HJY66" s="246"/>
      <c r="HJZ66" s="246"/>
      <c r="HKA66" s="246"/>
      <c r="HKB66" s="246"/>
      <c r="HKC66" s="246"/>
      <c r="HKD66" s="246"/>
      <c r="HKE66" s="246"/>
      <c r="HKF66" s="246"/>
      <c r="HKG66" s="246"/>
      <c r="HKH66" s="246"/>
      <c r="HKI66" s="246"/>
      <c r="HKJ66" s="246"/>
      <c r="HKK66" s="246"/>
      <c r="HKL66" s="246"/>
      <c r="HKM66" s="246"/>
      <c r="HKN66" s="246"/>
      <c r="HKO66" s="246"/>
      <c r="HKP66" s="246"/>
      <c r="HKQ66" s="246"/>
      <c r="HKR66" s="246"/>
      <c r="HKS66" s="246"/>
      <c r="HKT66" s="246"/>
      <c r="HKU66" s="246"/>
      <c r="HKV66" s="246"/>
      <c r="HKW66" s="246"/>
      <c r="HKX66" s="246"/>
      <c r="HKY66" s="246"/>
      <c r="HKZ66" s="246"/>
      <c r="HLA66" s="246"/>
      <c r="HLB66" s="246"/>
      <c r="HLC66" s="246"/>
      <c r="HLD66" s="246"/>
      <c r="HLE66" s="246"/>
      <c r="HLF66" s="246"/>
      <c r="HLG66" s="246"/>
      <c r="HLH66" s="246"/>
      <c r="HLI66" s="246"/>
      <c r="HLJ66" s="246"/>
      <c r="HLK66" s="246"/>
      <c r="HLL66" s="246"/>
      <c r="HLM66" s="246"/>
      <c r="HLN66" s="246"/>
      <c r="HLO66" s="246"/>
      <c r="HLP66" s="246"/>
      <c r="HLQ66" s="246"/>
      <c r="HLR66" s="246"/>
      <c r="HLS66" s="246"/>
      <c r="HLT66" s="246"/>
      <c r="HLU66" s="246"/>
      <c r="HLV66" s="246"/>
      <c r="HLW66" s="246"/>
      <c r="HLX66" s="246"/>
      <c r="HLY66" s="246"/>
      <c r="HLZ66" s="246"/>
      <c r="HMA66" s="246"/>
      <c r="HMB66" s="246"/>
      <c r="HMC66" s="246"/>
      <c r="HMD66" s="246"/>
      <c r="HME66" s="246"/>
      <c r="HMF66" s="246"/>
      <c r="HMG66" s="246"/>
      <c r="HMH66" s="246"/>
      <c r="HMI66" s="246"/>
      <c r="HMJ66" s="246"/>
      <c r="HMK66" s="246"/>
      <c r="HML66" s="246"/>
      <c r="HMM66" s="246"/>
      <c r="HMN66" s="246"/>
      <c r="HMO66" s="246"/>
      <c r="HMP66" s="246"/>
      <c r="HMQ66" s="246"/>
      <c r="HMR66" s="246"/>
      <c r="HMS66" s="246"/>
      <c r="HMT66" s="246"/>
      <c r="HMU66" s="246"/>
      <c r="HMV66" s="246"/>
      <c r="HMW66" s="246"/>
      <c r="HMX66" s="246"/>
      <c r="HMY66" s="246"/>
      <c r="HMZ66" s="246"/>
      <c r="HNA66" s="246"/>
      <c r="HNB66" s="246"/>
      <c r="HNC66" s="246"/>
      <c r="HND66" s="246"/>
      <c r="HNE66" s="246"/>
      <c r="HNF66" s="246"/>
      <c r="HNG66" s="246"/>
      <c r="HNH66" s="246"/>
      <c r="HNI66" s="246"/>
      <c r="HNJ66" s="246"/>
      <c r="HNK66" s="246"/>
      <c r="HNL66" s="246"/>
      <c r="HNM66" s="246"/>
      <c r="HNN66" s="246"/>
      <c r="HNO66" s="246"/>
      <c r="HNP66" s="246"/>
      <c r="HNQ66" s="246"/>
      <c r="HNR66" s="246"/>
      <c r="HNS66" s="246"/>
      <c r="HNT66" s="246"/>
      <c r="HNU66" s="246"/>
      <c r="HNV66" s="246"/>
      <c r="HNW66" s="246"/>
      <c r="HNX66" s="246"/>
      <c r="HNY66" s="246"/>
      <c r="HNZ66" s="246"/>
      <c r="HOA66" s="246"/>
      <c r="HOB66" s="246"/>
      <c r="HOC66" s="246"/>
      <c r="HOD66" s="246"/>
      <c r="HOE66" s="246"/>
      <c r="HOF66" s="246"/>
      <c r="HOG66" s="246"/>
      <c r="HOH66" s="246"/>
      <c r="HOI66" s="246"/>
      <c r="HOJ66" s="246"/>
      <c r="HOK66" s="246"/>
      <c r="HOL66" s="246"/>
      <c r="HOM66" s="246"/>
      <c r="HON66" s="246"/>
      <c r="HOO66" s="246"/>
      <c r="HOP66" s="246"/>
      <c r="HOQ66" s="246"/>
      <c r="HOR66" s="246"/>
      <c r="HOS66" s="246"/>
      <c r="HOT66" s="246"/>
      <c r="HOU66" s="246"/>
      <c r="HOV66" s="246"/>
      <c r="HOW66" s="246"/>
      <c r="HOX66" s="246"/>
      <c r="HOY66" s="246"/>
      <c r="HOZ66" s="246"/>
      <c r="HPA66" s="246"/>
      <c r="HPB66" s="246"/>
      <c r="HPC66" s="246"/>
      <c r="HPD66" s="246"/>
      <c r="HPE66" s="246"/>
      <c r="HPF66" s="246"/>
      <c r="HPG66" s="246"/>
      <c r="HPH66" s="246"/>
      <c r="HPI66" s="246"/>
      <c r="HPJ66" s="246"/>
      <c r="HPK66" s="246"/>
      <c r="HPL66" s="246"/>
      <c r="HPM66" s="246"/>
      <c r="HPN66" s="246"/>
      <c r="HPO66" s="246"/>
      <c r="HPP66" s="246"/>
      <c r="HPQ66" s="246"/>
      <c r="HPR66" s="246"/>
      <c r="HPS66" s="246"/>
      <c r="HPT66" s="246"/>
      <c r="HPU66" s="246"/>
      <c r="HPV66" s="246"/>
      <c r="HPW66" s="246"/>
      <c r="HPX66" s="246"/>
      <c r="HPY66" s="246"/>
      <c r="HPZ66" s="246"/>
      <c r="HQA66" s="246"/>
      <c r="HQB66" s="246"/>
      <c r="HQC66" s="246"/>
      <c r="HQD66" s="246"/>
      <c r="HQE66" s="246"/>
      <c r="HQF66" s="246"/>
      <c r="HQG66" s="246"/>
      <c r="HQH66" s="246"/>
      <c r="HQI66" s="246"/>
      <c r="HQJ66" s="246"/>
      <c r="HQK66" s="246"/>
      <c r="HQL66" s="246"/>
      <c r="HQM66" s="246"/>
      <c r="HQN66" s="246"/>
      <c r="HQO66" s="246"/>
      <c r="HQP66" s="246"/>
      <c r="HQQ66" s="246"/>
      <c r="HQR66" s="246"/>
      <c r="HQS66" s="246"/>
      <c r="HQT66" s="246"/>
      <c r="HQU66" s="246"/>
      <c r="HQV66" s="246"/>
      <c r="HQW66" s="246"/>
      <c r="HQX66" s="246"/>
      <c r="HQY66" s="246"/>
      <c r="HQZ66" s="246"/>
      <c r="HRA66" s="246"/>
      <c r="HRB66" s="246"/>
      <c r="HRC66" s="246"/>
      <c r="HRD66" s="246"/>
      <c r="HRE66" s="246"/>
      <c r="HRF66" s="246"/>
      <c r="HRG66" s="246"/>
      <c r="HRH66" s="246"/>
      <c r="HRI66" s="246"/>
      <c r="HRJ66" s="246"/>
      <c r="HRK66" s="246"/>
      <c r="HRL66" s="246"/>
      <c r="HRM66" s="246"/>
      <c r="HRN66" s="246"/>
      <c r="HRO66" s="246"/>
      <c r="HRP66" s="246"/>
      <c r="HRQ66" s="246"/>
      <c r="HRR66" s="246"/>
      <c r="HRS66" s="246"/>
      <c r="HRT66" s="246"/>
      <c r="HRU66" s="246"/>
      <c r="HRV66" s="246"/>
      <c r="HRW66" s="246"/>
      <c r="HRX66" s="246"/>
      <c r="HRY66" s="246"/>
      <c r="HRZ66" s="246"/>
      <c r="HSA66" s="246"/>
      <c r="HSB66" s="246"/>
      <c r="HSC66" s="246"/>
      <c r="HSD66" s="246"/>
      <c r="HSE66" s="246"/>
      <c r="HSF66" s="246"/>
      <c r="HSG66" s="246"/>
      <c r="HSH66" s="246"/>
      <c r="HSI66" s="246"/>
      <c r="HSJ66" s="246"/>
      <c r="HSK66" s="246"/>
      <c r="HSL66" s="246"/>
      <c r="HSM66" s="246"/>
      <c r="HSN66" s="246"/>
      <c r="HSO66" s="246"/>
      <c r="HSP66" s="246"/>
      <c r="HSQ66" s="246"/>
      <c r="HSR66" s="246"/>
      <c r="HSS66" s="246"/>
      <c r="HST66" s="246"/>
      <c r="HSU66" s="246"/>
      <c r="HSV66" s="246"/>
      <c r="HSW66" s="246"/>
      <c r="HSX66" s="246"/>
      <c r="HSY66" s="246"/>
      <c r="HSZ66" s="246"/>
      <c r="HTA66" s="246"/>
      <c r="HTB66" s="246"/>
      <c r="HTC66" s="246"/>
      <c r="HTD66" s="246"/>
      <c r="HTE66" s="246"/>
      <c r="HTF66" s="246"/>
      <c r="HTG66" s="246"/>
      <c r="HTH66" s="246"/>
      <c r="HTI66" s="246"/>
      <c r="HTJ66" s="246"/>
      <c r="HTK66" s="246"/>
      <c r="HTL66" s="246"/>
      <c r="HTM66" s="246"/>
      <c r="HTN66" s="246"/>
      <c r="HTO66" s="246"/>
      <c r="HTP66" s="246"/>
      <c r="HTQ66" s="246"/>
      <c r="HTR66" s="246"/>
      <c r="HTS66" s="246"/>
      <c r="HTT66" s="246"/>
      <c r="HTU66" s="246"/>
      <c r="HTV66" s="246"/>
      <c r="HTW66" s="246"/>
      <c r="HTX66" s="246"/>
      <c r="HTY66" s="246"/>
      <c r="HTZ66" s="246"/>
      <c r="HUA66" s="246"/>
      <c r="HUB66" s="246"/>
      <c r="HUC66" s="246"/>
      <c r="HUD66" s="246"/>
      <c r="HUE66" s="246"/>
      <c r="HUF66" s="246"/>
      <c r="HUG66" s="246"/>
      <c r="HUH66" s="246"/>
      <c r="HUI66" s="246"/>
      <c r="HUJ66" s="246"/>
      <c r="HUK66" s="246"/>
      <c r="HUL66" s="246"/>
      <c r="HUM66" s="246"/>
      <c r="HUN66" s="246"/>
      <c r="HUO66" s="246"/>
      <c r="HUP66" s="246"/>
      <c r="HUQ66" s="246"/>
      <c r="HUR66" s="246"/>
      <c r="HUS66" s="246"/>
      <c r="HUT66" s="246"/>
      <c r="HUU66" s="246"/>
      <c r="HUV66" s="246"/>
      <c r="HUW66" s="246"/>
      <c r="HUX66" s="246"/>
      <c r="HUY66" s="246"/>
      <c r="HUZ66" s="246"/>
      <c r="HVA66" s="246"/>
      <c r="HVB66" s="246"/>
      <c r="HVC66" s="246"/>
      <c r="HVD66" s="246"/>
      <c r="HVE66" s="246"/>
      <c r="HVF66" s="246"/>
      <c r="HVG66" s="246"/>
      <c r="HVH66" s="246"/>
      <c r="HVI66" s="246"/>
      <c r="HVJ66" s="246"/>
      <c r="HVK66" s="246"/>
      <c r="HVL66" s="246"/>
      <c r="HVM66" s="246"/>
      <c r="HVN66" s="246"/>
      <c r="HVO66" s="246"/>
      <c r="HVP66" s="246"/>
      <c r="HVQ66" s="246"/>
      <c r="HVR66" s="246"/>
      <c r="HVS66" s="246"/>
      <c r="HVT66" s="246"/>
      <c r="HVU66" s="246"/>
      <c r="HVV66" s="246"/>
      <c r="HVW66" s="246"/>
      <c r="HVX66" s="246"/>
      <c r="HVY66" s="246"/>
      <c r="HVZ66" s="246"/>
      <c r="HWA66" s="246"/>
      <c r="HWB66" s="246"/>
      <c r="HWC66" s="246"/>
      <c r="HWD66" s="246"/>
      <c r="HWE66" s="246"/>
      <c r="HWF66" s="246"/>
      <c r="HWG66" s="246"/>
      <c r="HWH66" s="246"/>
      <c r="HWI66" s="246"/>
      <c r="HWJ66" s="246"/>
      <c r="HWK66" s="246"/>
      <c r="HWL66" s="246"/>
      <c r="HWM66" s="246"/>
      <c r="HWN66" s="246"/>
      <c r="HWO66" s="246"/>
      <c r="HWP66" s="246"/>
      <c r="HWQ66" s="246"/>
      <c r="HWR66" s="246"/>
      <c r="HWS66" s="246"/>
      <c r="HWT66" s="246"/>
      <c r="HWU66" s="246"/>
      <c r="HWV66" s="246"/>
      <c r="HWW66" s="246"/>
      <c r="HWX66" s="246"/>
      <c r="HWY66" s="246"/>
      <c r="HWZ66" s="246"/>
      <c r="HXA66" s="246"/>
      <c r="HXB66" s="246"/>
      <c r="HXC66" s="246"/>
      <c r="HXD66" s="246"/>
      <c r="HXE66" s="246"/>
      <c r="HXF66" s="246"/>
      <c r="HXG66" s="246"/>
      <c r="HXH66" s="246"/>
      <c r="HXI66" s="246"/>
      <c r="HXJ66" s="246"/>
      <c r="HXK66" s="246"/>
      <c r="HXL66" s="246"/>
      <c r="HXM66" s="246"/>
      <c r="HXN66" s="246"/>
      <c r="HXO66" s="246"/>
      <c r="HXP66" s="246"/>
      <c r="HXQ66" s="246"/>
      <c r="HXR66" s="246"/>
      <c r="HXS66" s="246"/>
      <c r="HXT66" s="246"/>
      <c r="HXU66" s="246"/>
      <c r="HXV66" s="246"/>
      <c r="HXW66" s="246"/>
      <c r="HXX66" s="246"/>
      <c r="HXY66" s="246"/>
      <c r="HXZ66" s="246"/>
      <c r="HYA66" s="246"/>
      <c r="HYB66" s="246"/>
      <c r="HYC66" s="246"/>
      <c r="HYD66" s="246"/>
      <c r="HYE66" s="246"/>
      <c r="HYF66" s="246"/>
      <c r="HYG66" s="246"/>
      <c r="HYH66" s="246"/>
      <c r="HYI66" s="246"/>
      <c r="HYJ66" s="246"/>
      <c r="HYK66" s="246"/>
      <c r="HYL66" s="246"/>
      <c r="HYM66" s="246"/>
      <c r="HYN66" s="246"/>
      <c r="HYO66" s="246"/>
      <c r="HYP66" s="246"/>
      <c r="HYQ66" s="246"/>
      <c r="HYR66" s="246"/>
      <c r="HYS66" s="246"/>
      <c r="HYT66" s="246"/>
      <c r="HYU66" s="246"/>
      <c r="HYV66" s="246"/>
      <c r="HYW66" s="246"/>
      <c r="HYX66" s="246"/>
      <c r="HYY66" s="246"/>
      <c r="HYZ66" s="246"/>
      <c r="HZA66" s="246"/>
      <c r="HZB66" s="246"/>
      <c r="HZC66" s="246"/>
      <c r="HZD66" s="246"/>
      <c r="HZE66" s="246"/>
      <c r="HZF66" s="246"/>
      <c r="HZG66" s="246"/>
      <c r="HZH66" s="246"/>
      <c r="HZI66" s="246"/>
      <c r="HZJ66" s="246"/>
      <c r="HZK66" s="246"/>
      <c r="HZL66" s="246"/>
      <c r="HZM66" s="246"/>
      <c r="HZN66" s="246"/>
      <c r="HZO66" s="246"/>
      <c r="HZP66" s="246"/>
      <c r="HZQ66" s="246"/>
      <c r="HZR66" s="246"/>
      <c r="HZS66" s="246"/>
      <c r="HZT66" s="246"/>
      <c r="HZU66" s="246"/>
      <c r="HZV66" s="246"/>
      <c r="HZW66" s="246"/>
      <c r="HZX66" s="246"/>
      <c r="HZY66" s="246"/>
      <c r="HZZ66" s="246"/>
      <c r="IAA66" s="246"/>
      <c r="IAB66" s="246"/>
      <c r="IAC66" s="246"/>
      <c r="IAD66" s="246"/>
      <c r="IAE66" s="246"/>
      <c r="IAF66" s="246"/>
      <c r="IAG66" s="246"/>
      <c r="IAH66" s="246"/>
      <c r="IAI66" s="246"/>
      <c r="IAJ66" s="246"/>
      <c r="IAK66" s="246"/>
      <c r="IAL66" s="246"/>
      <c r="IAM66" s="246"/>
      <c r="IAN66" s="246"/>
      <c r="IAO66" s="246"/>
      <c r="IAP66" s="246"/>
      <c r="IAQ66" s="246"/>
      <c r="IAR66" s="246"/>
      <c r="IAS66" s="246"/>
      <c r="IAT66" s="246"/>
      <c r="IAU66" s="246"/>
      <c r="IAV66" s="246"/>
      <c r="IAW66" s="246"/>
      <c r="IAX66" s="246"/>
      <c r="IAY66" s="246"/>
      <c r="IAZ66" s="246"/>
      <c r="IBA66" s="246"/>
      <c r="IBB66" s="246"/>
      <c r="IBC66" s="246"/>
      <c r="IBD66" s="246"/>
      <c r="IBE66" s="246"/>
      <c r="IBF66" s="246"/>
      <c r="IBG66" s="246"/>
      <c r="IBH66" s="246"/>
      <c r="IBI66" s="246"/>
      <c r="IBJ66" s="246"/>
      <c r="IBK66" s="246"/>
      <c r="IBL66" s="246"/>
      <c r="IBM66" s="246"/>
      <c r="IBN66" s="246"/>
      <c r="IBO66" s="246"/>
      <c r="IBP66" s="246"/>
      <c r="IBQ66" s="246"/>
      <c r="IBR66" s="246"/>
      <c r="IBS66" s="246"/>
      <c r="IBT66" s="246"/>
      <c r="IBU66" s="246"/>
      <c r="IBV66" s="246"/>
      <c r="IBW66" s="246"/>
      <c r="IBX66" s="246"/>
      <c r="IBY66" s="246"/>
      <c r="IBZ66" s="246"/>
      <c r="ICA66" s="246"/>
      <c r="ICB66" s="246"/>
      <c r="ICC66" s="246"/>
      <c r="ICD66" s="246"/>
      <c r="ICE66" s="246"/>
      <c r="ICF66" s="246"/>
      <c r="ICG66" s="246"/>
      <c r="ICH66" s="246"/>
      <c r="ICI66" s="246"/>
      <c r="ICJ66" s="246"/>
      <c r="ICK66" s="246"/>
      <c r="ICL66" s="246"/>
      <c r="ICM66" s="246"/>
      <c r="ICN66" s="246"/>
      <c r="ICO66" s="246"/>
      <c r="ICP66" s="246"/>
      <c r="ICQ66" s="246"/>
      <c r="ICR66" s="246"/>
      <c r="ICS66" s="246"/>
      <c r="ICT66" s="246"/>
      <c r="ICU66" s="246"/>
      <c r="ICV66" s="246"/>
      <c r="ICW66" s="246"/>
      <c r="ICX66" s="246"/>
      <c r="ICY66" s="246"/>
      <c r="ICZ66" s="246"/>
      <c r="IDA66" s="246"/>
      <c r="IDB66" s="246"/>
      <c r="IDC66" s="246"/>
      <c r="IDD66" s="246"/>
      <c r="IDE66" s="246"/>
      <c r="IDF66" s="246"/>
      <c r="IDG66" s="246"/>
      <c r="IDH66" s="246"/>
      <c r="IDI66" s="246"/>
      <c r="IDJ66" s="246"/>
      <c r="IDK66" s="246"/>
      <c r="IDL66" s="246"/>
      <c r="IDM66" s="246"/>
      <c r="IDN66" s="246"/>
      <c r="IDO66" s="246"/>
      <c r="IDP66" s="246"/>
      <c r="IDQ66" s="246"/>
      <c r="IDR66" s="246"/>
      <c r="IDS66" s="246"/>
      <c r="IDT66" s="246"/>
      <c r="IDU66" s="246"/>
      <c r="IDV66" s="246"/>
      <c r="IDW66" s="246"/>
      <c r="IDX66" s="246"/>
      <c r="IDY66" s="246"/>
      <c r="IDZ66" s="246"/>
      <c r="IEA66" s="246"/>
      <c r="IEB66" s="246"/>
      <c r="IEC66" s="246"/>
      <c r="IED66" s="246"/>
      <c r="IEE66" s="246"/>
      <c r="IEF66" s="246"/>
      <c r="IEG66" s="246"/>
      <c r="IEH66" s="246"/>
      <c r="IEI66" s="246"/>
      <c r="IEJ66" s="246"/>
      <c r="IEK66" s="246"/>
      <c r="IEL66" s="246"/>
      <c r="IEM66" s="246"/>
      <c r="IEN66" s="246"/>
      <c r="IEO66" s="246"/>
      <c r="IEP66" s="246"/>
      <c r="IEQ66" s="246"/>
      <c r="IER66" s="246"/>
      <c r="IES66" s="246"/>
      <c r="IET66" s="246"/>
      <c r="IEU66" s="246"/>
      <c r="IEV66" s="246"/>
      <c r="IEW66" s="246"/>
      <c r="IEX66" s="246"/>
      <c r="IEY66" s="246"/>
      <c r="IEZ66" s="246"/>
      <c r="IFA66" s="246"/>
      <c r="IFB66" s="246"/>
      <c r="IFC66" s="246"/>
      <c r="IFD66" s="246"/>
      <c r="IFE66" s="246"/>
      <c r="IFF66" s="246"/>
      <c r="IFG66" s="246"/>
      <c r="IFH66" s="246"/>
      <c r="IFI66" s="246"/>
      <c r="IFJ66" s="246"/>
      <c r="IFK66" s="246"/>
      <c r="IFL66" s="246"/>
      <c r="IFM66" s="246"/>
      <c r="IFN66" s="246"/>
      <c r="IFO66" s="246"/>
      <c r="IFP66" s="246"/>
      <c r="IFQ66" s="246"/>
      <c r="IFR66" s="246"/>
      <c r="IFS66" s="246"/>
      <c r="IFT66" s="246"/>
      <c r="IFU66" s="246"/>
      <c r="IFV66" s="246"/>
      <c r="IFW66" s="246"/>
      <c r="IFX66" s="246"/>
      <c r="IFY66" s="246"/>
      <c r="IFZ66" s="246"/>
      <c r="IGA66" s="246"/>
      <c r="IGB66" s="246"/>
      <c r="IGC66" s="246"/>
      <c r="IGD66" s="246"/>
      <c r="IGE66" s="246"/>
      <c r="IGF66" s="246"/>
      <c r="IGG66" s="246"/>
      <c r="IGH66" s="246"/>
      <c r="IGI66" s="246"/>
      <c r="IGJ66" s="246"/>
      <c r="IGK66" s="246"/>
      <c r="IGL66" s="246"/>
      <c r="IGM66" s="246"/>
      <c r="IGN66" s="246"/>
      <c r="IGO66" s="246"/>
      <c r="IGP66" s="246"/>
      <c r="IGQ66" s="246"/>
      <c r="IGR66" s="246"/>
      <c r="IGS66" s="246"/>
      <c r="IGT66" s="246"/>
      <c r="IGU66" s="246"/>
      <c r="IGV66" s="246"/>
      <c r="IGW66" s="246"/>
      <c r="IGX66" s="246"/>
      <c r="IGY66" s="246"/>
      <c r="IGZ66" s="246"/>
      <c r="IHA66" s="246"/>
      <c r="IHB66" s="246"/>
      <c r="IHC66" s="246"/>
      <c r="IHD66" s="246"/>
      <c r="IHE66" s="246"/>
      <c r="IHF66" s="246"/>
      <c r="IHG66" s="246"/>
      <c r="IHH66" s="246"/>
      <c r="IHI66" s="246"/>
      <c r="IHJ66" s="246"/>
      <c r="IHK66" s="246"/>
      <c r="IHL66" s="246"/>
      <c r="IHM66" s="246"/>
      <c r="IHN66" s="246"/>
      <c r="IHO66" s="246"/>
      <c r="IHP66" s="246"/>
      <c r="IHQ66" s="246"/>
      <c r="IHR66" s="246"/>
      <c r="IHS66" s="246"/>
      <c r="IHT66" s="246"/>
      <c r="IHU66" s="246"/>
      <c r="IHV66" s="246"/>
      <c r="IHW66" s="246"/>
      <c r="IHX66" s="246"/>
      <c r="IHY66" s="246"/>
      <c r="IHZ66" s="246"/>
      <c r="IIA66" s="246"/>
      <c r="IIB66" s="246"/>
      <c r="IIC66" s="246"/>
      <c r="IID66" s="246"/>
      <c r="IIE66" s="246"/>
      <c r="IIF66" s="246"/>
      <c r="IIG66" s="246"/>
      <c r="IIH66" s="246"/>
      <c r="III66" s="246"/>
      <c r="IIJ66" s="246"/>
      <c r="IIK66" s="246"/>
      <c r="IIL66" s="246"/>
      <c r="IIM66" s="246"/>
      <c r="IIN66" s="246"/>
      <c r="IIO66" s="246"/>
      <c r="IIP66" s="246"/>
      <c r="IIQ66" s="246"/>
      <c r="IIR66" s="246"/>
      <c r="IIS66" s="246"/>
      <c r="IIT66" s="246"/>
      <c r="IIU66" s="246"/>
      <c r="IIV66" s="246"/>
      <c r="IIW66" s="246"/>
      <c r="IIX66" s="246"/>
      <c r="IIY66" s="246"/>
      <c r="IIZ66" s="246"/>
      <c r="IJA66" s="246"/>
      <c r="IJB66" s="246"/>
      <c r="IJC66" s="246"/>
      <c r="IJD66" s="246"/>
      <c r="IJE66" s="246"/>
      <c r="IJF66" s="246"/>
      <c r="IJG66" s="246"/>
      <c r="IJH66" s="246"/>
      <c r="IJI66" s="246"/>
      <c r="IJJ66" s="246"/>
      <c r="IJK66" s="246"/>
      <c r="IJL66" s="246"/>
      <c r="IJM66" s="246"/>
      <c r="IJN66" s="246"/>
      <c r="IJO66" s="246"/>
      <c r="IJP66" s="246"/>
      <c r="IJQ66" s="246"/>
      <c r="IJR66" s="246"/>
      <c r="IJS66" s="246"/>
      <c r="IJT66" s="246"/>
      <c r="IJU66" s="246"/>
      <c r="IJV66" s="246"/>
      <c r="IJW66" s="246"/>
      <c r="IJX66" s="246"/>
      <c r="IJY66" s="246"/>
      <c r="IJZ66" s="246"/>
      <c r="IKA66" s="246"/>
      <c r="IKB66" s="246"/>
      <c r="IKC66" s="246"/>
      <c r="IKD66" s="246"/>
      <c r="IKE66" s="246"/>
      <c r="IKF66" s="246"/>
      <c r="IKG66" s="246"/>
      <c r="IKH66" s="246"/>
      <c r="IKI66" s="246"/>
      <c r="IKJ66" s="246"/>
      <c r="IKK66" s="246"/>
      <c r="IKL66" s="246"/>
      <c r="IKM66" s="246"/>
      <c r="IKN66" s="246"/>
      <c r="IKO66" s="246"/>
      <c r="IKP66" s="246"/>
      <c r="IKQ66" s="246"/>
      <c r="IKR66" s="246"/>
      <c r="IKS66" s="246"/>
      <c r="IKT66" s="246"/>
      <c r="IKU66" s="246"/>
      <c r="IKV66" s="246"/>
      <c r="IKW66" s="246"/>
      <c r="IKX66" s="246"/>
      <c r="IKY66" s="246"/>
      <c r="IKZ66" s="246"/>
      <c r="ILA66" s="246"/>
      <c r="ILB66" s="246"/>
      <c r="ILC66" s="246"/>
      <c r="ILD66" s="246"/>
      <c r="ILE66" s="246"/>
      <c r="ILF66" s="246"/>
      <c r="ILG66" s="246"/>
      <c r="ILH66" s="246"/>
      <c r="ILI66" s="246"/>
      <c r="ILJ66" s="246"/>
      <c r="ILK66" s="246"/>
      <c r="ILL66" s="246"/>
      <c r="ILM66" s="246"/>
      <c r="ILN66" s="246"/>
      <c r="ILO66" s="246"/>
      <c r="ILP66" s="246"/>
      <c r="ILQ66" s="246"/>
      <c r="ILR66" s="246"/>
      <c r="ILS66" s="246"/>
      <c r="ILT66" s="246"/>
      <c r="ILU66" s="246"/>
      <c r="ILV66" s="246"/>
      <c r="ILW66" s="246"/>
      <c r="ILX66" s="246"/>
      <c r="ILY66" s="246"/>
      <c r="ILZ66" s="246"/>
      <c r="IMA66" s="246"/>
      <c r="IMB66" s="246"/>
      <c r="IMC66" s="246"/>
      <c r="IMD66" s="246"/>
      <c r="IME66" s="246"/>
      <c r="IMF66" s="246"/>
      <c r="IMG66" s="246"/>
      <c r="IMH66" s="246"/>
      <c r="IMI66" s="246"/>
      <c r="IMJ66" s="246"/>
      <c r="IMK66" s="246"/>
      <c r="IML66" s="246"/>
      <c r="IMM66" s="246"/>
      <c r="IMN66" s="246"/>
      <c r="IMO66" s="246"/>
      <c r="IMP66" s="246"/>
      <c r="IMQ66" s="246"/>
      <c r="IMR66" s="246"/>
      <c r="IMS66" s="246"/>
      <c r="IMT66" s="246"/>
      <c r="IMU66" s="246"/>
      <c r="IMV66" s="246"/>
      <c r="IMW66" s="246"/>
      <c r="IMX66" s="246"/>
      <c r="IMY66" s="246"/>
      <c r="IMZ66" s="246"/>
      <c r="INA66" s="246"/>
      <c r="INB66" s="246"/>
      <c r="INC66" s="246"/>
      <c r="IND66" s="246"/>
      <c r="INE66" s="246"/>
      <c r="INF66" s="246"/>
      <c r="ING66" s="246"/>
      <c r="INH66" s="246"/>
      <c r="INI66" s="246"/>
      <c r="INJ66" s="246"/>
      <c r="INK66" s="246"/>
      <c r="INL66" s="246"/>
      <c r="INM66" s="246"/>
      <c r="INN66" s="246"/>
      <c r="INO66" s="246"/>
      <c r="INP66" s="246"/>
      <c r="INQ66" s="246"/>
      <c r="INR66" s="246"/>
      <c r="INS66" s="246"/>
      <c r="INT66" s="246"/>
      <c r="INU66" s="246"/>
      <c r="INV66" s="246"/>
      <c r="INW66" s="246"/>
      <c r="INX66" s="246"/>
      <c r="INY66" s="246"/>
      <c r="INZ66" s="246"/>
      <c r="IOA66" s="246"/>
      <c r="IOB66" s="246"/>
      <c r="IOC66" s="246"/>
      <c r="IOD66" s="246"/>
      <c r="IOE66" s="246"/>
      <c r="IOF66" s="246"/>
      <c r="IOG66" s="246"/>
      <c r="IOH66" s="246"/>
      <c r="IOI66" s="246"/>
      <c r="IOJ66" s="246"/>
      <c r="IOK66" s="246"/>
      <c r="IOL66" s="246"/>
      <c r="IOM66" s="246"/>
      <c r="ION66" s="246"/>
      <c r="IOO66" s="246"/>
      <c r="IOP66" s="246"/>
      <c r="IOQ66" s="246"/>
      <c r="IOR66" s="246"/>
      <c r="IOS66" s="246"/>
      <c r="IOT66" s="246"/>
      <c r="IOU66" s="246"/>
      <c r="IOV66" s="246"/>
      <c r="IOW66" s="246"/>
      <c r="IOX66" s="246"/>
      <c r="IOY66" s="246"/>
      <c r="IOZ66" s="246"/>
      <c r="IPA66" s="246"/>
      <c r="IPB66" s="246"/>
      <c r="IPC66" s="246"/>
      <c r="IPD66" s="246"/>
      <c r="IPE66" s="246"/>
      <c r="IPF66" s="246"/>
      <c r="IPG66" s="246"/>
      <c r="IPH66" s="246"/>
      <c r="IPI66" s="246"/>
      <c r="IPJ66" s="246"/>
      <c r="IPK66" s="246"/>
      <c r="IPL66" s="246"/>
      <c r="IPM66" s="246"/>
      <c r="IPN66" s="246"/>
      <c r="IPO66" s="246"/>
      <c r="IPP66" s="246"/>
      <c r="IPQ66" s="246"/>
      <c r="IPR66" s="246"/>
      <c r="IPS66" s="246"/>
      <c r="IPT66" s="246"/>
      <c r="IPU66" s="246"/>
      <c r="IPV66" s="246"/>
      <c r="IPW66" s="246"/>
      <c r="IPX66" s="246"/>
      <c r="IPY66" s="246"/>
      <c r="IPZ66" s="246"/>
      <c r="IQA66" s="246"/>
      <c r="IQB66" s="246"/>
      <c r="IQC66" s="246"/>
      <c r="IQD66" s="246"/>
      <c r="IQE66" s="246"/>
      <c r="IQF66" s="246"/>
      <c r="IQG66" s="246"/>
      <c r="IQH66" s="246"/>
      <c r="IQI66" s="246"/>
      <c r="IQJ66" s="246"/>
      <c r="IQK66" s="246"/>
      <c r="IQL66" s="246"/>
      <c r="IQM66" s="246"/>
      <c r="IQN66" s="246"/>
      <c r="IQO66" s="246"/>
      <c r="IQP66" s="246"/>
      <c r="IQQ66" s="246"/>
      <c r="IQR66" s="246"/>
      <c r="IQS66" s="246"/>
      <c r="IQT66" s="246"/>
      <c r="IQU66" s="246"/>
      <c r="IQV66" s="246"/>
      <c r="IQW66" s="246"/>
      <c r="IQX66" s="246"/>
      <c r="IQY66" s="246"/>
      <c r="IQZ66" s="246"/>
      <c r="IRA66" s="246"/>
      <c r="IRB66" s="246"/>
      <c r="IRC66" s="246"/>
      <c r="IRD66" s="246"/>
      <c r="IRE66" s="246"/>
      <c r="IRF66" s="246"/>
      <c r="IRG66" s="246"/>
      <c r="IRH66" s="246"/>
      <c r="IRI66" s="246"/>
      <c r="IRJ66" s="246"/>
      <c r="IRK66" s="246"/>
      <c r="IRL66" s="246"/>
      <c r="IRM66" s="246"/>
      <c r="IRN66" s="246"/>
      <c r="IRO66" s="246"/>
      <c r="IRP66" s="246"/>
      <c r="IRQ66" s="246"/>
      <c r="IRR66" s="246"/>
      <c r="IRS66" s="246"/>
      <c r="IRT66" s="246"/>
      <c r="IRU66" s="246"/>
      <c r="IRV66" s="246"/>
      <c r="IRW66" s="246"/>
      <c r="IRX66" s="246"/>
      <c r="IRY66" s="246"/>
      <c r="IRZ66" s="246"/>
      <c r="ISA66" s="246"/>
      <c r="ISB66" s="246"/>
      <c r="ISC66" s="246"/>
      <c r="ISD66" s="246"/>
      <c r="ISE66" s="246"/>
      <c r="ISF66" s="246"/>
      <c r="ISG66" s="246"/>
      <c r="ISH66" s="246"/>
      <c r="ISI66" s="246"/>
      <c r="ISJ66" s="246"/>
      <c r="ISK66" s="246"/>
      <c r="ISL66" s="246"/>
      <c r="ISM66" s="246"/>
      <c r="ISN66" s="246"/>
      <c r="ISO66" s="246"/>
      <c r="ISP66" s="246"/>
      <c r="ISQ66" s="246"/>
      <c r="ISR66" s="246"/>
      <c r="ISS66" s="246"/>
      <c r="IST66" s="246"/>
      <c r="ISU66" s="246"/>
      <c r="ISV66" s="246"/>
      <c r="ISW66" s="246"/>
      <c r="ISX66" s="246"/>
      <c r="ISY66" s="246"/>
      <c r="ISZ66" s="246"/>
      <c r="ITA66" s="246"/>
      <c r="ITB66" s="246"/>
      <c r="ITC66" s="246"/>
      <c r="ITD66" s="246"/>
      <c r="ITE66" s="246"/>
      <c r="ITF66" s="246"/>
      <c r="ITG66" s="246"/>
      <c r="ITH66" s="246"/>
      <c r="ITI66" s="246"/>
      <c r="ITJ66" s="246"/>
      <c r="ITK66" s="246"/>
      <c r="ITL66" s="246"/>
      <c r="ITM66" s="246"/>
      <c r="ITN66" s="246"/>
      <c r="ITO66" s="246"/>
      <c r="ITP66" s="246"/>
      <c r="ITQ66" s="246"/>
      <c r="ITR66" s="246"/>
      <c r="ITS66" s="246"/>
      <c r="ITT66" s="246"/>
      <c r="ITU66" s="246"/>
      <c r="ITV66" s="246"/>
      <c r="ITW66" s="246"/>
      <c r="ITX66" s="246"/>
      <c r="ITY66" s="246"/>
      <c r="ITZ66" s="246"/>
      <c r="IUA66" s="246"/>
      <c r="IUB66" s="246"/>
      <c r="IUC66" s="246"/>
      <c r="IUD66" s="246"/>
      <c r="IUE66" s="246"/>
      <c r="IUF66" s="246"/>
      <c r="IUG66" s="246"/>
      <c r="IUH66" s="246"/>
      <c r="IUI66" s="246"/>
      <c r="IUJ66" s="246"/>
      <c r="IUK66" s="246"/>
      <c r="IUL66" s="246"/>
      <c r="IUM66" s="246"/>
      <c r="IUN66" s="246"/>
      <c r="IUO66" s="246"/>
      <c r="IUP66" s="246"/>
      <c r="IUQ66" s="246"/>
      <c r="IUR66" s="246"/>
      <c r="IUS66" s="246"/>
      <c r="IUT66" s="246"/>
      <c r="IUU66" s="246"/>
      <c r="IUV66" s="246"/>
      <c r="IUW66" s="246"/>
      <c r="IUX66" s="246"/>
      <c r="IUY66" s="246"/>
      <c r="IUZ66" s="246"/>
      <c r="IVA66" s="246"/>
      <c r="IVB66" s="246"/>
      <c r="IVC66" s="246"/>
      <c r="IVD66" s="246"/>
      <c r="IVE66" s="246"/>
      <c r="IVF66" s="246"/>
      <c r="IVG66" s="246"/>
      <c r="IVH66" s="246"/>
      <c r="IVI66" s="246"/>
      <c r="IVJ66" s="246"/>
      <c r="IVK66" s="246"/>
      <c r="IVL66" s="246"/>
      <c r="IVM66" s="246"/>
      <c r="IVN66" s="246"/>
      <c r="IVO66" s="246"/>
      <c r="IVP66" s="246"/>
      <c r="IVQ66" s="246"/>
      <c r="IVR66" s="246"/>
      <c r="IVS66" s="246"/>
      <c r="IVT66" s="246"/>
      <c r="IVU66" s="246"/>
      <c r="IVV66" s="246"/>
      <c r="IVW66" s="246"/>
      <c r="IVX66" s="246"/>
      <c r="IVY66" s="246"/>
      <c r="IVZ66" s="246"/>
      <c r="IWA66" s="246"/>
      <c r="IWB66" s="246"/>
      <c r="IWC66" s="246"/>
      <c r="IWD66" s="246"/>
      <c r="IWE66" s="246"/>
      <c r="IWF66" s="246"/>
      <c r="IWG66" s="246"/>
      <c r="IWH66" s="246"/>
      <c r="IWI66" s="246"/>
      <c r="IWJ66" s="246"/>
      <c r="IWK66" s="246"/>
      <c r="IWL66" s="246"/>
      <c r="IWM66" s="246"/>
      <c r="IWN66" s="246"/>
      <c r="IWO66" s="246"/>
      <c r="IWP66" s="246"/>
      <c r="IWQ66" s="246"/>
      <c r="IWR66" s="246"/>
      <c r="IWS66" s="246"/>
      <c r="IWT66" s="246"/>
      <c r="IWU66" s="246"/>
      <c r="IWV66" s="246"/>
      <c r="IWW66" s="246"/>
      <c r="IWX66" s="246"/>
      <c r="IWY66" s="246"/>
      <c r="IWZ66" s="246"/>
      <c r="IXA66" s="246"/>
      <c r="IXB66" s="246"/>
      <c r="IXC66" s="246"/>
      <c r="IXD66" s="246"/>
      <c r="IXE66" s="246"/>
      <c r="IXF66" s="246"/>
      <c r="IXG66" s="246"/>
      <c r="IXH66" s="246"/>
      <c r="IXI66" s="246"/>
      <c r="IXJ66" s="246"/>
      <c r="IXK66" s="246"/>
      <c r="IXL66" s="246"/>
      <c r="IXM66" s="246"/>
      <c r="IXN66" s="246"/>
      <c r="IXO66" s="246"/>
      <c r="IXP66" s="246"/>
      <c r="IXQ66" s="246"/>
      <c r="IXR66" s="246"/>
      <c r="IXS66" s="246"/>
      <c r="IXT66" s="246"/>
      <c r="IXU66" s="246"/>
      <c r="IXV66" s="246"/>
      <c r="IXW66" s="246"/>
      <c r="IXX66" s="246"/>
      <c r="IXY66" s="246"/>
      <c r="IXZ66" s="246"/>
      <c r="IYA66" s="246"/>
      <c r="IYB66" s="246"/>
      <c r="IYC66" s="246"/>
      <c r="IYD66" s="246"/>
      <c r="IYE66" s="246"/>
      <c r="IYF66" s="246"/>
      <c r="IYG66" s="246"/>
      <c r="IYH66" s="246"/>
      <c r="IYI66" s="246"/>
      <c r="IYJ66" s="246"/>
      <c r="IYK66" s="246"/>
      <c r="IYL66" s="246"/>
      <c r="IYM66" s="246"/>
      <c r="IYN66" s="246"/>
      <c r="IYO66" s="246"/>
      <c r="IYP66" s="246"/>
      <c r="IYQ66" s="246"/>
      <c r="IYR66" s="246"/>
      <c r="IYS66" s="246"/>
      <c r="IYT66" s="246"/>
      <c r="IYU66" s="246"/>
      <c r="IYV66" s="246"/>
      <c r="IYW66" s="246"/>
      <c r="IYX66" s="246"/>
      <c r="IYY66" s="246"/>
      <c r="IYZ66" s="246"/>
      <c r="IZA66" s="246"/>
      <c r="IZB66" s="246"/>
      <c r="IZC66" s="246"/>
      <c r="IZD66" s="246"/>
      <c r="IZE66" s="246"/>
      <c r="IZF66" s="246"/>
      <c r="IZG66" s="246"/>
      <c r="IZH66" s="246"/>
      <c r="IZI66" s="246"/>
      <c r="IZJ66" s="246"/>
      <c r="IZK66" s="246"/>
      <c r="IZL66" s="246"/>
      <c r="IZM66" s="246"/>
      <c r="IZN66" s="246"/>
      <c r="IZO66" s="246"/>
      <c r="IZP66" s="246"/>
      <c r="IZQ66" s="246"/>
      <c r="IZR66" s="246"/>
      <c r="IZS66" s="246"/>
      <c r="IZT66" s="246"/>
      <c r="IZU66" s="246"/>
      <c r="IZV66" s="246"/>
      <c r="IZW66" s="246"/>
      <c r="IZX66" s="246"/>
      <c r="IZY66" s="246"/>
      <c r="IZZ66" s="246"/>
      <c r="JAA66" s="246"/>
      <c r="JAB66" s="246"/>
      <c r="JAC66" s="246"/>
      <c r="JAD66" s="246"/>
      <c r="JAE66" s="246"/>
      <c r="JAF66" s="246"/>
      <c r="JAG66" s="246"/>
      <c r="JAH66" s="246"/>
      <c r="JAI66" s="246"/>
      <c r="JAJ66" s="246"/>
      <c r="JAK66" s="246"/>
      <c r="JAL66" s="246"/>
      <c r="JAM66" s="246"/>
      <c r="JAN66" s="246"/>
      <c r="JAO66" s="246"/>
      <c r="JAP66" s="246"/>
      <c r="JAQ66" s="246"/>
      <c r="JAR66" s="246"/>
      <c r="JAS66" s="246"/>
      <c r="JAT66" s="246"/>
      <c r="JAU66" s="246"/>
      <c r="JAV66" s="246"/>
      <c r="JAW66" s="246"/>
      <c r="JAX66" s="246"/>
      <c r="JAY66" s="246"/>
      <c r="JAZ66" s="246"/>
      <c r="JBA66" s="246"/>
      <c r="JBB66" s="246"/>
      <c r="JBC66" s="246"/>
      <c r="JBD66" s="246"/>
      <c r="JBE66" s="246"/>
      <c r="JBF66" s="246"/>
      <c r="JBG66" s="246"/>
      <c r="JBH66" s="246"/>
      <c r="JBI66" s="246"/>
      <c r="JBJ66" s="246"/>
      <c r="JBK66" s="246"/>
      <c r="JBL66" s="246"/>
      <c r="JBM66" s="246"/>
      <c r="JBN66" s="246"/>
      <c r="JBO66" s="246"/>
      <c r="JBP66" s="246"/>
      <c r="JBQ66" s="246"/>
      <c r="JBR66" s="246"/>
      <c r="JBS66" s="246"/>
      <c r="JBT66" s="246"/>
      <c r="JBU66" s="246"/>
      <c r="JBV66" s="246"/>
      <c r="JBW66" s="246"/>
      <c r="JBX66" s="246"/>
      <c r="JBY66" s="246"/>
      <c r="JBZ66" s="246"/>
      <c r="JCA66" s="246"/>
      <c r="JCB66" s="246"/>
      <c r="JCC66" s="246"/>
      <c r="JCD66" s="246"/>
      <c r="JCE66" s="246"/>
      <c r="JCF66" s="246"/>
      <c r="JCG66" s="246"/>
      <c r="JCH66" s="246"/>
      <c r="JCI66" s="246"/>
      <c r="JCJ66" s="246"/>
      <c r="JCK66" s="246"/>
      <c r="JCL66" s="246"/>
      <c r="JCM66" s="246"/>
      <c r="JCN66" s="246"/>
      <c r="JCO66" s="246"/>
      <c r="JCP66" s="246"/>
      <c r="JCQ66" s="246"/>
      <c r="JCR66" s="246"/>
      <c r="JCS66" s="246"/>
      <c r="JCT66" s="246"/>
      <c r="JCU66" s="246"/>
      <c r="JCV66" s="246"/>
      <c r="JCW66" s="246"/>
      <c r="JCX66" s="246"/>
      <c r="JCY66" s="246"/>
      <c r="JCZ66" s="246"/>
      <c r="JDA66" s="246"/>
      <c r="JDB66" s="246"/>
      <c r="JDC66" s="246"/>
      <c r="JDD66" s="246"/>
      <c r="JDE66" s="246"/>
      <c r="JDF66" s="246"/>
      <c r="JDG66" s="246"/>
      <c r="JDH66" s="246"/>
      <c r="JDI66" s="246"/>
      <c r="JDJ66" s="246"/>
      <c r="JDK66" s="246"/>
      <c r="JDL66" s="246"/>
      <c r="JDM66" s="246"/>
      <c r="JDN66" s="246"/>
      <c r="JDO66" s="246"/>
      <c r="JDP66" s="246"/>
      <c r="JDQ66" s="246"/>
      <c r="JDR66" s="246"/>
      <c r="JDS66" s="246"/>
      <c r="JDT66" s="246"/>
      <c r="JDU66" s="246"/>
      <c r="JDV66" s="246"/>
      <c r="JDW66" s="246"/>
      <c r="JDX66" s="246"/>
      <c r="JDY66" s="246"/>
      <c r="JDZ66" s="246"/>
      <c r="JEA66" s="246"/>
      <c r="JEB66" s="246"/>
      <c r="JEC66" s="246"/>
      <c r="JED66" s="246"/>
      <c r="JEE66" s="246"/>
      <c r="JEF66" s="246"/>
      <c r="JEG66" s="246"/>
      <c r="JEH66" s="246"/>
      <c r="JEI66" s="246"/>
      <c r="JEJ66" s="246"/>
      <c r="JEK66" s="246"/>
      <c r="JEL66" s="246"/>
      <c r="JEM66" s="246"/>
      <c r="JEN66" s="246"/>
      <c r="JEO66" s="246"/>
      <c r="JEP66" s="246"/>
      <c r="JEQ66" s="246"/>
      <c r="JER66" s="246"/>
      <c r="JES66" s="246"/>
      <c r="JET66" s="246"/>
      <c r="JEU66" s="246"/>
      <c r="JEV66" s="246"/>
      <c r="JEW66" s="246"/>
      <c r="JEX66" s="246"/>
      <c r="JEY66" s="246"/>
      <c r="JEZ66" s="246"/>
      <c r="JFA66" s="246"/>
      <c r="JFB66" s="246"/>
      <c r="JFC66" s="246"/>
      <c r="JFD66" s="246"/>
      <c r="JFE66" s="246"/>
      <c r="JFF66" s="246"/>
      <c r="JFG66" s="246"/>
      <c r="JFH66" s="246"/>
      <c r="JFI66" s="246"/>
      <c r="JFJ66" s="246"/>
      <c r="JFK66" s="246"/>
      <c r="JFL66" s="246"/>
      <c r="JFM66" s="246"/>
      <c r="JFN66" s="246"/>
      <c r="JFO66" s="246"/>
      <c r="JFP66" s="246"/>
      <c r="JFQ66" s="246"/>
      <c r="JFR66" s="246"/>
      <c r="JFS66" s="246"/>
      <c r="JFT66" s="246"/>
      <c r="JFU66" s="246"/>
      <c r="JFV66" s="246"/>
      <c r="JFW66" s="246"/>
      <c r="JFX66" s="246"/>
      <c r="JFY66" s="246"/>
      <c r="JFZ66" s="246"/>
      <c r="JGA66" s="246"/>
      <c r="JGB66" s="246"/>
      <c r="JGC66" s="246"/>
      <c r="JGD66" s="246"/>
      <c r="JGE66" s="246"/>
      <c r="JGF66" s="246"/>
      <c r="JGG66" s="246"/>
      <c r="JGH66" s="246"/>
      <c r="JGI66" s="246"/>
      <c r="JGJ66" s="246"/>
      <c r="JGK66" s="246"/>
      <c r="JGL66" s="246"/>
      <c r="JGM66" s="246"/>
      <c r="JGN66" s="246"/>
      <c r="JGO66" s="246"/>
      <c r="JGP66" s="246"/>
      <c r="JGQ66" s="246"/>
      <c r="JGR66" s="246"/>
      <c r="JGS66" s="246"/>
      <c r="JGT66" s="246"/>
      <c r="JGU66" s="246"/>
      <c r="JGV66" s="246"/>
      <c r="JGW66" s="246"/>
      <c r="JGX66" s="246"/>
      <c r="JGY66" s="246"/>
      <c r="JGZ66" s="246"/>
      <c r="JHA66" s="246"/>
      <c r="JHB66" s="246"/>
      <c r="JHC66" s="246"/>
      <c r="JHD66" s="246"/>
      <c r="JHE66" s="246"/>
      <c r="JHF66" s="246"/>
      <c r="JHG66" s="246"/>
      <c r="JHH66" s="246"/>
      <c r="JHI66" s="246"/>
      <c r="JHJ66" s="246"/>
      <c r="JHK66" s="246"/>
      <c r="JHL66" s="246"/>
      <c r="JHM66" s="246"/>
      <c r="JHN66" s="246"/>
      <c r="JHO66" s="246"/>
      <c r="JHP66" s="246"/>
      <c r="JHQ66" s="246"/>
      <c r="JHR66" s="246"/>
      <c r="JHS66" s="246"/>
      <c r="JHT66" s="246"/>
      <c r="JHU66" s="246"/>
      <c r="JHV66" s="246"/>
      <c r="JHW66" s="246"/>
      <c r="JHX66" s="246"/>
      <c r="JHY66" s="246"/>
      <c r="JHZ66" s="246"/>
      <c r="JIA66" s="246"/>
      <c r="JIB66" s="246"/>
      <c r="JIC66" s="246"/>
      <c r="JID66" s="246"/>
      <c r="JIE66" s="246"/>
      <c r="JIF66" s="246"/>
      <c r="JIG66" s="246"/>
      <c r="JIH66" s="246"/>
      <c r="JII66" s="246"/>
      <c r="JIJ66" s="246"/>
      <c r="JIK66" s="246"/>
      <c r="JIL66" s="246"/>
      <c r="JIM66" s="246"/>
      <c r="JIN66" s="246"/>
      <c r="JIO66" s="246"/>
      <c r="JIP66" s="246"/>
      <c r="JIQ66" s="246"/>
      <c r="JIR66" s="246"/>
      <c r="JIS66" s="246"/>
      <c r="JIT66" s="246"/>
      <c r="JIU66" s="246"/>
      <c r="JIV66" s="246"/>
      <c r="JIW66" s="246"/>
      <c r="JIX66" s="246"/>
      <c r="JIY66" s="246"/>
      <c r="JIZ66" s="246"/>
      <c r="JJA66" s="246"/>
      <c r="JJB66" s="246"/>
      <c r="JJC66" s="246"/>
      <c r="JJD66" s="246"/>
      <c r="JJE66" s="246"/>
      <c r="JJF66" s="246"/>
      <c r="JJG66" s="246"/>
      <c r="JJH66" s="246"/>
      <c r="JJI66" s="246"/>
      <c r="JJJ66" s="246"/>
      <c r="JJK66" s="246"/>
      <c r="JJL66" s="246"/>
      <c r="JJM66" s="246"/>
      <c r="JJN66" s="246"/>
      <c r="JJO66" s="246"/>
      <c r="JJP66" s="246"/>
      <c r="JJQ66" s="246"/>
      <c r="JJR66" s="246"/>
      <c r="JJS66" s="246"/>
      <c r="JJT66" s="246"/>
      <c r="JJU66" s="246"/>
      <c r="JJV66" s="246"/>
      <c r="JJW66" s="246"/>
      <c r="JJX66" s="246"/>
      <c r="JJY66" s="246"/>
      <c r="JJZ66" s="246"/>
      <c r="JKA66" s="246"/>
      <c r="JKB66" s="246"/>
      <c r="JKC66" s="246"/>
      <c r="JKD66" s="246"/>
      <c r="JKE66" s="246"/>
      <c r="JKF66" s="246"/>
      <c r="JKG66" s="246"/>
      <c r="JKH66" s="246"/>
      <c r="JKI66" s="246"/>
      <c r="JKJ66" s="246"/>
      <c r="JKK66" s="246"/>
      <c r="JKL66" s="246"/>
      <c r="JKM66" s="246"/>
      <c r="JKN66" s="246"/>
      <c r="JKO66" s="246"/>
      <c r="JKP66" s="246"/>
      <c r="JKQ66" s="246"/>
      <c r="JKR66" s="246"/>
      <c r="JKS66" s="246"/>
      <c r="JKT66" s="246"/>
      <c r="JKU66" s="246"/>
      <c r="JKV66" s="246"/>
      <c r="JKW66" s="246"/>
      <c r="JKX66" s="246"/>
      <c r="JKY66" s="246"/>
      <c r="JKZ66" s="246"/>
      <c r="JLA66" s="246"/>
      <c r="JLB66" s="246"/>
      <c r="JLC66" s="246"/>
      <c r="JLD66" s="246"/>
      <c r="JLE66" s="246"/>
      <c r="JLF66" s="246"/>
      <c r="JLG66" s="246"/>
      <c r="JLH66" s="246"/>
      <c r="JLI66" s="246"/>
      <c r="JLJ66" s="246"/>
      <c r="JLK66" s="246"/>
      <c r="JLL66" s="246"/>
      <c r="JLM66" s="246"/>
      <c r="JLN66" s="246"/>
      <c r="JLO66" s="246"/>
      <c r="JLP66" s="246"/>
      <c r="JLQ66" s="246"/>
      <c r="JLR66" s="246"/>
      <c r="JLS66" s="246"/>
      <c r="JLT66" s="246"/>
      <c r="JLU66" s="246"/>
      <c r="JLV66" s="246"/>
      <c r="JLW66" s="246"/>
      <c r="JLX66" s="246"/>
      <c r="JLY66" s="246"/>
      <c r="JLZ66" s="246"/>
      <c r="JMA66" s="246"/>
      <c r="JMB66" s="246"/>
      <c r="JMC66" s="246"/>
      <c r="JMD66" s="246"/>
      <c r="JME66" s="246"/>
      <c r="JMF66" s="246"/>
      <c r="JMG66" s="246"/>
      <c r="JMH66" s="246"/>
      <c r="JMI66" s="246"/>
      <c r="JMJ66" s="246"/>
      <c r="JMK66" s="246"/>
      <c r="JML66" s="246"/>
      <c r="JMM66" s="246"/>
      <c r="JMN66" s="246"/>
      <c r="JMO66" s="246"/>
      <c r="JMP66" s="246"/>
      <c r="JMQ66" s="246"/>
      <c r="JMR66" s="246"/>
      <c r="JMS66" s="246"/>
      <c r="JMT66" s="246"/>
      <c r="JMU66" s="246"/>
      <c r="JMV66" s="246"/>
      <c r="JMW66" s="246"/>
      <c r="JMX66" s="246"/>
      <c r="JMY66" s="246"/>
      <c r="JMZ66" s="246"/>
      <c r="JNA66" s="246"/>
      <c r="JNB66" s="246"/>
      <c r="JNC66" s="246"/>
      <c r="JND66" s="246"/>
      <c r="JNE66" s="246"/>
      <c r="JNF66" s="246"/>
      <c r="JNG66" s="246"/>
      <c r="JNH66" s="246"/>
      <c r="JNI66" s="246"/>
      <c r="JNJ66" s="246"/>
      <c r="JNK66" s="246"/>
      <c r="JNL66" s="246"/>
      <c r="JNM66" s="246"/>
      <c r="JNN66" s="246"/>
      <c r="JNO66" s="246"/>
      <c r="JNP66" s="246"/>
      <c r="JNQ66" s="246"/>
      <c r="JNR66" s="246"/>
      <c r="JNS66" s="246"/>
      <c r="JNT66" s="246"/>
      <c r="JNU66" s="246"/>
      <c r="JNV66" s="246"/>
      <c r="JNW66" s="246"/>
      <c r="JNX66" s="246"/>
      <c r="JNY66" s="246"/>
      <c r="JNZ66" s="246"/>
      <c r="JOA66" s="246"/>
      <c r="JOB66" s="246"/>
      <c r="JOC66" s="246"/>
      <c r="JOD66" s="246"/>
      <c r="JOE66" s="246"/>
      <c r="JOF66" s="246"/>
      <c r="JOG66" s="246"/>
      <c r="JOH66" s="246"/>
      <c r="JOI66" s="246"/>
      <c r="JOJ66" s="246"/>
      <c r="JOK66" s="246"/>
      <c r="JOL66" s="246"/>
      <c r="JOM66" s="246"/>
      <c r="JON66" s="246"/>
      <c r="JOO66" s="246"/>
      <c r="JOP66" s="246"/>
      <c r="JOQ66" s="246"/>
      <c r="JOR66" s="246"/>
      <c r="JOS66" s="246"/>
      <c r="JOT66" s="246"/>
      <c r="JOU66" s="246"/>
      <c r="JOV66" s="246"/>
      <c r="JOW66" s="246"/>
      <c r="JOX66" s="246"/>
      <c r="JOY66" s="246"/>
      <c r="JOZ66" s="246"/>
      <c r="JPA66" s="246"/>
      <c r="JPB66" s="246"/>
      <c r="JPC66" s="246"/>
      <c r="JPD66" s="246"/>
      <c r="JPE66" s="246"/>
      <c r="JPF66" s="246"/>
      <c r="JPG66" s="246"/>
      <c r="JPH66" s="246"/>
      <c r="JPI66" s="246"/>
      <c r="JPJ66" s="246"/>
      <c r="JPK66" s="246"/>
      <c r="JPL66" s="246"/>
      <c r="JPM66" s="246"/>
      <c r="JPN66" s="246"/>
      <c r="JPO66" s="246"/>
      <c r="JPP66" s="246"/>
      <c r="JPQ66" s="246"/>
      <c r="JPR66" s="246"/>
      <c r="JPS66" s="246"/>
      <c r="JPT66" s="246"/>
      <c r="JPU66" s="246"/>
      <c r="JPV66" s="246"/>
      <c r="JPW66" s="246"/>
      <c r="JPX66" s="246"/>
      <c r="JPY66" s="246"/>
      <c r="JPZ66" s="246"/>
      <c r="JQA66" s="246"/>
      <c r="JQB66" s="246"/>
      <c r="JQC66" s="246"/>
      <c r="JQD66" s="246"/>
      <c r="JQE66" s="246"/>
      <c r="JQF66" s="246"/>
      <c r="JQG66" s="246"/>
      <c r="JQH66" s="246"/>
      <c r="JQI66" s="246"/>
      <c r="JQJ66" s="246"/>
      <c r="JQK66" s="246"/>
      <c r="JQL66" s="246"/>
      <c r="JQM66" s="246"/>
      <c r="JQN66" s="246"/>
      <c r="JQO66" s="246"/>
      <c r="JQP66" s="246"/>
      <c r="JQQ66" s="246"/>
      <c r="JQR66" s="246"/>
      <c r="JQS66" s="246"/>
      <c r="JQT66" s="246"/>
      <c r="JQU66" s="246"/>
      <c r="JQV66" s="246"/>
      <c r="JQW66" s="246"/>
      <c r="JQX66" s="246"/>
      <c r="JQY66" s="246"/>
      <c r="JQZ66" s="246"/>
      <c r="JRA66" s="246"/>
      <c r="JRB66" s="246"/>
      <c r="JRC66" s="246"/>
      <c r="JRD66" s="246"/>
      <c r="JRE66" s="246"/>
      <c r="JRF66" s="246"/>
      <c r="JRG66" s="246"/>
      <c r="JRH66" s="246"/>
      <c r="JRI66" s="246"/>
      <c r="JRJ66" s="246"/>
      <c r="JRK66" s="246"/>
      <c r="JRL66" s="246"/>
      <c r="JRM66" s="246"/>
      <c r="JRN66" s="246"/>
      <c r="JRO66" s="246"/>
      <c r="JRP66" s="246"/>
      <c r="JRQ66" s="246"/>
      <c r="JRR66" s="246"/>
      <c r="JRS66" s="246"/>
      <c r="JRT66" s="246"/>
      <c r="JRU66" s="246"/>
      <c r="JRV66" s="246"/>
      <c r="JRW66" s="246"/>
      <c r="JRX66" s="246"/>
      <c r="JRY66" s="246"/>
      <c r="JRZ66" s="246"/>
      <c r="JSA66" s="246"/>
      <c r="JSB66" s="246"/>
      <c r="JSC66" s="246"/>
      <c r="JSD66" s="246"/>
      <c r="JSE66" s="246"/>
      <c r="JSF66" s="246"/>
      <c r="JSG66" s="246"/>
      <c r="JSH66" s="246"/>
      <c r="JSI66" s="246"/>
      <c r="JSJ66" s="246"/>
      <c r="JSK66" s="246"/>
      <c r="JSL66" s="246"/>
      <c r="JSM66" s="246"/>
      <c r="JSN66" s="246"/>
      <c r="JSO66" s="246"/>
      <c r="JSP66" s="246"/>
      <c r="JSQ66" s="246"/>
      <c r="JSR66" s="246"/>
      <c r="JSS66" s="246"/>
      <c r="JST66" s="246"/>
      <c r="JSU66" s="246"/>
      <c r="JSV66" s="246"/>
      <c r="JSW66" s="246"/>
      <c r="JSX66" s="246"/>
      <c r="JSY66" s="246"/>
      <c r="JSZ66" s="246"/>
      <c r="JTA66" s="246"/>
      <c r="JTB66" s="246"/>
      <c r="JTC66" s="246"/>
      <c r="JTD66" s="246"/>
      <c r="JTE66" s="246"/>
      <c r="JTF66" s="246"/>
      <c r="JTG66" s="246"/>
      <c r="JTH66" s="246"/>
      <c r="JTI66" s="246"/>
      <c r="JTJ66" s="246"/>
      <c r="JTK66" s="246"/>
      <c r="JTL66" s="246"/>
      <c r="JTM66" s="246"/>
      <c r="JTN66" s="246"/>
      <c r="JTO66" s="246"/>
      <c r="JTP66" s="246"/>
      <c r="JTQ66" s="246"/>
      <c r="JTR66" s="246"/>
      <c r="JTS66" s="246"/>
      <c r="JTT66" s="246"/>
      <c r="JTU66" s="246"/>
      <c r="JTV66" s="246"/>
      <c r="JTW66" s="246"/>
      <c r="JTX66" s="246"/>
      <c r="JTY66" s="246"/>
      <c r="JTZ66" s="246"/>
      <c r="JUA66" s="246"/>
      <c r="JUB66" s="246"/>
      <c r="JUC66" s="246"/>
      <c r="JUD66" s="246"/>
      <c r="JUE66" s="246"/>
      <c r="JUF66" s="246"/>
      <c r="JUG66" s="246"/>
      <c r="JUH66" s="246"/>
      <c r="JUI66" s="246"/>
      <c r="JUJ66" s="246"/>
      <c r="JUK66" s="246"/>
      <c r="JUL66" s="246"/>
      <c r="JUM66" s="246"/>
      <c r="JUN66" s="246"/>
      <c r="JUO66" s="246"/>
      <c r="JUP66" s="246"/>
      <c r="JUQ66" s="246"/>
      <c r="JUR66" s="246"/>
      <c r="JUS66" s="246"/>
      <c r="JUT66" s="246"/>
      <c r="JUU66" s="246"/>
      <c r="JUV66" s="246"/>
      <c r="JUW66" s="246"/>
      <c r="JUX66" s="246"/>
      <c r="JUY66" s="246"/>
      <c r="JUZ66" s="246"/>
      <c r="JVA66" s="246"/>
      <c r="JVB66" s="246"/>
      <c r="JVC66" s="246"/>
      <c r="JVD66" s="246"/>
      <c r="JVE66" s="246"/>
      <c r="JVF66" s="246"/>
      <c r="JVG66" s="246"/>
      <c r="JVH66" s="246"/>
      <c r="JVI66" s="246"/>
      <c r="JVJ66" s="246"/>
      <c r="JVK66" s="246"/>
      <c r="JVL66" s="246"/>
      <c r="JVM66" s="246"/>
      <c r="JVN66" s="246"/>
      <c r="JVO66" s="246"/>
      <c r="JVP66" s="246"/>
      <c r="JVQ66" s="246"/>
      <c r="JVR66" s="246"/>
      <c r="JVS66" s="246"/>
      <c r="JVT66" s="246"/>
      <c r="JVU66" s="246"/>
      <c r="JVV66" s="246"/>
      <c r="JVW66" s="246"/>
      <c r="JVX66" s="246"/>
      <c r="JVY66" s="246"/>
      <c r="JVZ66" s="246"/>
      <c r="JWA66" s="246"/>
      <c r="JWB66" s="246"/>
      <c r="JWC66" s="246"/>
      <c r="JWD66" s="246"/>
      <c r="JWE66" s="246"/>
      <c r="JWF66" s="246"/>
      <c r="JWG66" s="246"/>
      <c r="JWH66" s="246"/>
      <c r="JWI66" s="246"/>
      <c r="JWJ66" s="246"/>
      <c r="JWK66" s="246"/>
      <c r="JWL66" s="246"/>
      <c r="JWM66" s="246"/>
      <c r="JWN66" s="246"/>
      <c r="JWO66" s="246"/>
      <c r="JWP66" s="246"/>
      <c r="JWQ66" s="246"/>
      <c r="JWR66" s="246"/>
      <c r="JWS66" s="246"/>
      <c r="JWT66" s="246"/>
      <c r="JWU66" s="246"/>
      <c r="JWV66" s="246"/>
      <c r="JWW66" s="246"/>
      <c r="JWX66" s="246"/>
      <c r="JWY66" s="246"/>
      <c r="JWZ66" s="246"/>
      <c r="JXA66" s="246"/>
      <c r="JXB66" s="246"/>
      <c r="JXC66" s="246"/>
      <c r="JXD66" s="246"/>
      <c r="JXE66" s="246"/>
      <c r="JXF66" s="246"/>
      <c r="JXG66" s="246"/>
      <c r="JXH66" s="246"/>
      <c r="JXI66" s="246"/>
      <c r="JXJ66" s="246"/>
      <c r="JXK66" s="246"/>
      <c r="JXL66" s="246"/>
      <c r="JXM66" s="246"/>
      <c r="JXN66" s="246"/>
      <c r="JXO66" s="246"/>
      <c r="JXP66" s="246"/>
      <c r="JXQ66" s="246"/>
      <c r="JXR66" s="246"/>
      <c r="JXS66" s="246"/>
      <c r="JXT66" s="246"/>
      <c r="JXU66" s="246"/>
      <c r="JXV66" s="246"/>
      <c r="JXW66" s="246"/>
      <c r="JXX66" s="246"/>
      <c r="JXY66" s="246"/>
      <c r="JXZ66" s="246"/>
      <c r="JYA66" s="246"/>
      <c r="JYB66" s="246"/>
      <c r="JYC66" s="246"/>
      <c r="JYD66" s="246"/>
      <c r="JYE66" s="246"/>
      <c r="JYF66" s="246"/>
      <c r="JYG66" s="246"/>
      <c r="JYH66" s="246"/>
      <c r="JYI66" s="246"/>
      <c r="JYJ66" s="246"/>
      <c r="JYK66" s="246"/>
      <c r="JYL66" s="246"/>
      <c r="JYM66" s="246"/>
      <c r="JYN66" s="246"/>
      <c r="JYO66" s="246"/>
      <c r="JYP66" s="246"/>
      <c r="JYQ66" s="246"/>
      <c r="JYR66" s="246"/>
      <c r="JYS66" s="246"/>
      <c r="JYT66" s="246"/>
      <c r="JYU66" s="246"/>
      <c r="JYV66" s="246"/>
      <c r="JYW66" s="246"/>
      <c r="JYX66" s="246"/>
      <c r="JYY66" s="246"/>
      <c r="JYZ66" s="246"/>
      <c r="JZA66" s="246"/>
      <c r="JZB66" s="246"/>
      <c r="JZC66" s="246"/>
      <c r="JZD66" s="246"/>
      <c r="JZE66" s="246"/>
      <c r="JZF66" s="246"/>
      <c r="JZG66" s="246"/>
      <c r="JZH66" s="246"/>
      <c r="JZI66" s="246"/>
      <c r="JZJ66" s="246"/>
      <c r="JZK66" s="246"/>
      <c r="JZL66" s="246"/>
      <c r="JZM66" s="246"/>
      <c r="JZN66" s="246"/>
      <c r="JZO66" s="246"/>
      <c r="JZP66" s="246"/>
      <c r="JZQ66" s="246"/>
      <c r="JZR66" s="246"/>
      <c r="JZS66" s="246"/>
      <c r="JZT66" s="246"/>
      <c r="JZU66" s="246"/>
      <c r="JZV66" s="246"/>
      <c r="JZW66" s="246"/>
      <c r="JZX66" s="246"/>
      <c r="JZY66" s="246"/>
      <c r="JZZ66" s="246"/>
      <c r="KAA66" s="246"/>
      <c r="KAB66" s="246"/>
      <c r="KAC66" s="246"/>
      <c r="KAD66" s="246"/>
      <c r="KAE66" s="246"/>
      <c r="KAF66" s="246"/>
      <c r="KAG66" s="246"/>
      <c r="KAH66" s="246"/>
      <c r="KAI66" s="246"/>
      <c r="KAJ66" s="246"/>
      <c r="KAK66" s="246"/>
      <c r="KAL66" s="246"/>
      <c r="KAM66" s="246"/>
      <c r="KAN66" s="246"/>
      <c r="KAO66" s="246"/>
      <c r="KAP66" s="246"/>
      <c r="KAQ66" s="246"/>
      <c r="KAR66" s="246"/>
      <c r="KAS66" s="246"/>
      <c r="KAT66" s="246"/>
      <c r="KAU66" s="246"/>
      <c r="KAV66" s="246"/>
      <c r="KAW66" s="246"/>
      <c r="KAX66" s="246"/>
      <c r="KAY66" s="246"/>
      <c r="KAZ66" s="246"/>
      <c r="KBA66" s="246"/>
      <c r="KBB66" s="246"/>
      <c r="KBC66" s="246"/>
      <c r="KBD66" s="246"/>
      <c r="KBE66" s="246"/>
      <c r="KBF66" s="246"/>
      <c r="KBG66" s="246"/>
      <c r="KBH66" s="246"/>
      <c r="KBI66" s="246"/>
      <c r="KBJ66" s="246"/>
      <c r="KBK66" s="246"/>
      <c r="KBL66" s="246"/>
      <c r="KBM66" s="246"/>
      <c r="KBN66" s="246"/>
      <c r="KBO66" s="246"/>
      <c r="KBP66" s="246"/>
      <c r="KBQ66" s="246"/>
      <c r="KBR66" s="246"/>
      <c r="KBS66" s="246"/>
      <c r="KBT66" s="246"/>
      <c r="KBU66" s="246"/>
      <c r="KBV66" s="246"/>
      <c r="KBW66" s="246"/>
      <c r="KBX66" s="246"/>
      <c r="KBY66" s="246"/>
      <c r="KBZ66" s="246"/>
      <c r="KCA66" s="246"/>
      <c r="KCB66" s="246"/>
      <c r="KCC66" s="246"/>
      <c r="KCD66" s="246"/>
      <c r="KCE66" s="246"/>
      <c r="KCF66" s="246"/>
      <c r="KCG66" s="246"/>
      <c r="KCH66" s="246"/>
      <c r="KCI66" s="246"/>
      <c r="KCJ66" s="246"/>
      <c r="KCK66" s="246"/>
      <c r="KCL66" s="246"/>
      <c r="KCM66" s="246"/>
      <c r="KCN66" s="246"/>
      <c r="KCO66" s="246"/>
      <c r="KCP66" s="246"/>
      <c r="KCQ66" s="246"/>
      <c r="KCR66" s="246"/>
      <c r="KCS66" s="246"/>
      <c r="KCT66" s="246"/>
      <c r="KCU66" s="246"/>
      <c r="KCV66" s="246"/>
      <c r="KCW66" s="246"/>
      <c r="KCX66" s="246"/>
      <c r="KCY66" s="246"/>
      <c r="KCZ66" s="246"/>
      <c r="KDA66" s="246"/>
      <c r="KDB66" s="246"/>
      <c r="KDC66" s="246"/>
      <c r="KDD66" s="246"/>
      <c r="KDE66" s="246"/>
      <c r="KDF66" s="246"/>
      <c r="KDG66" s="246"/>
      <c r="KDH66" s="246"/>
      <c r="KDI66" s="246"/>
      <c r="KDJ66" s="246"/>
      <c r="KDK66" s="246"/>
      <c r="KDL66" s="246"/>
      <c r="KDM66" s="246"/>
      <c r="KDN66" s="246"/>
      <c r="KDO66" s="246"/>
      <c r="KDP66" s="246"/>
      <c r="KDQ66" s="246"/>
      <c r="KDR66" s="246"/>
      <c r="KDS66" s="246"/>
      <c r="KDT66" s="246"/>
      <c r="KDU66" s="246"/>
      <c r="KDV66" s="246"/>
      <c r="KDW66" s="246"/>
      <c r="KDX66" s="246"/>
      <c r="KDY66" s="246"/>
      <c r="KDZ66" s="246"/>
      <c r="KEA66" s="246"/>
      <c r="KEB66" s="246"/>
      <c r="KEC66" s="246"/>
      <c r="KED66" s="246"/>
      <c r="KEE66" s="246"/>
      <c r="KEF66" s="246"/>
      <c r="KEG66" s="246"/>
      <c r="KEH66" s="246"/>
      <c r="KEI66" s="246"/>
      <c r="KEJ66" s="246"/>
      <c r="KEK66" s="246"/>
      <c r="KEL66" s="246"/>
      <c r="KEM66" s="246"/>
      <c r="KEN66" s="246"/>
      <c r="KEO66" s="246"/>
      <c r="KEP66" s="246"/>
      <c r="KEQ66" s="246"/>
      <c r="KER66" s="246"/>
      <c r="KES66" s="246"/>
      <c r="KET66" s="246"/>
      <c r="KEU66" s="246"/>
      <c r="KEV66" s="246"/>
      <c r="KEW66" s="246"/>
      <c r="KEX66" s="246"/>
      <c r="KEY66" s="246"/>
      <c r="KEZ66" s="246"/>
      <c r="KFA66" s="246"/>
      <c r="KFB66" s="246"/>
      <c r="KFC66" s="246"/>
      <c r="KFD66" s="246"/>
      <c r="KFE66" s="246"/>
      <c r="KFF66" s="246"/>
      <c r="KFG66" s="246"/>
      <c r="KFH66" s="246"/>
      <c r="KFI66" s="246"/>
      <c r="KFJ66" s="246"/>
      <c r="KFK66" s="246"/>
      <c r="KFL66" s="246"/>
      <c r="KFM66" s="246"/>
      <c r="KFN66" s="246"/>
      <c r="KFO66" s="246"/>
      <c r="KFP66" s="246"/>
      <c r="KFQ66" s="246"/>
      <c r="KFR66" s="246"/>
      <c r="KFS66" s="246"/>
      <c r="KFT66" s="246"/>
      <c r="KFU66" s="246"/>
      <c r="KFV66" s="246"/>
      <c r="KFW66" s="246"/>
      <c r="KFX66" s="246"/>
      <c r="KFY66" s="246"/>
      <c r="KFZ66" s="246"/>
      <c r="KGA66" s="246"/>
      <c r="KGB66" s="246"/>
      <c r="KGC66" s="246"/>
      <c r="KGD66" s="246"/>
      <c r="KGE66" s="246"/>
      <c r="KGF66" s="246"/>
      <c r="KGG66" s="246"/>
      <c r="KGH66" s="246"/>
      <c r="KGI66" s="246"/>
      <c r="KGJ66" s="246"/>
      <c r="KGK66" s="246"/>
      <c r="KGL66" s="246"/>
      <c r="KGM66" s="246"/>
      <c r="KGN66" s="246"/>
      <c r="KGO66" s="246"/>
      <c r="KGP66" s="246"/>
      <c r="KGQ66" s="246"/>
      <c r="KGR66" s="246"/>
      <c r="KGS66" s="246"/>
      <c r="KGT66" s="246"/>
      <c r="KGU66" s="246"/>
      <c r="KGV66" s="246"/>
      <c r="KGW66" s="246"/>
      <c r="KGX66" s="246"/>
      <c r="KGY66" s="246"/>
      <c r="KGZ66" s="246"/>
      <c r="KHA66" s="246"/>
      <c r="KHB66" s="246"/>
      <c r="KHC66" s="246"/>
      <c r="KHD66" s="246"/>
      <c r="KHE66" s="246"/>
      <c r="KHF66" s="246"/>
      <c r="KHG66" s="246"/>
      <c r="KHH66" s="246"/>
      <c r="KHI66" s="246"/>
      <c r="KHJ66" s="246"/>
      <c r="KHK66" s="246"/>
      <c r="KHL66" s="246"/>
      <c r="KHM66" s="246"/>
      <c r="KHN66" s="246"/>
      <c r="KHO66" s="246"/>
      <c r="KHP66" s="246"/>
      <c r="KHQ66" s="246"/>
      <c r="KHR66" s="246"/>
      <c r="KHS66" s="246"/>
      <c r="KHT66" s="246"/>
      <c r="KHU66" s="246"/>
      <c r="KHV66" s="246"/>
      <c r="KHW66" s="246"/>
      <c r="KHX66" s="246"/>
      <c r="KHY66" s="246"/>
      <c r="KHZ66" s="246"/>
      <c r="KIA66" s="246"/>
      <c r="KIB66" s="246"/>
      <c r="KIC66" s="246"/>
      <c r="KID66" s="246"/>
      <c r="KIE66" s="246"/>
      <c r="KIF66" s="246"/>
      <c r="KIG66" s="246"/>
      <c r="KIH66" s="246"/>
      <c r="KII66" s="246"/>
      <c r="KIJ66" s="246"/>
      <c r="KIK66" s="246"/>
      <c r="KIL66" s="246"/>
      <c r="KIM66" s="246"/>
      <c r="KIN66" s="246"/>
      <c r="KIO66" s="246"/>
      <c r="KIP66" s="246"/>
      <c r="KIQ66" s="246"/>
      <c r="KIR66" s="246"/>
      <c r="KIS66" s="246"/>
      <c r="KIT66" s="246"/>
      <c r="KIU66" s="246"/>
      <c r="KIV66" s="246"/>
      <c r="KIW66" s="246"/>
      <c r="KIX66" s="246"/>
      <c r="KIY66" s="246"/>
      <c r="KIZ66" s="246"/>
      <c r="KJA66" s="246"/>
      <c r="KJB66" s="246"/>
      <c r="KJC66" s="246"/>
      <c r="KJD66" s="246"/>
      <c r="KJE66" s="246"/>
      <c r="KJF66" s="246"/>
      <c r="KJG66" s="246"/>
      <c r="KJH66" s="246"/>
      <c r="KJI66" s="246"/>
      <c r="KJJ66" s="246"/>
      <c r="KJK66" s="246"/>
      <c r="KJL66" s="246"/>
      <c r="KJM66" s="246"/>
      <c r="KJN66" s="246"/>
      <c r="KJO66" s="246"/>
      <c r="KJP66" s="246"/>
      <c r="KJQ66" s="246"/>
      <c r="KJR66" s="246"/>
      <c r="KJS66" s="246"/>
      <c r="KJT66" s="246"/>
      <c r="KJU66" s="246"/>
      <c r="KJV66" s="246"/>
      <c r="KJW66" s="246"/>
      <c r="KJX66" s="246"/>
      <c r="KJY66" s="246"/>
      <c r="KJZ66" s="246"/>
      <c r="KKA66" s="246"/>
      <c r="KKB66" s="246"/>
      <c r="KKC66" s="246"/>
      <c r="KKD66" s="246"/>
      <c r="KKE66" s="246"/>
      <c r="KKF66" s="246"/>
      <c r="KKG66" s="246"/>
      <c r="KKH66" s="246"/>
      <c r="KKI66" s="246"/>
      <c r="KKJ66" s="246"/>
      <c r="KKK66" s="246"/>
      <c r="KKL66" s="246"/>
      <c r="KKM66" s="246"/>
      <c r="KKN66" s="246"/>
      <c r="KKO66" s="246"/>
      <c r="KKP66" s="246"/>
      <c r="KKQ66" s="246"/>
      <c r="KKR66" s="246"/>
      <c r="KKS66" s="246"/>
      <c r="KKT66" s="246"/>
      <c r="KKU66" s="246"/>
      <c r="KKV66" s="246"/>
      <c r="KKW66" s="246"/>
      <c r="KKX66" s="246"/>
      <c r="KKY66" s="246"/>
      <c r="KKZ66" s="246"/>
      <c r="KLA66" s="246"/>
      <c r="KLB66" s="246"/>
      <c r="KLC66" s="246"/>
      <c r="KLD66" s="246"/>
      <c r="KLE66" s="246"/>
      <c r="KLF66" s="246"/>
      <c r="KLG66" s="246"/>
      <c r="KLH66" s="246"/>
      <c r="KLI66" s="246"/>
      <c r="KLJ66" s="246"/>
      <c r="KLK66" s="246"/>
      <c r="KLL66" s="246"/>
      <c r="KLM66" s="246"/>
      <c r="KLN66" s="246"/>
      <c r="KLO66" s="246"/>
      <c r="KLP66" s="246"/>
      <c r="KLQ66" s="246"/>
      <c r="KLR66" s="246"/>
      <c r="KLS66" s="246"/>
      <c r="KLT66" s="246"/>
      <c r="KLU66" s="246"/>
      <c r="KLV66" s="246"/>
      <c r="KLW66" s="246"/>
      <c r="KLX66" s="246"/>
      <c r="KLY66" s="246"/>
      <c r="KLZ66" s="246"/>
      <c r="KMA66" s="246"/>
      <c r="KMB66" s="246"/>
      <c r="KMC66" s="246"/>
      <c r="KMD66" s="246"/>
      <c r="KME66" s="246"/>
      <c r="KMF66" s="246"/>
      <c r="KMG66" s="246"/>
      <c r="KMH66" s="246"/>
      <c r="KMI66" s="246"/>
      <c r="KMJ66" s="246"/>
      <c r="KMK66" s="246"/>
      <c r="KML66" s="246"/>
      <c r="KMM66" s="246"/>
      <c r="KMN66" s="246"/>
      <c r="KMO66" s="246"/>
      <c r="KMP66" s="246"/>
      <c r="KMQ66" s="246"/>
      <c r="KMR66" s="246"/>
      <c r="KMS66" s="246"/>
      <c r="KMT66" s="246"/>
      <c r="KMU66" s="246"/>
      <c r="KMV66" s="246"/>
      <c r="KMW66" s="246"/>
      <c r="KMX66" s="246"/>
      <c r="KMY66" s="246"/>
      <c r="KMZ66" s="246"/>
      <c r="KNA66" s="246"/>
      <c r="KNB66" s="246"/>
      <c r="KNC66" s="246"/>
      <c r="KND66" s="246"/>
      <c r="KNE66" s="246"/>
      <c r="KNF66" s="246"/>
      <c r="KNG66" s="246"/>
      <c r="KNH66" s="246"/>
      <c r="KNI66" s="246"/>
      <c r="KNJ66" s="246"/>
      <c r="KNK66" s="246"/>
      <c r="KNL66" s="246"/>
      <c r="KNM66" s="246"/>
      <c r="KNN66" s="246"/>
      <c r="KNO66" s="246"/>
      <c r="KNP66" s="246"/>
      <c r="KNQ66" s="246"/>
      <c r="KNR66" s="246"/>
      <c r="KNS66" s="246"/>
      <c r="KNT66" s="246"/>
      <c r="KNU66" s="246"/>
      <c r="KNV66" s="246"/>
      <c r="KNW66" s="246"/>
      <c r="KNX66" s="246"/>
      <c r="KNY66" s="246"/>
      <c r="KNZ66" s="246"/>
      <c r="KOA66" s="246"/>
      <c r="KOB66" s="246"/>
      <c r="KOC66" s="246"/>
      <c r="KOD66" s="246"/>
      <c r="KOE66" s="246"/>
      <c r="KOF66" s="246"/>
      <c r="KOG66" s="246"/>
      <c r="KOH66" s="246"/>
      <c r="KOI66" s="246"/>
      <c r="KOJ66" s="246"/>
      <c r="KOK66" s="246"/>
      <c r="KOL66" s="246"/>
      <c r="KOM66" s="246"/>
      <c r="KON66" s="246"/>
      <c r="KOO66" s="246"/>
      <c r="KOP66" s="246"/>
      <c r="KOQ66" s="246"/>
      <c r="KOR66" s="246"/>
      <c r="KOS66" s="246"/>
      <c r="KOT66" s="246"/>
      <c r="KOU66" s="246"/>
      <c r="KOV66" s="246"/>
      <c r="KOW66" s="246"/>
      <c r="KOX66" s="246"/>
      <c r="KOY66" s="246"/>
      <c r="KOZ66" s="246"/>
      <c r="KPA66" s="246"/>
      <c r="KPB66" s="246"/>
      <c r="KPC66" s="246"/>
      <c r="KPD66" s="246"/>
      <c r="KPE66" s="246"/>
      <c r="KPF66" s="246"/>
      <c r="KPG66" s="246"/>
      <c r="KPH66" s="246"/>
      <c r="KPI66" s="246"/>
      <c r="KPJ66" s="246"/>
      <c r="KPK66" s="246"/>
      <c r="KPL66" s="246"/>
      <c r="KPM66" s="246"/>
      <c r="KPN66" s="246"/>
      <c r="KPO66" s="246"/>
      <c r="KPP66" s="246"/>
      <c r="KPQ66" s="246"/>
      <c r="KPR66" s="246"/>
      <c r="KPS66" s="246"/>
      <c r="KPT66" s="246"/>
      <c r="KPU66" s="246"/>
      <c r="KPV66" s="246"/>
      <c r="KPW66" s="246"/>
      <c r="KPX66" s="246"/>
      <c r="KPY66" s="246"/>
      <c r="KPZ66" s="246"/>
      <c r="KQA66" s="246"/>
      <c r="KQB66" s="246"/>
      <c r="KQC66" s="246"/>
      <c r="KQD66" s="246"/>
      <c r="KQE66" s="246"/>
      <c r="KQF66" s="246"/>
      <c r="KQG66" s="246"/>
      <c r="KQH66" s="246"/>
      <c r="KQI66" s="246"/>
      <c r="KQJ66" s="246"/>
      <c r="KQK66" s="246"/>
      <c r="KQL66" s="246"/>
      <c r="KQM66" s="246"/>
      <c r="KQN66" s="246"/>
      <c r="KQO66" s="246"/>
      <c r="KQP66" s="246"/>
      <c r="KQQ66" s="246"/>
      <c r="KQR66" s="246"/>
      <c r="KQS66" s="246"/>
      <c r="KQT66" s="246"/>
      <c r="KQU66" s="246"/>
      <c r="KQV66" s="246"/>
      <c r="KQW66" s="246"/>
      <c r="KQX66" s="246"/>
      <c r="KQY66" s="246"/>
      <c r="KQZ66" s="246"/>
      <c r="KRA66" s="246"/>
      <c r="KRB66" s="246"/>
      <c r="KRC66" s="246"/>
      <c r="KRD66" s="246"/>
      <c r="KRE66" s="246"/>
      <c r="KRF66" s="246"/>
      <c r="KRG66" s="246"/>
      <c r="KRH66" s="246"/>
      <c r="KRI66" s="246"/>
      <c r="KRJ66" s="246"/>
      <c r="KRK66" s="246"/>
      <c r="KRL66" s="246"/>
      <c r="KRM66" s="246"/>
      <c r="KRN66" s="246"/>
      <c r="KRO66" s="246"/>
      <c r="KRP66" s="246"/>
      <c r="KRQ66" s="246"/>
      <c r="KRR66" s="246"/>
      <c r="KRS66" s="246"/>
      <c r="KRT66" s="246"/>
      <c r="KRU66" s="246"/>
      <c r="KRV66" s="246"/>
      <c r="KRW66" s="246"/>
      <c r="KRX66" s="246"/>
      <c r="KRY66" s="246"/>
      <c r="KRZ66" s="246"/>
      <c r="KSA66" s="246"/>
      <c r="KSB66" s="246"/>
      <c r="KSC66" s="246"/>
      <c r="KSD66" s="246"/>
      <c r="KSE66" s="246"/>
      <c r="KSF66" s="246"/>
      <c r="KSG66" s="246"/>
      <c r="KSH66" s="246"/>
      <c r="KSI66" s="246"/>
      <c r="KSJ66" s="246"/>
      <c r="KSK66" s="246"/>
      <c r="KSL66" s="246"/>
      <c r="KSM66" s="246"/>
      <c r="KSN66" s="246"/>
      <c r="KSO66" s="246"/>
      <c r="KSP66" s="246"/>
      <c r="KSQ66" s="246"/>
      <c r="KSR66" s="246"/>
      <c r="KSS66" s="246"/>
      <c r="KST66" s="246"/>
      <c r="KSU66" s="246"/>
      <c r="KSV66" s="246"/>
      <c r="KSW66" s="246"/>
      <c r="KSX66" s="246"/>
      <c r="KSY66" s="246"/>
      <c r="KSZ66" s="246"/>
      <c r="KTA66" s="246"/>
      <c r="KTB66" s="246"/>
      <c r="KTC66" s="246"/>
      <c r="KTD66" s="246"/>
      <c r="KTE66" s="246"/>
      <c r="KTF66" s="246"/>
      <c r="KTG66" s="246"/>
      <c r="KTH66" s="246"/>
      <c r="KTI66" s="246"/>
      <c r="KTJ66" s="246"/>
      <c r="KTK66" s="246"/>
      <c r="KTL66" s="246"/>
      <c r="KTM66" s="246"/>
      <c r="KTN66" s="246"/>
      <c r="KTO66" s="246"/>
      <c r="KTP66" s="246"/>
      <c r="KTQ66" s="246"/>
      <c r="KTR66" s="246"/>
      <c r="KTS66" s="246"/>
      <c r="KTT66" s="246"/>
      <c r="KTU66" s="246"/>
      <c r="KTV66" s="246"/>
      <c r="KTW66" s="246"/>
      <c r="KTX66" s="246"/>
      <c r="KTY66" s="246"/>
      <c r="KTZ66" s="246"/>
      <c r="KUA66" s="246"/>
      <c r="KUB66" s="246"/>
      <c r="KUC66" s="246"/>
      <c r="KUD66" s="246"/>
      <c r="KUE66" s="246"/>
      <c r="KUF66" s="246"/>
      <c r="KUG66" s="246"/>
      <c r="KUH66" s="246"/>
      <c r="KUI66" s="246"/>
      <c r="KUJ66" s="246"/>
      <c r="KUK66" s="246"/>
      <c r="KUL66" s="246"/>
      <c r="KUM66" s="246"/>
      <c r="KUN66" s="246"/>
      <c r="KUO66" s="246"/>
      <c r="KUP66" s="246"/>
      <c r="KUQ66" s="246"/>
      <c r="KUR66" s="246"/>
      <c r="KUS66" s="246"/>
      <c r="KUT66" s="246"/>
      <c r="KUU66" s="246"/>
      <c r="KUV66" s="246"/>
      <c r="KUW66" s="246"/>
      <c r="KUX66" s="246"/>
      <c r="KUY66" s="246"/>
      <c r="KUZ66" s="246"/>
      <c r="KVA66" s="246"/>
      <c r="KVB66" s="246"/>
      <c r="KVC66" s="246"/>
      <c r="KVD66" s="246"/>
      <c r="KVE66" s="246"/>
      <c r="KVF66" s="246"/>
      <c r="KVG66" s="246"/>
      <c r="KVH66" s="246"/>
      <c r="KVI66" s="246"/>
      <c r="KVJ66" s="246"/>
      <c r="KVK66" s="246"/>
      <c r="KVL66" s="246"/>
      <c r="KVM66" s="246"/>
      <c r="KVN66" s="246"/>
      <c r="KVO66" s="246"/>
      <c r="KVP66" s="246"/>
      <c r="KVQ66" s="246"/>
      <c r="KVR66" s="246"/>
      <c r="KVS66" s="246"/>
      <c r="KVT66" s="246"/>
      <c r="KVU66" s="246"/>
      <c r="KVV66" s="246"/>
      <c r="KVW66" s="246"/>
      <c r="KVX66" s="246"/>
      <c r="KVY66" s="246"/>
      <c r="KVZ66" s="246"/>
      <c r="KWA66" s="246"/>
      <c r="KWB66" s="246"/>
      <c r="KWC66" s="246"/>
      <c r="KWD66" s="246"/>
      <c r="KWE66" s="246"/>
      <c r="KWF66" s="246"/>
      <c r="KWG66" s="246"/>
      <c r="KWH66" s="246"/>
      <c r="KWI66" s="246"/>
      <c r="KWJ66" s="246"/>
      <c r="KWK66" s="246"/>
      <c r="KWL66" s="246"/>
      <c r="KWM66" s="246"/>
      <c r="KWN66" s="246"/>
      <c r="KWO66" s="246"/>
      <c r="KWP66" s="246"/>
      <c r="KWQ66" s="246"/>
      <c r="KWR66" s="246"/>
      <c r="KWS66" s="246"/>
      <c r="KWT66" s="246"/>
      <c r="KWU66" s="246"/>
      <c r="KWV66" s="246"/>
      <c r="KWW66" s="246"/>
      <c r="KWX66" s="246"/>
      <c r="KWY66" s="246"/>
      <c r="KWZ66" s="246"/>
      <c r="KXA66" s="246"/>
      <c r="KXB66" s="246"/>
      <c r="KXC66" s="246"/>
      <c r="KXD66" s="246"/>
      <c r="KXE66" s="246"/>
      <c r="KXF66" s="246"/>
      <c r="KXG66" s="246"/>
      <c r="KXH66" s="246"/>
      <c r="KXI66" s="246"/>
      <c r="KXJ66" s="246"/>
      <c r="KXK66" s="246"/>
      <c r="KXL66" s="246"/>
      <c r="KXM66" s="246"/>
      <c r="KXN66" s="246"/>
      <c r="KXO66" s="246"/>
      <c r="KXP66" s="246"/>
      <c r="KXQ66" s="246"/>
      <c r="KXR66" s="246"/>
      <c r="KXS66" s="246"/>
      <c r="KXT66" s="246"/>
      <c r="KXU66" s="246"/>
      <c r="KXV66" s="246"/>
      <c r="KXW66" s="246"/>
      <c r="KXX66" s="246"/>
      <c r="KXY66" s="246"/>
      <c r="KXZ66" s="246"/>
      <c r="KYA66" s="246"/>
      <c r="KYB66" s="246"/>
      <c r="KYC66" s="246"/>
      <c r="KYD66" s="246"/>
      <c r="KYE66" s="246"/>
      <c r="KYF66" s="246"/>
      <c r="KYG66" s="246"/>
      <c r="KYH66" s="246"/>
      <c r="KYI66" s="246"/>
      <c r="KYJ66" s="246"/>
      <c r="KYK66" s="246"/>
      <c r="KYL66" s="246"/>
      <c r="KYM66" s="246"/>
      <c r="KYN66" s="246"/>
      <c r="KYO66" s="246"/>
      <c r="KYP66" s="246"/>
      <c r="KYQ66" s="246"/>
      <c r="KYR66" s="246"/>
      <c r="KYS66" s="246"/>
      <c r="KYT66" s="246"/>
      <c r="KYU66" s="246"/>
      <c r="KYV66" s="246"/>
      <c r="KYW66" s="246"/>
      <c r="KYX66" s="246"/>
      <c r="KYY66" s="246"/>
      <c r="KYZ66" s="246"/>
      <c r="KZA66" s="246"/>
      <c r="KZB66" s="246"/>
      <c r="KZC66" s="246"/>
      <c r="KZD66" s="246"/>
      <c r="KZE66" s="246"/>
      <c r="KZF66" s="246"/>
      <c r="KZG66" s="246"/>
      <c r="KZH66" s="246"/>
      <c r="KZI66" s="246"/>
      <c r="KZJ66" s="246"/>
      <c r="KZK66" s="246"/>
      <c r="KZL66" s="246"/>
      <c r="KZM66" s="246"/>
      <c r="KZN66" s="246"/>
      <c r="KZO66" s="246"/>
      <c r="KZP66" s="246"/>
      <c r="KZQ66" s="246"/>
      <c r="KZR66" s="246"/>
      <c r="KZS66" s="246"/>
      <c r="KZT66" s="246"/>
      <c r="KZU66" s="246"/>
      <c r="KZV66" s="246"/>
      <c r="KZW66" s="246"/>
      <c r="KZX66" s="246"/>
      <c r="KZY66" s="246"/>
      <c r="KZZ66" s="246"/>
      <c r="LAA66" s="246"/>
      <c r="LAB66" s="246"/>
      <c r="LAC66" s="246"/>
      <c r="LAD66" s="246"/>
      <c r="LAE66" s="246"/>
      <c r="LAF66" s="246"/>
      <c r="LAG66" s="246"/>
      <c r="LAH66" s="246"/>
      <c r="LAI66" s="246"/>
      <c r="LAJ66" s="246"/>
      <c r="LAK66" s="246"/>
      <c r="LAL66" s="246"/>
      <c r="LAM66" s="246"/>
      <c r="LAN66" s="246"/>
      <c r="LAO66" s="246"/>
      <c r="LAP66" s="246"/>
      <c r="LAQ66" s="246"/>
      <c r="LAR66" s="246"/>
      <c r="LAS66" s="246"/>
      <c r="LAT66" s="246"/>
      <c r="LAU66" s="246"/>
      <c r="LAV66" s="246"/>
      <c r="LAW66" s="246"/>
      <c r="LAX66" s="246"/>
      <c r="LAY66" s="246"/>
      <c r="LAZ66" s="246"/>
      <c r="LBA66" s="246"/>
      <c r="LBB66" s="246"/>
      <c r="LBC66" s="246"/>
      <c r="LBD66" s="246"/>
      <c r="LBE66" s="246"/>
      <c r="LBF66" s="246"/>
      <c r="LBG66" s="246"/>
      <c r="LBH66" s="246"/>
      <c r="LBI66" s="246"/>
      <c r="LBJ66" s="246"/>
      <c r="LBK66" s="246"/>
      <c r="LBL66" s="246"/>
      <c r="LBM66" s="246"/>
      <c r="LBN66" s="246"/>
      <c r="LBO66" s="246"/>
      <c r="LBP66" s="246"/>
      <c r="LBQ66" s="246"/>
      <c r="LBR66" s="246"/>
      <c r="LBS66" s="246"/>
      <c r="LBT66" s="246"/>
      <c r="LBU66" s="246"/>
      <c r="LBV66" s="246"/>
      <c r="LBW66" s="246"/>
      <c r="LBX66" s="246"/>
      <c r="LBY66" s="246"/>
      <c r="LBZ66" s="246"/>
      <c r="LCA66" s="246"/>
      <c r="LCB66" s="246"/>
      <c r="LCC66" s="246"/>
      <c r="LCD66" s="246"/>
      <c r="LCE66" s="246"/>
      <c r="LCF66" s="246"/>
      <c r="LCG66" s="246"/>
      <c r="LCH66" s="246"/>
      <c r="LCI66" s="246"/>
      <c r="LCJ66" s="246"/>
      <c r="LCK66" s="246"/>
      <c r="LCL66" s="246"/>
      <c r="LCM66" s="246"/>
      <c r="LCN66" s="246"/>
      <c r="LCO66" s="246"/>
      <c r="LCP66" s="246"/>
      <c r="LCQ66" s="246"/>
      <c r="LCR66" s="246"/>
      <c r="LCS66" s="246"/>
      <c r="LCT66" s="246"/>
      <c r="LCU66" s="246"/>
      <c r="LCV66" s="246"/>
      <c r="LCW66" s="246"/>
      <c r="LCX66" s="246"/>
      <c r="LCY66" s="246"/>
      <c r="LCZ66" s="246"/>
      <c r="LDA66" s="246"/>
      <c r="LDB66" s="246"/>
      <c r="LDC66" s="246"/>
      <c r="LDD66" s="246"/>
      <c r="LDE66" s="246"/>
      <c r="LDF66" s="246"/>
      <c r="LDG66" s="246"/>
      <c r="LDH66" s="246"/>
      <c r="LDI66" s="246"/>
      <c r="LDJ66" s="246"/>
      <c r="LDK66" s="246"/>
      <c r="LDL66" s="246"/>
      <c r="LDM66" s="246"/>
      <c r="LDN66" s="246"/>
      <c r="LDO66" s="246"/>
      <c r="LDP66" s="246"/>
      <c r="LDQ66" s="246"/>
      <c r="LDR66" s="246"/>
      <c r="LDS66" s="246"/>
      <c r="LDT66" s="246"/>
      <c r="LDU66" s="246"/>
      <c r="LDV66" s="246"/>
      <c r="LDW66" s="246"/>
      <c r="LDX66" s="246"/>
      <c r="LDY66" s="246"/>
      <c r="LDZ66" s="246"/>
      <c r="LEA66" s="246"/>
      <c r="LEB66" s="246"/>
      <c r="LEC66" s="246"/>
      <c r="LED66" s="246"/>
      <c r="LEE66" s="246"/>
      <c r="LEF66" s="246"/>
      <c r="LEG66" s="246"/>
      <c r="LEH66" s="246"/>
      <c r="LEI66" s="246"/>
      <c r="LEJ66" s="246"/>
      <c r="LEK66" s="246"/>
      <c r="LEL66" s="246"/>
      <c r="LEM66" s="246"/>
      <c r="LEN66" s="246"/>
      <c r="LEO66" s="246"/>
      <c r="LEP66" s="246"/>
      <c r="LEQ66" s="246"/>
      <c r="LER66" s="246"/>
      <c r="LES66" s="246"/>
      <c r="LET66" s="246"/>
      <c r="LEU66" s="246"/>
      <c r="LEV66" s="246"/>
      <c r="LEW66" s="246"/>
      <c r="LEX66" s="246"/>
      <c r="LEY66" s="246"/>
      <c r="LEZ66" s="246"/>
      <c r="LFA66" s="246"/>
      <c r="LFB66" s="246"/>
      <c r="LFC66" s="246"/>
      <c r="LFD66" s="246"/>
      <c r="LFE66" s="246"/>
      <c r="LFF66" s="246"/>
      <c r="LFG66" s="246"/>
      <c r="LFH66" s="246"/>
      <c r="LFI66" s="246"/>
      <c r="LFJ66" s="246"/>
      <c r="LFK66" s="246"/>
      <c r="LFL66" s="246"/>
      <c r="LFM66" s="246"/>
      <c r="LFN66" s="246"/>
      <c r="LFO66" s="246"/>
      <c r="LFP66" s="246"/>
      <c r="LFQ66" s="246"/>
      <c r="LFR66" s="246"/>
      <c r="LFS66" s="246"/>
      <c r="LFT66" s="246"/>
      <c r="LFU66" s="246"/>
      <c r="LFV66" s="246"/>
      <c r="LFW66" s="246"/>
      <c r="LFX66" s="246"/>
      <c r="LFY66" s="246"/>
      <c r="LFZ66" s="246"/>
      <c r="LGA66" s="246"/>
      <c r="LGB66" s="246"/>
      <c r="LGC66" s="246"/>
      <c r="LGD66" s="246"/>
      <c r="LGE66" s="246"/>
      <c r="LGF66" s="246"/>
      <c r="LGG66" s="246"/>
      <c r="LGH66" s="246"/>
      <c r="LGI66" s="246"/>
      <c r="LGJ66" s="246"/>
      <c r="LGK66" s="246"/>
      <c r="LGL66" s="246"/>
      <c r="LGM66" s="246"/>
      <c r="LGN66" s="246"/>
      <c r="LGO66" s="246"/>
      <c r="LGP66" s="246"/>
      <c r="LGQ66" s="246"/>
      <c r="LGR66" s="246"/>
      <c r="LGS66" s="246"/>
      <c r="LGT66" s="246"/>
      <c r="LGU66" s="246"/>
      <c r="LGV66" s="246"/>
      <c r="LGW66" s="246"/>
      <c r="LGX66" s="246"/>
      <c r="LGY66" s="246"/>
      <c r="LGZ66" s="246"/>
      <c r="LHA66" s="246"/>
      <c r="LHB66" s="246"/>
      <c r="LHC66" s="246"/>
      <c r="LHD66" s="246"/>
      <c r="LHE66" s="246"/>
      <c r="LHF66" s="246"/>
      <c r="LHG66" s="246"/>
      <c r="LHH66" s="246"/>
      <c r="LHI66" s="246"/>
      <c r="LHJ66" s="246"/>
      <c r="LHK66" s="246"/>
      <c r="LHL66" s="246"/>
      <c r="LHM66" s="246"/>
      <c r="LHN66" s="246"/>
      <c r="LHO66" s="246"/>
      <c r="LHP66" s="246"/>
      <c r="LHQ66" s="246"/>
      <c r="LHR66" s="246"/>
      <c r="LHS66" s="246"/>
      <c r="LHT66" s="246"/>
      <c r="LHU66" s="246"/>
      <c r="LHV66" s="246"/>
      <c r="LHW66" s="246"/>
      <c r="LHX66" s="246"/>
      <c r="LHY66" s="246"/>
      <c r="LHZ66" s="246"/>
      <c r="LIA66" s="246"/>
      <c r="LIB66" s="246"/>
      <c r="LIC66" s="246"/>
      <c r="LID66" s="246"/>
      <c r="LIE66" s="246"/>
      <c r="LIF66" s="246"/>
      <c r="LIG66" s="246"/>
      <c r="LIH66" s="246"/>
      <c r="LII66" s="246"/>
      <c r="LIJ66" s="246"/>
      <c r="LIK66" s="246"/>
      <c r="LIL66" s="246"/>
      <c r="LIM66" s="246"/>
      <c r="LIN66" s="246"/>
      <c r="LIO66" s="246"/>
      <c r="LIP66" s="246"/>
      <c r="LIQ66" s="246"/>
      <c r="LIR66" s="246"/>
      <c r="LIS66" s="246"/>
      <c r="LIT66" s="246"/>
      <c r="LIU66" s="246"/>
      <c r="LIV66" s="246"/>
      <c r="LIW66" s="246"/>
      <c r="LIX66" s="246"/>
      <c r="LIY66" s="246"/>
      <c r="LIZ66" s="246"/>
      <c r="LJA66" s="246"/>
      <c r="LJB66" s="246"/>
      <c r="LJC66" s="246"/>
      <c r="LJD66" s="246"/>
      <c r="LJE66" s="246"/>
      <c r="LJF66" s="246"/>
      <c r="LJG66" s="246"/>
      <c r="LJH66" s="246"/>
      <c r="LJI66" s="246"/>
      <c r="LJJ66" s="246"/>
      <c r="LJK66" s="246"/>
      <c r="LJL66" s="246"/>
      <c r="LJM66" s="246"/>
      <c r="LJN66" s="246"/>
      <c r="LJO66" s="246"/>
      <c r="LJP66" s="246"/>
      <c r="LJQ66" s="246"/>
      <c r="LJR66" s="246"/>
      <c r="LJS66" s="246"/>
      <c r="LJT66" s="246"/>
      <c r="LJU66" s="246"/>
      <c r="LJV66" s="246"/>
      <c r="LJW66" s="246"/>
      <c r="LJX66" s="246"/>
      <c r="LJY66" s="246"/>
      <c r="LJZ66" s="246"/>
      <c r="LKA66" s="246"/>
      <c r="LKB66" s="246"/>
      <c r="LKC66" s="246"/>
      <c r="LKD66" s="246"/>
      <c r="LKE66" s="246"/>
      <c r="LKF66" s="246"/>
      <c r="LKG66" s="246"/>
      <c r="LKH66" s="246"/>
      <c r="LKI66" s="246"/>
      <c r="LKJ66" s="246"/>
      <c r="LKK66" s="246"/>
      <c r="LKL66" s="246"/>
      <c r="LKM66" s="246"/>
      <c r="LKN66" s="246"/>
      <c r="LKO66" s="246"/>
      <c r="LKP66" s="246"/>
      <c r="LKQ66" s="246"/>
      <c r="LKR66" s="246"/>
      <c r="LKS66" s="246"/>
      <c r="LKT66" s="246"/>
      <c r="LKU66" s="246"/>
      <c r="LKV66" s="246"/>
      <c r="LKW66" s="246"/>
      <c r="LKX66" s="246"/>
      <c r="LKY66" s="246"/>
      <c r="LKZ66" s="246"/>
      <c r="LLA66" s="246"/>
      <c r="LLB66" s="246"/>
      <c r="LLC66" s="246"/>
      <c r="LLD66" s="246"/>
      <c r="LLE66" s="246"/>
      <c r="LLF66" s="246"/>
      <c r="LLG66" s="246"/>
      <c r="LLH66" s="246"/>
      <c r="LLI66" s="246"/>
      <c r="LLJ66" s="246"/>
      <c r="LLK66" s="246"/>
      <c r="LLL66" s="246"/>
      <c r="LLM66" s="246"/>
      <c r="LLN66" s="246"/>
      <c r="LLO66" s="246"/>
      <c r="LLP66" s="246"/>
      <c r="LLQ66" s="246"/>
      <c r="LLR66" s="246"/>
      <c r="LLS66" s="246"/>
      <c r="LLT66" s="246"/>
      <c r="LLU66" s="246"/>
      <c r="LLV66" s="246"/>
      <c r="LLW66" s="246"/>
      <c r="LLX66" s="246"/>
      <c r="LLY66" s="246"/>
      <c r="LLZ66" s="246"/>
      <c r="LMA66" s="246"/>
      <c r="LMB66" s="246"/>
      <c r="LMC66" s="246"/>
      <c r="LMD66" s="246"/>
      <c r="LME66" s="246"/>
      <c r="LMF66" s="246"/>
      <c r="LMG66" s="246"/>
      <c r="LMH66" s="246"/>
      <c r="LMI66" s="246"/>
      <c r="LMJ66" s="246"/>
      <c r="LMK66" s="246"/>
      <c r="LML66" s="246"/>
      <c r="LMM66" s="246"/>
      <c r="LMN66" s="246"/>
      <c r="LMO66" s="246"/>
      <c r="LMP66" s="246"/>
      <c r="LMQ66" s="246"/>
      <c r="LMR66" s="246"/>
      <c r="LMS66" s="246"/>
      <c r="LMT66" s="246"/>
      <c r="LMU66" s="246"/>
      <c r="LMV66" s="246"/>
      <c r="LMW66" s="246"/>
      <c r="LMX66" s="246"/>
      <c r="LMY66" s="246"/>
      <c r="LMZ66" s="246"/>
      <c r="LNA66" s="246"/>
      <c r="LNB66" s="246"/>
      <c r="LNC66" s="246"/>
      <c r="LND66" s="246"/>
      <c r="LNE66" s="246"/>
      <c r="LNF66" s="246"/>
      <c r="LNG66" s="246"/>
      <c r="LNH66" s="246"/>
      <c r="LNI66" s="246"/>
      <c r="LNJ66" s="246"/>
      <c r="LNK66" s="246"/>
      <c r="LNL66" s="246"/>
      <c r="LNM66" s="246"/>
      <c r="LNN66" s="246"/>
      <c r="LNO66" s="246"/>
      <c r="LNP66" s="246"/>
      <c r="LNQ66" s="246"/>
      <c r="LNR66" s="246"/>
      <c r="LNS66" s="246"/>
      <c r="LNT66" s="246"/>
      <c r="LNU66" s="246"/>
      <c r="LNV66" s="246"/>
      <c r="LNW66" s="246"/>
      <c r="LNX66" s="246"/>
      <c r="LNY66" s="246"/>
      <c r="LNZ66" s="246"/>
      <c r="LOA66" s="246"/>
      <c r="LOB66" s="246"/>
      <c r="LOC66" s="246"/>
      <c r="LOD66" s="246"/>
      <c r="LOE66" s="246"/>
      <c r="LOF66" s="246"/>
      <c r="LOG66" s="246"/>
      <c r="LOH66" s="246"/>
      <c r="LOI66" s="246"/>
      <c r="LOJ66" s="246"/>
      <c r="LOK66" s="246"/>
      <c r="LOL66" s="246"/>
      <c r="LOM66" s="246"/>
      <c r="LON66" s="246"/>
      <c r="LOO66" s="246"/>
      <c r="LOP66" s="246"/>
      <c r="LOQ66" s="246"/>
      <c r="LOR66" s="246"/>
      <c r="LOS66" s="246"/>
      <c r="LOT66" s="246"/>
      <c r="LOU66" s="246"/>
      <c r="LOV66" s="246"/>
      <c r="LOW66" s="246"/>
      <c r="LOX66" s="246"/>
      <c r="LOY66" s="246"/>
      <c r="LOZ66" s="246"/>
      <c r="LPA66" s="246"/>
      <c r="LPB66" s="246"/>
      <c r="LPC66" s="246"/>
      <c r="LPD66" s="246"/>
      <c r="LPE66" s="246"/>
      <c r="LPF66" s="246"/>
      <c r="LPG66" s="246"/>
      <c r="LPH66" s="246"/>
      <c r="LPI66" s="246"/>
      <c r="LPJ66" s="246"/>
      <c r="LPK66" s="246"/>
      <c r="LPL66" s="246"/>
      <c r="LPM66" s="246"/>
      <c r="LPN66" s="246"/>
      <c r="LPO66" s="246"/>
      <c r="LPP66" s="246"/>
      <c r="LPQ66" s="246"/>
      <c r="LPR66" s="246"/>
      <c r="LPS66" s="246"/>
      <c r="LPT66" s="246"/>
      <c r="LPU66" s="246"/>
      <c r="LPV66" s="246"/>
      <c r="LPW66" s="246"/>
      <c r="LPX66" s="246"/>
      <c r="LPY66" s="246"/>
      <c r="LPZ66" s="246"/>
      <c r="LQA66" s="246"/>
      <c r="LQB66" s="246"/>
      <c r="LQC66" s="246"/>
      <c r="LQD66" s="246"/>
      <c r="LQE66" s="246"/>
      <c r="LQF66" s="246"/>
      <c r="LQG66" s="246"/>
      <c r="LQH66" s="246"/>
      <c r="LQI66" s="246"/>
      <c r="LQJ66" s="246"/>
      <c r="LQK66" s="246"/>
      <c r="LQL66" s="246"/>
      <c r="LQM66" s="246"/>
      <c r="LQN66" s="246"/>
      <c r="LQO66" s="246"/>
      <c r="LQP66" s="246"/>
      <c r="LQQ66" s="246"/>
      <c r="LQR66" s="246"/>
      <c r="LQS66" s="246"/>
      <c r="LQT66" s="246"/>
      <c r="LQU66" s="246"/>
      <c r="LQV66" s="246"/>
      <c r="LQW66" s="246"/>
      <c r="LQX66" s="246"/>
      <c r="LQY66" s="246"/>
      <c r="LQZ66" s="246"/>
      <c r="LRA66" s="246"/>
      <c r="LRB66" s="246"/>
      <c r="LRC66" s="246"/>
      <c r="LRD66" s="246"/>
      <c r="LRE66" s="246"/>
      <c r="LRF66" s="246"/>
      <c r="LRG66" s="246"/>
      <c r="LRH66" s="246"/>
      <c r="LRI66" s="246"/>
      <c r="LRJ66" s="246"/>
      <c r="LRK66" s="246"/>
      <c r="LRL66" s="246"/>
      <c r="LRM66" s="246"/>
      <c r="LRN66" s="246"/>
      <c r="LRO66" s="246"/>
      <c r="LRP66" s="246"/>
      <c r="LRQ66" s="246"/>
      <c r="LRR66" s="246"/>
      <c r="LRS66" s="246"/>
      <c r="LRT66" s="246"/>
      <c r="LRU66" s="246"/>
      <c r="LRV66" s="246"/>
      <c r="LRW66" s="246"/>
      <c r="LRX66" s="246"/>
      <c r="LRY66" s="246"/>
      <c r="LRZ66" s="246"/>
      <c r="LSA66" s="246"/>
      <c r="LSB66" s="246"/>
      <c r="LSC66" s="246"/>
      <c r="LSD66" s="246"/>
      <c r="LSE66" s="246"/>
      <c r="LSF66" s="246"/>
      <c r="LSG66" s="246"/>
      <c r="LSH66" s="246"/>
      <c r="LSI66" s="246"/>
      <c r="LSJ66" s="246"/>
      <c r="LSK66" s="246"/>
      <c r="LSL66" s="246"/>
      <c r="LSM66" s="246"/>
      <c r="LSN66" s="246"/>
      <c r="LSO66" s="246"/>
      <c r="LSP66" s="246"/>
      <c r="LSQ66" s="246"/>
      <c r="LSR66" s="246"/>
      <c r="LSS66" s="246"/>
      <c r="LST66" s="246"/>
      <c r="LSU66" s="246"/>
      <c r="LSV66" s="246"/>
      <c r="LSW66" s="246"/>
      <c r="LSX66" s="246"/>
      <c r="LSY66" s="246"/>
      <c r="LSZ66" s="246"/>
      <c r="LTA66" s="246"/>
      <c r="LTB66" s="246"/>
      <c r="LTC66" s="246"/>
      <c r="LTD66" s="246"/>
      <c r="LTE66" s="246"/>
      <c r="LTF66" s="246"/>
      <c r="LTG66" s="246"/>
      <c r="LTH66" s="246"/>
      <c r="LTI66" s="246"/>
      <c r="LTJ66" s="246"/>
      <c r="LTK66" s="246"/>
      <c r="LTL66" s="246"/>
      <c r="LTM66" s="246"/>
      <c r="LTN66" s="246"/>
      <c r="LTO66" s="246"/>
      <c r="LTP66" s="246"/>
      <c r="LTQ66" s="246"/>
      <c r="LTR66" s="246"/>
      <c r="LTS66" s="246"/>
      <c r="LTT66" s="246"/>
      <c r="LTU66" s="246"/>
      <c r="LTV66" s="246"/>
      <c r="LTW66" s="246"/>
      <c r="LTX66" s="246"/>
      <c r="LTY66" s="246"/>
      <c r="LTZ66" s="246"/>
      <c r="LUA66" s="246"/>
      <c r="LUB66" s="246"/>
      <c r="LUC66" s="246"/>
      <c r="LUD66" s="246"/>
      <c r="LUE66" s="246"/>
      <c r="LUF66" s="246"/>
      <c r="LUG66" s="246"/>
      <c r="LUH66" s="246"/>
      <c r="LUI66" s="246"/>
      <c r="LUJ66" s="246"/>
      <c r="LUK66" s="246"/>
      <c r="LUL66" s="246"/>
      <c r="LUM66" s="246"/>
      <c r="LUN66" s="246"/>
      <c r="LUO66" s="246"/>
      <c r="LUP66" s="246"/>
      <c r="LUQ66" s="246"/>
      <c r="LUR66" s="246"/>
      <c r="LUS66" s="246"/>
      <c r="LUT66" s="246"/>
      <c r="LUU66" s="246"/>
      <c r="LUV66" s="246"/>
      <c r="LUW66" s="246"/>
      <c r="LUX66" s="246"/>
      <c r="LUY66" s="246"/>
      <c r="LUZ66" s="246"/>
      <c r="LVA66" s="246"/>
      <c r="LVB66" s="246"/>
      <c r="LVC66" s="246"/>
      <c r="LVD66" s="246"/>
      <c r="LVE66" s="246"/>
      <c r="LVF66" s="246"/>
      <c r="LVG66" s="246"/>
      <c r="LVH66" s="246"/>
      <c r="LVI66" s="246"/>
      <c r="LVJ66" s="246"/>
      <c r="LVK66" s="246"/>
      <c r="LVL66" s="246"/>
      <c r="LVM66" s="246"/>
      <c r="LVN66" s="246"/>
      <c r="LVO66" s="246"/>
      <c r="LVP66" s="246"/>
      <c r="LVQ66" s="246"/>
      <c r="LVR66" s="246"/>
      <c r="LVS66" s="246"/>
      <c r="LVT66" s="246"/>
      <c r="LVU66" s="246"/>
      <c r="LVV66" s="246"/>
      <c r="LVW66" s="246"/>
      <c r="LVX66" s="246"/>
      <c r="LVY66" s="246"/>
      <c r="LVZ66" s="246"/>
      <c r="LWA66" s="246"/>
      <c r="LWB66" s="246"/>
      <c r="LWC66" s="246"/>
      <c r="LWD66" s="246"/>
      <c r="LWE66" s="246"/>
      <c r="LWF66" s="246"/>
      <c r="LWG66" s="246"/>
      <c r="LWH66" s="246"/>
      <c r="LWI66" s="246"/>
      <c r="LWJ66" s="246"/>
      <c r="LWK66" s="246"/>
      <c r="LWL66" s="246"/>
      <c r="LWM66" s="246"/>
      <c r="LWN66" s="246"/>
      <c r="LWO66" s="246"/>
      <c r="LWP66" s="246"/>
      <c r="LWQ66" s="246"/>
      <c r="LWR66" s="246"/>
      <c r="LWS66" s="246"/>
      <c r="LWT66" s="246"/>
      <c r="LWU66" s="246"/>
      <c r="LWV66" s="246"/>
      <c r="LWW66" s="246"/>
      <c r="LWX66" s="246"/>
      <c r="LWY66" s="246"/>
      <c r="LWZ66" s="246"/>
      <c r="LXA66" s="246"/>
      <c r="LXB66" s="246"/>
      <c r="LXC66" s="246"/>
      <c r="LXD66" s="246"/>
      <c r="LXE66" s="246"/>
      <c r="LXF66" s="246"/>
      <c r="LXG66" s="246"/>
      <c r="LXH66" s="246"/>
      <c r="LXI66" s="246"/>
      <c r="LXJ66" s="246"/>
      <c r="LXK66" s="246"/>
      <c r="LXL66" s="246"/>
      <c r="LXM66" s="246"/>
      <c r="LXN66" s="246"/>
      <c r="LXO66" s="246"/>
      <c r="LXP66" s="246"/>
      <c r="LXQ66" s="246"/>
      <c r="LXR66" s="246"/>
      <c r="LXS66" s="246"/>
      <c r="LXT66" s="246"/>
      <c r="LXU66" s="246"/>
      <c r="LXV66" s="246"/>
      <c r="LXW66" s="246"/>
      <c r="LXX66" s="246"/>
      <c r="LXY66" s="246"/>
      <c r="LXZ66" s="246"/>
      <c r="LYA66" s="246"/>
      <c r="LYB66" s="246"/>
      <c r="LYC66" s="246"/>
      <c r="LYD66" s="246"/>
      <c r="LYE66" s="246"/>
      <c r="LYF66" s="246"/>
      <c r="LYG66" s="246"/>
      <c r="LYH66" s="246"/>
      <c r="LYI66" s="246"/>
      <c r="LYJ66" s="246"/>
      <c r="LYK66" s="246"/>
      <c r="LYL66" s="246"/>
      <c r="LYM66" s="246"/>
      <c r="LYN66" s="246"/>
      <c r="LYO66" s="246"/>
      <c r="LYP66" s="246"/>
      <c r="LYQ66" s="246"/>
      <c r="LYR66" s="246"/>
      <c r="LYS66" s="246"/>
      <c r="LYT66" s="246"/>
      <c r="LYU66" s="246"/>
      <c r="LYV66" s="246"/>
      <c r="LYW66" s="246"/>
      <c r="LYX66" s="246"/>
      <c r="LYY66" s="246"/>
      <c r="LYZ66" s="246"/>
      <c r="LZA66" s="246"/>
      <c r="LZB66" s="246"/>
      <c r="LZC66" s="246"/>
      <c r="LZD66" s="246"/>
      <c r="LZE66" s="246"/>
      <c r="LZF66" s="246"/>
      <c r="LZG66" s="246"/>
      <c r="LZH66" s="246"/>
      <c r="LZI66" s="246"/>
      <c r="LZJ66" s="246"/>
      <c r="LZK66" s="246"/>
      <c r="LZL66" s="246"/>
      <c r="LZM66" s="246"/>
      <c r="LZN66" s="246"/>
      <c r="LZO66" s="246"/>
      <c r="LZP66" s="246"/>
      <c r="LZQ66" s="246"/>
      <c r="LZR66" s="246"/>
      <c r="LZS66" s="246"/>
      <c r="LZT66" s="246"/>
      <c r="LZU66" s="246"/>
      <c r="LZV66" s="246"/>
      <c r="LZW66" s="246"/>
      <c r="LZX66" s="246"/>
      <c r="LZY66" s="246"/>
      <c r="LZZ66" s="246"/>
      <c r="MAA66" s="246"/>
      <c r="MAB66" s="246"/>
      <c r="MAC66" s="246"/>
      <c r="MAD66" s="246"/>
      <c r="MAE66" s="246"/>
      <c r="MAF66" s="246"/>
      <c r="MAG66" s="246"/>
      <c r="MAH66" s="246"/>
      <c r="MAI66" s="246"/>
      <c r="MAJ66" s="246"/>
      <c r="MAK66" s="246"/>
      <c r="MAL66" s="246"/>
      <c r="MAM66" s="246"/>
      <c r="MAN66" s="246"/>
      <c r="MAO66" s="246"/>
      <c r="MAP66" s="246"/>
      <c r="MAQ66" s="246"/>
      <c r="MAR66" s="246"/>
      <c r="MAS66" s="246"/>
      <c r="MAT66" s="246"/>
      <c r="MAU66" s="246"/>
      <c r="MAV66" s="246"/>
      <c r="MAW66" s="246"/>
      <c r="MAX66" s="246"/>
      <c r="MAY66" s="246"/>
      <c r="MAZ66" s="246"/>
      <c r="MBA66" s="246"/>
      <c r="MBB66" s="246"/>
      <c r="MBC66" s="246"/>
      <c r="MBD66" s="246"/>
      <c r="MBE66" s="246"/>
      <c r="MBF66" s="246"/>
      <c r="MBG66" s="246"/>
      <c r="MBH66" s="246"/>
      <c r="MBI66" s="246"/>
      <c r="MBJ66" s="246"/>
      <c r="MBK66" s="246"/>
      <c r="MBL66" s="246"/>
      <c r="MBM66" s="246"/>
      <c r="MBN66" s="246"/>
      <c r="MBO66" s="246"/>
      <c r="MBP66" s="246"/>
      <c r="MBQ66" s="246"/>
      <c r="MBR66" s="246"/>
      <c r="MBS66" s="246"/>
      <c r="MBT66" s="246"/>
      <c r="MBU66" s="246"/>
      <c r="MBV66" s="246"/>
      <c r="MBW66" s="246"/>
      <c r="MBX66" s="246"/>
      <c r="MBY66" s="246"/>
      <c r="MBZ66" s="246"/>
      <c r="MCA66" s="246"/>
      <c r="MCB66" s="246"/>
      <c r="MCC66" s="246"/>
      <c r="MCD66" s="246"/>
      <c r="MCE66" s="246"/>
      <c r="MCF66" s="246"/>
      <c r="MCG66" s="246"/>
      <c r="MCH66" s="246"/>
      <c r="MCI66" s="246"/>
      <c r="MCJ66" s="246"/>
      <c r="MCK66" s="246"/>
      <c r="MCL66" s="246"/>
      <c r="MCM66" s="246"/>
      <c r="MCN66" s="246"/>
      <c r="MCO66" s="246"/>
      <c r="MCP66" s="246"/>
      <c r="MCQ66" s="246"/>
      <c r="MCR66" s="246"/>
      <c r="MCS66" s="246"/>
      <c r="MCT66" s="246"/>
      <c r="MCU66" s="246"/>
      <c r="MCV66" s="246"/>
      <c r="MCW66" s="246"/>
      <c r="MCX66" s="246"/>
      <c r="MCY66" s="246"/>
      <c r="MCZ66" s="246"/>
      <c r="MDA66" s="246"/>
      <c r="MDB66" s="246"/>
      <c r="MDC66" s="246"/>
      <c r="MDD66" s="246"/>
      <c r="MDE66" s="246"/>
      <c r="MDF66" s="246"/>
      <c r="MDG66" s="246"/>
      <c r="MDH66" s="246"/>
      <c r="MDI66" s="246"/>
      <c r="MDJ66" s="246"/>
      <c r="MDK66" s="246"/>
      <c r="MDL66" s="246"/>
      <c r="MDM66" s="246"/>
      <c r="MDN66" s="246"/>
      <c r="MDO66" s="246"/>
      <c r="MDP66" s="246"/>
      <c r="MDQ66" s="246"/>
      <c r="MDR66" s="246"/>
      <c r="MDS66" s="246"/>
      <c r="MDT66" s="246"/>
      <c r="MDU66" s="246"/>
      <c r="MDV66" s="246"/>
      <c r="MDW66" s="246"/>
      <c r="MDX66" s="246"/>
      <c r="MDY66" s="246"/>
      <c r="MDZ66" s="246"/>
      <c r="MEA66" s="246"/>
      <c r="MEB66" s="246"/>
      <c r="MEC66" s="246"/>
      <c r="MED66" s="246"/>
      <c r="MEE66" s="246"/>
      <c r="MEF66" s="246"/>
      <c r="MEG66" s="246"/>
      <c r="MEH66" s="246"/>
      <c r="MEI66" s="246"/>
      <c r="MEJ66" s="246"/>
      <c r="MEK66" s="246"/>
      <c r="MEL66" s="246"/>
      <c r="MEM66" s="246"/>
      <c r="MEN66" s="246"/>
      <c r="MEO66" s="246"/>
      <c r="MEP66" s="246"/>
      <c r="MEQ66" s="246"/>
      <c r="MER66" s="246"/>
      <c r="MES66" s="246"/>
      <c r="MET66" s="246"/>
      <c r="MEU66" s="246"/>
      <c r="MEV66" s="246"/>
      <c r="MEW66" s="246"/>
      <c r="MEX66" s="246"/>
      <c r="MEY66" s="246"/>
      <c r="MEZ66" s="246"/>
      <c r="MFA66" s="246"/>
      <c r="MFB66" s="246"/>
      <c r="MFC66" s="246"/>
      <c r="MFD66" s="246"/>
      <c r="MFE66" s="246"/>
      <c r="MFF66" s="246"/>
      <c r="MFG66" s="246"/>
      <c r="MFH66" s="246"/>
      <c r="MFI66" s="246"/>
      <c r="MFJ66" s="246"/>
      <c r="MFK66" s="246"/>
      <c r="MFL66" s="246"/>
      <c r="MFM66" s="246"/>
      <c r="MFN66" s="246"/>
      <c r="MFO66" s="246"/>
      <c r="MFP66" s="246"/>
      <c r="MFQ66" s="246"/>
      <c r="MFR66" s="246"/>
      <c r="MFS66" s="246"/>
      <c r="MFT66" s="246"/>
      <c r="MFU66" s="246"/>
      <c r="MFV66" s="246"/>
      <c r="MFW66" s="246"/>
      <c r="MFX66" s="246"/>
      <c r="MFY66" s="246"/>
      <c r="MFZ66" s="246"/>
      <c r="MGA66" s="246"/>
      <c r="MGB66" s="246"/>
      <c r="MGC66" s="246"/>
      <c r="MGD66" s="246"/>
      <c r="MGE66" s="246"/>
      <c r="MGF66" s="246"/>
      <c r="MGG66" s="246"/>
      <c r="MGH66" s="246"/>
      <c r="MGI66" s="246"/>
      <c r="MGJ66" s="246"/>
      <c r="MGK66" s="246"/>
      <c r="MGL66" s="246"/>
      <c r="MGM66" s="246"/>
      <c r="MGN66" s="246"/>
      <c r="MGO66" s="246"/>
      <c r="MGP66" s="246"/>
      <c r="MGQ66" s="246"/>
      <c r="MGR66" s="246"/>
      <c r="MGS66" s="246"/>
      <c r="MGT66" s="246"/>
      <c r="MGU66" s="246"/>
      <c r="MGV66" s="246"/>
      <c r="MGW66" s="246"/>
      <c r="MGX66" s="246"/>
      <c r="MGY66" s="246"/>
      <c r="MGZ66" s="246"/>
      <c r="MHA66" s="246"/>
      <c r="MHB66" s="246"/>
      <c r="MHC66" s="246"/>
      <c r="MHD66" s="246"/>
      <c r="MHE66" s="246"/>
      <c r="MHF66" s="246"/>
      <c r="MHG66" s="246"/>
      <c r="MHH66" s="246"/>
      <c r="MHI66" s="246"/>
      <c r="MHJ66" s="246"/>
      <c r="MHK66" s="246"/>
      <c r="MHL66" s="246"/>
      <c r="MHM66" s="246"/>
      <c r="MHN66" s="246"/>
      <c r="MHO66" s="246"/>
      <c r="MHP66" s="246"/>
      <c r="MHQ66" s="246"/>
      <c r="MHR66" s="246"/>
      <c r="MHS66" s="246"/>
      <c r="MHT66" s="246"/>
      <c r="MHU66" s="246"/>
      <c r="MHV66" s="246"/>
      <c r="MHW66" s="246"/>
      <c r="MHX66" s="246"/>
      <c r="MHY66" s="246"/>
      <c r="MHZ66" s="246"/>
      <c r="MIA66" s="246"/>
      <c r="MIB66" s="246"/>
      <c r="MIC66" s="246"/>
      <c r="MID66" s="246"/>
      <c r="MIE66" s="246"/>
      <c r="MIF66" s="246"/>
      <c r="MIG66" s="246"/>
      <c r="MIH66" s="246"/>
      <c r="MII66" s="246"/>
      <c r="MIJ66" s="246"/>
      <c r="MIK66" s="246"/>
      <c r="MIL66" s="246"/>
      <c r="MIM66" s="246"/>
      <c r="MIN66" s="246"/>
      <c r="MIO66" s="246"/>
      <c r="MIP66" s="246"/>
      <c r="MIQ66" s="246"/>
      <c r="MIR66" s="246"/>
      <c r="MIS66" s="246"/>
      <c r="MIT66" s="246"/>
      <c r="MIU66" s="246"/>
      <c r="MIV66" s="246"/>
      <c r="MIW66" s="246"/>
      <c r="MIX66" s="246"/>
      <c r="MIY66" s="246"/>
      <c r="MIZ66" s="246"/>
      <c r="MJA66" s="246"/>
      <c r="MJB66" s="246"/>
      <c r="MJC66" s="246"/>
      <c r="MJD66" s="246"/>
      <c r="MJE66" s="246"/>
      <c r="MJF66" s="246"/>
      <c r="MJG66" s="246"/>
      <c r="MJH66" s="246"/>
      <c r="MJI66" s="246"/>
      <c r="MJJ66" s="246"/>
      <c r="MJK66" s="246"/>
      <c r="MJL66" s="246"/>
      <c r="MJM66" s="246"/>
      <c r="MJN66" s="246"/>
      <c r="MJO66" s="246"/>
      <c r="MJP66" s="246"/>
      <c r="MJQ66" s="246"/>
      <c r="MJR66" s="246"/>
      <c r="MJS66" s="246"/>
      <c r="MJT66" s="246"/>
      <c r="MJU66" s="246"/>
      <c r="MJV66" s="246"/>
      <c r="MJW66" s="246"/>
      <c r="MJX66" s="246"/>
      <c r="MJY66" s="246"/>
      <c r="MJZ66" s="246"/>
      <c r="MKA66" s="246"/>
      <c r="MKB66" s="246"/>
      <c r="MKC66" s="246"/>
      <c r="MKD66" s="246"/>
      <c r="MKE66" s="246"/>
      <c r="MKF66" s="246"/>
      <c r="MKG66" s="246"/>
      <c r="MKH66" s="246"/>
      <c r="MKI66" s="246"/>
      <c r="MKJ66" s="246"/>
      <c r="MKK66" s="246"/>
      <c r="MKL66" s="246"/>
      <c r="MKM66" s="246"/>
      <c r="MKN66" s="246"/>
      <c r="MKO66" s="246"/>
      <c r="MKP66" s="246"/>
      <c r="MKQ66" s="246"/>
      <c r="MKR66" s="246"/>
      <c r="MKS66" s="246"/>
      <c r="MKT66" s="246"/>
      <c r="MKU66" s="246"/>
      <c r="MKV66" s="246"/>
      <c r="MKW66" s="246"/>
      <c r="MKX66" s="246"/>
      <c r="MKY66" s="246"/>
      <c r="MKZ66" s="246"/>
      <c r="MLA66" s="246"/>
      <c r="MLB66" s="246"/>
      <c r="MLC66" s="246"/>
      <c r="MLD66" s="246"/>
      <c r="MLE66" s="246"/>
      <c r="MLF66" s="246"/>
      <c r="MLG66" s="246"/>
      <c r="MLH66" s="246"/>
      <c r="MLI66" s="246"/>
      <c r="MLJ66" s="246"/>
      <c r="MLK66" s="246"/>
      <c r="MLL66" s="246"/>
      <c r="MLM66" s="246"/>
      <c r="MLN66" s="246"/>
      <c r="MLO66" s="246"/>
      <c r="MLP66" s="246"/>
      <c r="MLQ66" s="246"/>
      <c r="MLR66" s="246"/>
      <c r="MLS66" s="246"/>
      <c r="MLT66" s="246"/>
      <c r="MLU66" s="246"/>
      <c r="MLV66" s="246"/>
      <c r="MLW66" s="246"/>
      <c r="MLX66" s="246"/>
      <c r="MLY66" s="246"/>
      <c r="MLZ66" s="246"/>
      <c r="MMA66" s="246"/>
      <c r="MMB66" s="246"/>
      <c r="MMC66" s="246"/>
      <c r="MMD66" s="246"/>
      <c r="MME66" s="246"/>
      <c r="MMF66" s="246"/>
      <c r="MMG66" s="246"/>
      <c r="MMH66" s="246"/>
      <c r="MMI66" s="246"/>
      <c r="MMJ66" s="246"/>
      <c r="MMK66" s="246"/>
      <c r="MML66" s="246"/>
      <c r="MMM66" s="246"/>
      <c r="MMN66" s="246"/>
      <c r="MMO66" s="246"/>
      <c r="MMP66" s="246"/>
      <c r="MMQ66" s="246"/>
      <c r="MMR66" s="246"/>
      <c r="MMS66" s="246"/>
      <c r="MMT66" s="246"/>
      <c r="MMU66" s="246"/>
      <c r="MMV66" s="246"/>
      <c r="MMW66" s="246"/>
      <c r="MMX66" s="246"/>
      <c r="MMY66" s="246"/>
      <c r="MMZ66" s="246"/>
      <c r="MNA66" s="246"/>
      <c r="MNB66" s="246"/>
      <c r="MNC66" s="246"/>
      <c r="MND66" s="246"/>
      <c r="MNE66" s="246"/>
      <c r="MNF66" s="246"/>
      <c r="MNG66" s="246"/>
      <c r="MNH66" s="246"/>
      <c r="MNI66" s="246"/>
      <c r="MNJ66" s="246"/>
      <c r="MNK66" s="246"/>
      <c r="MNL66" s="246"/>
      <c r="MNM66" s="246"/>
      <c r="MNN66" s="246"/>
      <c r="MNO66" s="246"/>
      <c r="MNP66" s="246"/>
      <c r="MNQ66" s="246"/>
      <c r="MNR66" s="246"/>
      <c r="MNS66" s="246"/>
      <c r="MNT66" s="246"/>
      <c r="MNU66" s="246"/>
      <c r="MNV66" s="246"/>
      <c r="MNW66" s="246"/>
      <c r="MNX66" s="246"/>
      <c r="MNY66" s="246"/>
      <c r="MNZ66" s="246"/>
      <c r="MOA66" s="246"/>
      <c r="MOB66" s="246"/>
      <c r="MOC66" s="246"/>
      <c r="MOD66" s="246"/>
      <c r="MOE66" s="246"/>
      <c r="MOF66" s="246"/>
      <c r="MOG66" s="246"/>
      <c r="MOH66" s="246"/>
      <c r="MOI66" s="246"/>
      <c r="MOJ66" s="246"/>
      <c r="MOK66" s="246"/>
      <c r="MOL66" s="246"/>
      <c r="MOM66" s="246"/>
      <c r="MON66" s="246"/>
      <c r="MOO66" s="246"/>
      <c r="MOP66" s="246"/>
      <c r="MOQ66" s="246"/>
      <c r="MOR66" s="246"/>
      <c r="MOS66" s="246"/>
      <c r="MOT66" s="246"/>
      <c r="MOU66" s="246"/>
      <c r="MOV66" s="246"/>
      <c r="MOW66" s="246"/>
      <c r="MOX66" s="246"/>
      <c r="MOY66" s="246"/>
      <c r="MOZ66" s="246"/>
      <c r="MPA66" s="246"/>
      <c r="MPB66" s="246"/>
      <c r="MPC66" s="246"/>
      <c r="MPD66" s="246"/>
      <c r="MPE66" s="246"/>
      <c r="MPF66" s="246"/>
      <c r="MPG66" s="246"/>
      <c r="MPH66" s="246"/>
      <c r="MPI66" s="246"/>
      <c r="MPJ66" s="246"/>
      <c r="MPK66" s="246"/>
      <c r="MPL66" s="246"/>
      <c r="MPM66" s="246"/>
      <c r="MPN66" s="246"/>
      <c r="MPO66" s="246"/>
      <c r="MPP66" s="246"/>
      <c r="MPQ66" s="246"/>
      <c r="MPR66" s="246"/>
      <c r="MPS66" s="246"/>
      <c r="MPT66" s="246"/>
      <c r="MPU66" s="246"/>
      <c r="MPV66" s="246"/>
      <c r="MPW66" s="246"/>
      <c r="MPX66" s="246"/>
      <c r="MPY66" s="246"/>
      <c r="MPZ66" s="246"/>
      <c r="MQA66" s="246"/>
      <c r="MQB66" s="246"/>
      <c r="MQC66" s="246"/>
      <c r="MQD66" s="246"/>
      <c r="MQE66" s="246"/>
      <c r="MQF66" s="246"/>
      <c r="MQG66" s="246"/>
      <c r="MQH66" s="246"/>
      <c r="MQI66" s="246"/>
      <c r="MQJ66" s="246"/>
      <c r="MQK66" s="246"/>
      <c r="MQL66" s="246"/>
      <c r="MQM66" s="246"/>
      <c r="MQN66" s="246"/>
      <c r="MQO66" s="246"/>
      <c r="MQP66" s="246"/>
      <c r="MQQ66" s="246"/>
      <c r="MQR66" s="246"/>
      <c r="MQS66" s="246"/>
      <c r="MQT66" s="246"/>
      <c r="MQU66" s="246"/>
      <c r="MQV66" s="246"/>
      <c r="MQW66" s="246"/>
      <c r="MQX66" s="246"/>
      <c r="MQY66" s="246"/>
      <c r="MQZ66" s="246"/>
      <c r="MRA66" s="246"/>
      <c r="MRB66" s="246"/>
      <c r="MRC66" s="246"/>
      <c r="MRD66" s="246"/>
      <c r="MRE66" s="246"/>
      <c r="MRF66" s="246"/>
      <c r="MRG66" s="246"/>
      <c r="MRH66" s="246"/>
      <c r="MRI66" s="246"/>
      <c r="MRJ66" s="246"/>
      <c r="MRK66" s="246"/>
      <c r="MRL66" s="246"/>
      <c r="MRM66" s="246"/>
      <c r="MRN66" s="246"/>
      <c r="MRO66" s="246"/>
      <c r="MRP66" s="246"/>
      <c r="MRQ66" s="246"/>
      <c r="MRR66" s="246"/>
      <c r="MRS66" s="246"/>
      <c r="MRT66" s="246"/>
      <c r="MRU66" s="246"/>
      <c r="MRV66" s="246"/>
      <c r="MRW66" s="246"/>
      <c r="MRX66" s="246"/>
      <c r="MRY66" s="246"/>
      <c r="MRZ66" s="246"/>
      <c r="MSA66" s="246"/>
      <c r="MSB66" s="246"/>
      <c r="MSC66" s="246"/>
      <c r="MSD66" s="246"/>
      <c r="MSE66" s="246"/>
      <c r="MSF66" s="246"/>
      <c r="MSG66" s="246"/>
      <c r="MSH66" s="246"/>
      <c r="MSI66" s="246"/>
      <c r="MSJ66" s="246"/>
      <c r="MSK66" s="246"/>
      <c r="MSL66" s="246"/>
      <c r="MSM66" s="246"/>
      <c r="MSN66" s="246"/>
      <c r="MSO66" s="246"/>
      <c r="MSP66" s="246"/>
      <c r="MSQ66" s="246"/>
      <c r="MSR66" s="246"/>
      <c r="MSS66" s="246"/>
      <c r="MST66" s="246"/>
      <c r="MSU66" s="246"/>
      <c r="MSV66" s="246"/>
      <c r="MSW66" s="246"/>
      <c r="MSX66" s="246"/>
      <c r="MSY66" s="246"/>
      <c r="MSZ66" s="246"/>
      <c r="MTA66" s="246"/>
      <c r="MTB66" s="246"/>
      <c r="MTC66" s="246"/>
      <c r="MTD66" s="246"/>
      <c r="MTE66" s="246"/>
      <c r="MTF66" s="246"/>
      <c r="MTG66" s="246"/>
      <c r="MTH66" s="246"/>
      <c r="MTI66" s="246"/>
      <c r="MTJ66" s="246"/>
      <c r="MTK66" s="246"/>
      <c r="MTL66" s="246"/>
      <c r="MTM66" s="246"/>
      <c r="MTN66" s="246"/>
      <c r="MTO66" s="246"/>
      <c r="MTP66" s="246"/>
      <c r="MTQ66" s="246"/>
      <c r="MTR66" s="246"/>
      <c r="MTS66" s="246"/>
      <c r="MTT66" s="246"/>
      <c r="MTU66" s="246"/>
      <c r="MTV66" s="246"/>
      <c r="MTW66" s="246"/>
      <c r="MTX66" s="246"/>
      <c r="MTY66" s="246"/>
      <c r="MTZ66" s="246"/>
      <c r="MUA66" s="246"/>
      <c r="MUB66" s="246"/>
      <c r="MUC66" s="246"/>
      <c r="MUD66" s="246"/>
      <c r="MUE66" s="246"/>
      <c r="MUF66" s="246"/>
      <c r="MUG66" s="246"/>
      <c r="MUH66" s="246"/>
      <c r="MUI66" s="246"/>
      <c r="MUJ66" s="246"/>
      <c r="MUK66" s="246"/>
      <c r="MUL66" s="246"/>
      <c r="MUM66" s="246"/>
      <c r="MUN66" s="246"/>
      <c r="MUO66" s="246"/>
      <c r="MUP66" s="246"/>
      <c r="MUQ66" s="246"/>
      <c r="MUR66" s="246"/>
      <c r="MUS66" s="246"/>
      <c r="MUT66" s="246"/>
      <c r="MUU66" s="246"/>
      <c r="MUV66" s="246"/>
      <c r="MUW66" s="246"/>
      <c r="MUX66" s="246"/>
      <c r="MUY66" s="246"/>
      <c r="MUZ66" s="246"/>
      <c r="MVA66" s="246"/>
      <c r="MVB66" s="246"/>
      <c r="MVC66" s="246"/>
      <c r="MVD66" s="246"/>
      <c r="MVE66" s="246"/>
      <c r="MVF66" s="246"/>
      <c r="MVG66" s="246"/>
      <c r="MVH66" s="246"/>
      <c r="MVI66" s="246"/>
      <c r="MVJ66" s="246"/>
      <c r="MVK66" s="246"/>
      <c r="MVL66" s="246"/>
      <c r="MVM66" s="246"/>
      <c r="MVN66" s="246"/>
      <c r="MVO66" s="246"/>
      <c r="MVP66" s="246"/>
      <c r="MVQ66" s="246"/>
      <c r="MVR66" s="246"/>
      <c r="MVS66" s="246"/>
      <c r="MVT66" s="246"/>
      <c r="MVU66" s="246"/>
      <c r="MVV66" s="246"/>
      <c r="MVW66" s="246"/>
      <c r="MVX66" s="246"/>
      <c r="MVY66" s="246"/>
      <c r="MVZ66" s="246"/>
      <c r="MWA66" s="246"/>
      <c r="MWB66" s="246"/>
      <c r="MWC66" s="246"/>
      <c r="MWD66" s="246"/>
      <c r="MWE66" s="246"/>
      <c r="MWF66" s="246"/>
      <c r="MWG66" s="246"/>
      <c r="MWH66" s="246"/>
      <c r="MWI66" s="246"/>
      <c r="MWJ66" s="246"/>
      <c r="MWK66" s="246"/>
      <c r="MWL66" s="246"/>
      <c r="MWM66" s="246"/>
      <c r="MWN66" s="246"/>
      <c r="MWO66" s="246"/>
      <c r="MWP66" s="246"/>
      <c r="MWQ66" s="246"/>
      <c r="MWR66" s="246"/>
      <c r="MWS66" s="246"/>
      <c r="MWT66" s="246"/>
      <c r="MWU66" s="246"/>
      <c r="MWV66" s="246"/>
      <c r="MWW66" s="246"/>
      <c r="MWX66" s="246"/>
      <c r="MWY66" s="246"/>
      <c r="MWZ66" s="246"/>
      <c r="MXA66" s="246"/>
      <c r="MXB66" s="246"/>
      <c r="MXC66" s="246"/>
      <c r="MXD66" s="246"/>
      <c r="MXE66" s="246"/>
      <c r="MXF66" s="246"/>
      <c r="MXG66" s="246"/>
      <c r="MXH66" s="246"/>
      <c r="MXI66" s="246"/>
      <c r="MXJ66" s="246"/>
      <c r="MXK66" s="246"/>
      <c r="MXL66" s="246"/>
      <c r="MXM66" s="246"/>
      <c r="MXN66" s="246"/>
      <c r="MXO66" s="246"/>
      <c r="MXP66" s="246"/>
      <c r="MXQ66" s="246"/>
      <c r="MXR66" s="246"/>
      <c r="MXS66" s="246"/>
      <c r="MXT66" s="246"/>
      <c r="MXU66" s="246"/>
      <c r="MXV66" s="246"/>
      <c r="MXW66" s="246"/>
      <c r="MXX66" s="246"/>
      <c r="MXY66" s="246"/>
      <c r="MXZ66" s="246"/>
      <c r="MYA66" s="246"/>
      <c r="MYB66" s="246"/>
      <c r="MYC66" s="246"/>
      <c r="MYD66" s="246"/>
      <c r="MYE66" s="246"/>
      <c r="MYF66" s="246"/>
      <c r="MYG66" s="246"/>
      <c r="MYH66" s="246"/>
      <c r="MYI66" s="246"/>
      <c r="MYJ66" s="246"/>
      <c r="MYK66" s="246"/>
      <c r="MYL66" s="246"/>
      <c r="MYM66" s="246"/>
      <c r="MYN66" s="246"/>
      <c r="MYO66" s="246"/>
      <c r="MYP66" s="246"/>
      <c r="MYQ66" s="246"/>
      <c r="MYR66" s="246"/>
      <c r="MYS66" s="246"/>
      <c r="MYT66" s="246"/>
      <c r="MYU66" s="246"/>
      <c r="MYV66" s="246"/>
      <c r="MYW66" s="246"/>
      <c r="MYX66" s="246"/>
      <c r="MYY66" s="246"/>
      <c r="MYZ66" s="246"/>
      <c r="MZA66" s="246"/>
      <c r="MZB66" s="246"/>
      <c r="MZC66" s="246"/>
      <c r="MZD66" s="246"/>
      <c r="MZE66" s="246"/>
      <c r="MZF66" s="246"/>
      <c r="MZG66" s="246"/>
      <c r="MZH66" s="246"/>
      <c r="MZI66" s="246"/>
      <c r="MZJ66" s="246"/>
      <c r="MZK66" s="246"/>
      <c r="MZL66" s="246"/>
      <c r="MZM66" s="246"/>
      <c r="MZN66" s="246"/>
      <c r="MZO66" s="246"/>
      <c r="MZP66" s="246"/>
      <c r="MZQ66" s="246"/>
      <c r="MZR66" s="246"/>
      <c r="MZS66" s="246"/>
      <c r="MZT66" s="246"/>
      <c r="MZU66" s="246"/>
      <c r="MZV66" s="246"/>
      <c r="MZW66" s="246"/>
      <c r="MZX66" s="246"/>
      <c r="MZY66" s="246"/>
      <c r="MZZ66" s="246"/>
      <c r="NAA66" s="246"/>
      <c r="NAB66" s="246"/>
      <c r="NAC66" s="246"/>
      <c r="NAD66" s="246"/>
      <c r="NAE66" s="246"/>
      <c r="NAF66" s="246"/>
      <c r="NAG66" s="246"/>
      <c r="NAH66" s="246"/>
      <c r="NAI66" s="246"/>
      <c r="NAJ66" s="246"/>
      <c r="NAK66" s="246"/>
      <c r="NAL66" s="246"/>
      <c r="NAM66" s="246"/>
      <c r="NAN66" s="246"/>
      <c r="NAO66" s="246"/>
      <c r="NAP66" s="246"/>
      <c r="NAQ66" s="246"/>
      <c r="NAR66" s="246"/>
      <c r="NAS66" s="246"/>
      <c r="NAT66" s="246"/>
      <c r="NAU66" s="246"/>
      <c r="NAV66" s="246"/>
      <c r="NAW66" s="246"/>
      <c r="NAX66" s="246"/>
      <c r="NAY66" s="246"/>
      <c r="NAZ66" s="246"/>
      <c r="NBA66" s="246"/>
      <c r="NBB66" s="246"/>
      <c r="NBC66" s="246"/>
      <c r="NBD66" s="246"/>
      <c r="NBE66" s="246"/>
      <c r="NBF66" s="246"/>
      <c r="NBG66" s="246"/>
      <c r="NBH66" s="246"/>
      <c r="NBI66" s="246"/>
      <c r="NBJ66" s="246"/>
      <c r="NBK66" s="246"/>
      <c r="NBL66" s="246"/>
      <c r="NBM66" s="246"/>
      <c r="NBN66" s="246"/>
      <c r="NBO66" s="246"/>
      <c r="NBP66" s="246"/>
      <c r="NBQ66" s="246"/>
      <c r="NBR66" s="246"/>
      <c r="NBS66" s="246"/>
      <c r="NBT66" s="246"/>
      <c r="NBU66" s="246"/>
      <c r="NBV66" s="246"/>
      <c r="NBW66" s="246"/>
      <c r="NBX66" s="246"/>
      <c r="NBY66" s="246"/>
      <c r="NBZ66" s="246"/>
      <c r="NCA66" s="246"/>
      <c r="NCB66" s="246"/>
      <c r="NCC66" s="246"/>
      <c r="NCD66" s="246"/>
      <c r="NCE66" s="246"/>
      <c r="NCF66" s="246"/>
      <c r="NCG66" s="246"/>
      <c r="NCH66" s="246"/>
      <c r="NCI66" s="246"/>
      <c r="NCJ66" s="246"/>
      <c r="NCK66" s="246"/>
      <c r="NCL66" s="246"/>
      <c r="NCM66" s="246"/>
      <c r="NCN66" s="246"/>
      <c r="NCO66" s="246"/>
      <c r="NCP66" s="246"/>
      <c r="NCQ66" s="246"/>
      <c r="NCR66" s="246"/>
      <c r="NCS66" s="246"/>
      <c r="NCT66" s="246"/>
      <c r="NCU66" s="246"/>
      <c r="NCV66" s="246"/>
      <c r="NCW66" s="246"/>
      <c r="NCX66" s="246"/>
      <c r="NCY66" s="246"/>
      <c r="NCZ66" s="246"/>
      <c r="NDA66" s="246"/>
      <c r="NDB66" s="246"/>
      <c r="NDC66" s="246"/>
      <c r="NDD66" s="246"/>
      <c r="NDE66" s="246"/>
      <c r="NDF66" s="246"/>
      <c r="NDG66" s="246"/>
      <c r="NDH66" s="246"/>
      <c r="NDI66" s="246"/>
      <c r="NDJ66" s="246"/>
      <c r="NDK66" s="246"/>
      <c r="NDL66" s="246"/>
      <c r="NDM66" s="246"/>
      <c r="NDN66" s="246"/>
      <c r="NDO66" s="246"/>
      <c r="NDP66" s="246"/>
      <c r="NDQ66" s="246"/>
      <c r="NDR66" s="246"/>
      <c r="NDS66" s="246"/>
      <c r="NDT66" s="246"/>
      <c r="NDU66" s="246"/>
      <c r="NDV66" s="246"/>
      <c r="NDW66" s="246"/>
      <c r="NDX66" s="246"/>
      <c r="NDY66" s="246"/>
      <c r="NDZ66" s="246"/>
      <c r="NEA66" s="246"/>
      <c r="NEB66" s="246"/>
      <c r="NEC66" s="246"/>
      <c r="NED66" s="246"/>
      <c r="NEE66" s="246"/>
      <c r="NEF66" s="246"/>
      <c r="NEG66" s="246"/>
      <c r="NEH66" s="246"/>
      <c r="NEI66" s="246"/>
      <c r="NEJ66" s="246"/>
      <c r="NEK66" s="246"/>
      <c r="NEL66" s="246"/>
      <c r="NEM66" s="246"/>
      <c r="NEN66" s="246"/>
      <c r="NEO66" s="246"/>
      <c r="NEP66" s="246"/>
      <c r="NEQ66" s="246"/>
      <c r="NER66" s="246"/>
      <c r="NES66" s="246"/>
      <c r="NET66" s="246"/>
      <c r="NEU66" s="246"/>
      <c r="NEV66" s="246"/>
      <c r="NEW66" s="246"/>
      <c r="NEX66" s="246"/>
      <c r="NEY66" s="246"/>
      <c r="NEZ66" s="246"/>
      <c r="NFA66" s="246"/>
      <c r="NFB66" s="246"/>
      <c r="NFC66" s="246"/>
      <c r="NFD66" s="246"/>
      <c r="NFE66" s="246"/>
      <c r="NFF66" s="246"/>
      <c r="NFG66" s="246"/>
      <c r="NFH66" s="246"/>
      <c r="NFI66" s="246"/>
      <c r="NFJ66" s="246"/>
      <c r="NFK66" s="246"/>
      <c r="NFL66" s="246"/>
      <c r="NFM66" s="246"/>
      <c r="NFN66" s="246"/>
      <c r="NFO66" s="246"/>
      <c r="NFP66" s="246"/>
      <c r="NFQ66" s="246"/>
      <c r="NFR66" s="246"/>
      <c r="NFS66" s="246"/>
      <c r="NFT66" s="246"/>
      <c r="NFU66" s="246"/>
      <c r="NFV66" s="246"/>
      <c r="NFW66" s="246"/>
      <c r="NFX66" s="246"/>
      <c r="NFY66" s="246"/>
      <c r="NFZ66" s="246"/>
      <c r="NGA66" s="246"/>
      <c r="NGB66" s="246"/>
      <c r="NGC66" s="246"/>
      <c r="NGD66" s="246"/>
      <c r="NGE66" s="246"/>
      <c r="NGF66" s="246"/>
      <c r="NGG66" s="246"/>
      <c r="NGH66" s="246"/>
      <c r="NGI66" s="246"/>
      <c r="NGJ66" s="246"/>
      <c r="NGK66" s="246"/>
      <c r="NGL66" s="246"/>
      <c r="NGM66" s="246"/>
      <c r="NGN66" s="246"/>
      <c r="NGO66" s="246"/>
      <c r="NGP66" s="246"/>
      <c r="NGQ66" s="246"/>
      <c r="NGR66" s="246"/>
      <c r="NGS66" s="246"/>
      <c r="NGT66" s="246"/>
      <c r="NGU66" s="246"/>
      <c r="NGV66" s="246"/>
      <c r="NGW66" s="246"/>
      <c r="NGX66" s="246"/>
      <c r="NGY66" s="246"/>
      <c r="NGZ66" s="246"/>
      <c r="NHA66" s="246"/>
      <c r="NHB66" s="246"/>
      <c r="NHC66" s="246"/>
      <c r="NHD66" s="246"/>
      <c r="NHE66" s="246"/>
      <c r="NHF66" s="246"/>
      <c r="NHG66" s="246"/>
      <c r="NHH66" s="246"/>
      <c r="NHI66" s="246"/>
      <c r="NHJ66" s="246"/>
      <c r="NHK66" s="246"/>
      <c r="NHL66" s="246"/>
      <c r="NHM66" s="246"/>
      <c r="NHN66" s="246"/>
      <c r="NHO66" s="246"/>
      <c r="NHP66" s="246"/>
      <c r="NHQ66" s="246"/>
      <c r="NHR66" s="246"/>
      <c r="NHS66" s="246"/>
      <c r="NHT66" s="246"/>
      <c r="NHU66" s="246"/>
      <c r="NHV66" s="246"/>
      <c r="NHW66" s="246"/>
      <c r="NHX66" s="246"/>
      <c r="NHY66" s="246"/>
      <c r="NHZ66" s="246"/>
      <c r="NIA66" s="246"/>
      <c r="NIB66" s="246"/>
      <c r="NIC66" s="246"/>
      <c r="NID66" s="246"/>
      <c r="NIE66" s="246"/>
      <c r="NIF66" s="246"/>
      <c r="NIG66" s="246"/>
      <c r="NIH66" s="246"/>
      <c r="NII66" s="246"/>
      <c r="NIJ66" s="246"/>
      <c r="NIK66" s="246"/>
      <c r="NIL66" s="246"/>
      <c r="NIM66" s="246"/>
      <c r="NIN66" s="246"/>
      <c r="NIO66" s="246"/>
      <c r="NIP66" s="246"/>
      <c r="NIQ66" s="246"/>
      <c r="NIR66" s="246"/>
      <c r="NIS66" s="246"/>
      <c r="NIT66" s="246"/>
      <c r="NIU66" s="246"/>
      <c r="NIV66" s="246"/>
      <c r="NIW66" s="246"/>
      <c r="NIX66" s="246"/>
      <c r="NIY66" s="246"/>
      <c r="NIZ66" s="246"/>
      <c r="NJA66" s="246"/>
      <c r="NJB66" s="246"/>
      <c r="NJC66" s="246"/>
      <c r="NJD66" s="246"/>
      <c r="NJE66" s="246"/>
      <c r="NJF66" s="246"/>
      <c r="NJG66" s="246"/>
      <c r="NJH66" s="246"/>
      <c r="NJI66" s="246"/>
      <c r="NJJ66" s="246"/>
      <c r="NJK66" s="246"/>
      <c r="NJL66" s="246"/>
      <c r="NJM66" s="246"/>
      <c r="NJN66" s="246"/>
      <c r="NJO66" s="246"/>
      <c r="NJP66" s="246"/>
      <c r="NJQ66" s="246"/>
      <c r="NJR66" s="246"/>
      <c r="NJS66" s="246"/>
      <c r="NJT66" s="246"/>
      <c r="NJU66" s="246"/>
      <c r="NJV66" s="246"/>
      <c r="NJW66" s="246"/>
      <c r="NJX66" s="246"/>
      <c r="NJY66" s="246"/>
      <c r="NJZ66" s="246"/>
      <c r="NKA66" s="246"/>
      <c r="NKB66" s="246"/>
      <c r="NKC66" s="246"/>
      <c r="NKD66" s="246"/>
      <c r="NKE66" s="246"/>
      <c r="NKF66" s="246"/>
      <c r="NKG66" s="246"/>
      <c r="NKH66" s="246"/>
      <c r="NKI66" s="246"/>
      <c r="NKJ66" s="246"/>
      <c r="NKK66" s="246"/>
      <c r="NKL66" s="246"/>
      <c r="NKM66" s="246"/>
      <c r="NKN66" s="246"/>
      <c r="NKO66" s="246"/>
      <c r="NKP66" s="246"/>
      <c r="NKQ66" s="246"/>
      <c r="NKR66" s="246"/>
      <c r="NKS66" s="246"/>
      <c r="NKT66" s="246"/>
      <c r="NKU66" s="246"/>
      <c r="NKV66" s="246"/>
      <c r="NKW66" s="246"/>
      <c r="NKX66" s="246"/>
      <c r="NKY66" s="246"/>
      <c r="NKZ66" s="246"/>
      <c r="NLA66" s="246"/>
      <c r="NLB66" s="246"/>
      <c r="NLC66" s="246"/>
      <c r="NLD66" s="246"/>
      <c r="NLE66" s="246"/>
      <c r="NLF66" s="246"/>
      <c r="NLG66" s="246"/>
      <c r="NLH66" s="246"/>
      <c r="NLI66" s="246"/>
      <c r="NLJ66" s="246"/>
      <c r="NLK66" s="246"/>
      <c r="NLL66" s="246"/>
      <c r="NLM66" s="246"/>
      <c r="NLN66" s="246"/>
      <c r="NLO66" s="246"/>
      <c r="NLP66" s="246"/>
      <c r="NLQ66" s="246"/>
      <c r="NLR66" s="246"/>
      <c r="NLS66" s="246"/>
      <c r="NLT66" s="246"/>
      <c r="NLU66" s="246"/>
      <c r="NLV66" s="246"/>
      <c r="NLW66" s="246"/>
      <c r="NLX66" s="246"/>
      <c r="NLY66" s="246"/>
      <c r="NLZ66" s="246"/>
      <c r="NMA66" s="246"/>
      <c r="NMB66" s="246"/>
      <c r="NMC66" s="246"/>
      <c r="NMD66" s="246"/>
      <c r="NME66" s="246"/>
      <c r="NMF66" s="246"/>
      <c r="NMG66" s="246"/>
      <c r="NMH66" s="246"/>
      <c r="NMI66" s="246"/>
      <c r="NMJ66" s="246"/>
      <c r="NMK66" s="246"/>
      <c r="NML66" s="246"/>
      <c r="NMM66" s="246"/>
      <c r="NMN66" s="246"/>
      <c r="NMO66" s="246"/>
      <c r="NMP66" s="246"/>
      <c r="NMQ66" s="246"/>
      <c r="NMR66" s="246"/>
      <c r="NMS66" s="246"/>
      <c r="NMT66" s="246"/>
      <c r="NMU66" s="246"/>
      <c r="NMV66" s="246"/>
      <c r="NMW66" s="246"/>
      <c r="NMX66" s="246"/>
      <c r="NMY66" s="246"/>
      <c r="NMZ66" s="246"/>
      <c r="NNA66" s="246"/>
      <c r="NNB66" s="246"/>
      <c r="NNC66" s="246"/>
      <c r="NND66" s="246"/>
      <c r="NNE66" s="246"/>
      <c r="NNF66" s="246"/>
      <c r="NNG66" s="246"/>
      <c r="NNH66" s="246"/>
      <c r="NNI66" s="246"/>
      <c r="NNJ66" s="246"/>
      <c r="NNK66" s="246"/>
      <c r="NNL66" s="246"/>
      <c r="NNM66" s="246"/>
      <c r="NNN66" s="246"/>
      <c r="NNO66" s="246"/>
      <c r="NNP66" s="246"/>
      <c r="NNQ66" s="246"/>
      <c r="NNR66" s="246"/>
      <c r="NNS66" s="246"/>
      <c r="NNT66" s="246"/>
      <c r="NNU66" s="246"/>
      <c r="NNV66" s="246"/>
      <c r="NNW66" s="246"/>
      <c r="NNX66" s="246"/>
      <c r="NNY66" s="246"/>
      <c r="NNZ66" s="246"/>
      <c r="NOA66" s="246"/>
      <c r="NOB66" s="246"/>
      <c r="NOC66" s="246"/>
      <c r="NOD66" s="246"/>
      <c r="NOE66" s="246"/>
      <c r="NOF66" s="246"/>
      <c r="NOG66" s="246"/>
      <c r="NOH66" s="246"/>
      <c r="NOI66" s="246"/>
      <c r="NOJ66" s="246"/>
      <c r="NOK66" s="246"/>
      <c r="NOL66" s="246"/>
      <c r="NOM66" s="246"/>
      <c r="NON66" s="246"/>
      <c r="NOO66" s="246"/>
      <c r="NOP66" s="246"/>
      <c r="NOQ66" s="246"/>
      <c r="NOR66" s="246"/>
      <c r="NOS66" s="246"/>
      <c r="NOT66" s="246"/>
      <c r="NOU66" s="246"/>
      <c r="NOV66" s="246"/>
      <c r="NOW66" s="246"/>
      <c r="NOX66" s="246"/>
      <c r="NOY66" s="246"/>
      <c r="NOZ66" s="246"/>
      <c r="NPA66" s="246"/>
      <c r="NPB66" s="246"/>
      <c r="NPC66" s="246"/>
      <c r="NPD66" s="246"/>
      <c r="NPE66" s="246"/>
      <c r="NPF66" s="246"/>
      <c r="NPG66" s="246"/>
      <c r="NPH66" s="246"/>
      <c r="NPI66" s="246"/>
      <c r="NPJ66" s="246"/>
      <c r="NPK66" s="246"/>
      <c r="NPL66" s="246"/>
      <c r="NPM66" s="246"/>
      <c r="NPN66" s="246"/>
      <c r="NPO66" s="246"/>
      <c r="NPP66" s="246"/>
      <c r="NPQ66" s="246"/>
      <c r="NPR66" s="246"/>
      <c r="NPS66" s="246"/>
      <c r="NPT66" s="246"/>
      <c r="NPU66" s="246"/>
      <c r="NPV66" s="246"/>
      <c r="NPW66" s="246"/>
      <c r="NPX66" s="246"/>
      <c r="NPY66" s="246"/>
      <c r="NPZ66" s="246"/>
      <c r="NQA66" s="246"/>
      <c r="NQB66" s="246"/>
      <c r="NQC66" s="246"/>
      <c r="NQD66" s="246"/>
      <c r="NQE66" s="246"/>
      <c r="NQF66" s="246"/>
      <c r="NQG66" s="246"/>
      <c r="NQH66" s="246"/>
      <c r="NQI66" s="246"/>
      <c r="NQJ66" s="246"/>
      <c r="NQK66" s="246"/>
      <c r="NQL66" s="246"/>
      <c r="NQM66" s="246"/>
      <c r="NQN66" s="246"/>
      <c r="NQO66" s="246"/>
      <c r="NQP66" s="246"/>
      <c r="NQQ66" s="246"/>
      <c r="NQR66" s="246"/>
      <c r="NQS66" s="246"/>
      <c r="NQT66" s="246"/>
      <c r="NQU66" s="246"/>
      <c r="NQV66" s="246"/>
      <c r="NQW66" s="246"/>
      <c r="NQX66" s="246"/>
      <c r="NQY66" s="246"/>
      <c r="NQZ66" s="246"/>
      <c r="NRA66" s="246"/>
      <c r="NRB66" s="246"/>
      <c r="NRC66" s="246"/>
      <c r="NRD66" s="246"/>
      <c r="NRE66" s="246"/>
      <c r="NRF66" s="246"/>
      <c r="NRG66" s="246"/>
      <c r="NRH66" s="246"/>
      <c r="NRI66" s="246"/>
      <c r="NRJ66" s="246"/>
      <c r="NRK66" s="246"/>
      <c r="NRL66" s="246"/>
      <c r="NRM66" s="246"/>
      <c r="NRN66" s="246"/>
      <c r="NRO66" s="246"/>
      <c r="NRP66" s="246"/>
      <c r="NRQ66" s="246"/>
      <c r="NRR66" s="246"/>
      <c r="NRS66" s="246"/>
      <c r="NRT66" s="246"/>
      <c r="NRU66" s="246"/>
      <c r="NRV66" s="246"/>
      <c r="NRW66" s="246"/>
      <c r="NRX66" s="246"/>
      <c r="NRY66" s="246"/>
      <c r="NRZ66" s="246"/>
      <c r="NSA66" s="246"/>
      <c r="NSB66" s="246"/>
      <c r="NSC66" s="246"/>
      <c r="NSD66" s="246"/>
      <c r="NSE66" s="246"/>
      <c r="NSF66" s="246"/>
      <c r="NSG66" s="246"/>
      <c r="NSH66" s="246"/>
      <c r="NSI66" s="246"/>
      <c r="NSJ66" s="246"/>
      <c r="NSK66" s="246"/>
      <c r="NSL66" s="246"/>
      <c r="NSM66" s="246"/>
      <c r="NSN66" s="246"/>
      <c r="NSO66" s="246"/>
      <c r="NSP66" s="246"/>
      <c r="NSQ66" s="246"/>
      <c r="NSR66" s="246"/>
      <c r="NSS66" s="246"/>
      <c r="NST66" s="246"/>
      <c r="NSU66" s="246"/>
      <c r="NSV66" s="246"/>
      <c r="NSW66" s="246"/>
      <c r="NSX66" s="246"/>
      <c r="NSY66" s="246"/>
      <c r="NSZ66" s="246"/>
      <c r="NTA66" s="246"/>
      <c r="NTB66" s="246"/>
      <c r="NTC66" s="246"/>
      <c r="NTD66" s="246"/>
      <c r="NTE66" s="246"/>
      <c r="NTF66" s="246"/>
      <c r="NTG66" s="246"/>
      <c r="NTH66" s="246"/>
      <c r="NTI66" s="246"/>
      <c r="NTJ66" s="246"/>
      <c r="NTK66" s="246"/>
      <c r="NTL66" s="246"/>
      <c r="NTM66" s="246"/>
      <c r="NTN66" s="246"/>
      <c r="NTO66" s="246"/>
      <c r="NTP66" s="246"/>
      <c r="NTQ66" s="246"/>
      <c r="NTR66" s="246"/>
      <c r="NTS66" s="246"/>
      <c r="NTT66" s="246"/>
      <c r="NTU66" s="246"/>
      <c r="NTV66" s="246"/>
      <c r="NTW66" s="246"/>
      <c r="NTX66" s="246"/>
      <c r="NTY66" s="246"/>
      <c r="NTZ66" s="246"/>
      <c r="NUA66" s="246"/>
      <c r="NUB66" s="246"/>
      <c r="NUC66" s="246"/>
      <c r="NUD66" s="246"/>
      <c r="NUE66" s="246"/>
      <c r="NUF66" s="246"/>
      <c r="NUG66" s="246"/>
      <c r="NUH66" s="246"/>
      <c r="NUI66" s="246"/>
      <c r="NUJ66" s="246"/>
      <c r="NUK66" s="246"/>
      <c r="NUL66" s="246"/>
      <c r="NUM66" s="246"/>
      <c r="NUN66" s="246"/>
      <c r="NUO66" s="246"/>
      <c r="NUP66" s="246"/>
      <c r="NUQ66" s="246"/>
      <c r="NUR66" s="246"/>
      <c r="NUS66" s="246"/>
      <c r="NUT66" s="246"/>
      <c r="NUU66" s="246"/>
      <c r="NUV66" s="246"/>
      <c r="NUW66" s="246"/>
      <c r="NUX66" s="246"/>
      <c r="NUY66" s="246"/>
      <c r="NUZ66" s="246"/>
      <c r="NVA66" s="246"/>
      <c r="NVB66" s="246"/>
      <c r="NVC66" s="246"/>
      <c r="NVD66" s="246"/>
      <c r="NVE66" s="246"/>
      <c r="NVF66" s="246"/>
      <c r="NVG66" s="246"/>
      <c r="NVH66" s="246"/>
      <c r="NVI66" s="246"/>
      <c r="NVJ66" s="246"/>
      <c r="NVK66" s="246"/>
      <c r="NVL66" s="246"/>
      <c r="NVM66" s="246"/>
      <c r="NVN66" s="246"/>
      <c r="NVO66" s="246"/>
      <c r="NVP66" s="246"/>
      <c r="NVQ66" s="246"/>
      <c r="NVR66" s="246"/>
      <c r="NVS66" s="246"/>
      <c r="NVT66" s="246"/>
      <c r="NVU66" s="246"/>
      <c r="NVV66" s="246"/>
      <c r="NVW66" s="246"/>
      <c r="NVX66" s="246"/>
      <c r="NVY66" s="246"/>
      <c r="NVZ66" s="246"/>
      <c r="NWA66" s="246"/>
      <c r="NWB66" s="246"/>
      <c r="NWC66" s="246"/>
      <c r="NWD66" s="246"/>
      <c r="NWE66" s="246"/>
      <c r="NWF66" s="246"/>
      <c r="NWG66" s="246"/>
      <c r="NWH66" s="246"/>
      <c r="NWI66" s="246"/>
      <c r="NWJ66" s="246"/>
      <c r="NWK66" s="246"/>
      <c r="NWL66" s="246"/>
      <c r="NWM66" s="246"/>
      <c r="NWN66" s="246"/>
      <c r="NWO66" s="246"/>
      <c r="NWP66" s="246"/>
      <c r="NWQ66" s="246"/>
      <c r="NWR66" s="246"/>
      <c r="NWS66" s="246"/>
      <c r="NWT66" s="246"/>
      <c r="NWU66" s="246"/>
      <c r="NWV66" s="246"/>
      <c r="NWW66" s="246"/>
      <c r="NWX66" s="246"/>
      <c r="NWY66" s="246"/>
      <c r="NWZ66" s="246"/>
      <c r="NXA66" s="246"/>
      <c r="NXB66" s="246"/>
      <c r="NXC66" s="246"/>
      <c r="NXD66" s="246"/>
      <c r="NXE66" s="246"/>
      <c r="NXF66" s="246"/>
      <c r="NXG66" s="246"/>
      <c r="NXH66" s="246"/>
      <c r="NXI66" s="246"/>
      <c r="NXJ66" s="246"/>
      <c r="NXK66" s="246"/>
      <c r="NXL66" s="246"/>
      <c r="NXM66" s="246"/>
      <c r="NXN66" s="246"/>
      <c r="NXO66" s="246"/>
      <c r="NXP66" s="246"/>
      <c r="NXQ66" s="246"/>
      <c r="NXR66" s="246"/>
      <c r="NXS66" s="246"/>
      <c r="NXT66" s="246"/>
      <c r="NXU66" s="246"/>
      <c r="NXV66" s="246"/>
      <c r="NXW66" s="246"/>
      <c r="NXX66" s="246"/>
      <c r="NXY66" s="246"/>
      <c r="NXZ66" s="246"/>
      <c r="NYA66" s="246"/>
      <c r="NYB66" s="246"/>
      <c r="NYC66" s="246"/>
      <c r="NYD66" s="246"/>
      <c r="NYE66" s="246"/>
      <c r="NYF66" s="246"/>
      <c r="NYG66" s="246"/>
      <c r="NYH66" s="246"/>
      <c r="NYI66" s="246"/>
      <c r="NYJ66" s="246"/>
      <c r="NYK66" s="246"/>
      <c r="NYL66" s="246"/>
      <c r="NYM66" s="246"/>
      <c r="NYN66" s="246"/>
      <c r="NYO66" s="246"/>
      <c r="NYP66" s="246"/>
      <c r="NYQ66" s="246"/>
      <c r="NYR66" s="246"/>
      <c r="NYS66" s="246"/>
      <c r="NYT66" s="246"/>
      <c r="NYU66" s="246"/>
      <c r="NYV66" s="246"/>
      <c r="NYW66" s="246"/>
      <c r="NYX66" s="246"/>
      <c r="NYY66" s="246"/>
      <c r="NYZ66" s="246"/>
      <c r="NZA66" s="246"/>
      <c r="NZB66" s="246"/>
      <c r="NZC66" s="246"/>
      <c r="NZD66" s="246"/>
      <c r="NZE66" s="246"/>
      <c r="NZF66" s="246"/>
      <c r="NZG66" s="246"/>
      <c r="NZH66" s="246"/>
      <c r="NZI66" s="246"/>
      <c r="NZJ66" s="246"/>
      <c r="NZK66" s="246"/>
      <c r="NZL66" s="246"/>
      <c r="NZM66" s="246"/>
      <c r="NZN66" s="246"/>
      <c r="NZO66" s="246"/>
      <c r="NZP66" s="246"/>
      <c r="NZQ66" s="246"/>
      <c r="NZR66" s="246"/>
      <c r="NZS66" s="246"/>
      <c r="NZT66" s="246"/>
      <c r="NZU66" s="246"/>
      <c r="NZV66" s="246"/>
      <c r="NZW66" s="246"/>
      <c r="NZX66" s="246"/>
      <c r="NZY66" s="246"/>
      <c r="NZZ66" s="246"/>
      <c r="OAA66" s="246"/>
      <c r="OAB66" s="246"/>
      <c r="OAC66" s="246"/>
      <c r="OAD66" s="246"/>
      <c r="OAE66" s="246"/>
      <c r="OAF66" s="246"/>
      <c r="OAG66" s="246"/>
      <c r="OAH66" s="246"/>
      <c r="OAI66" s="246"/>
      <c r="OAJ66" s="246"/>
      <c r="OAK66" s="246"/>
      <c r="OAL66" s="246"/>
      <c r="OAM66" s="246"/>
      <c r="OAN66" s="246"/>
      <c r="OAO66" s="246"/>
      <c r="OAP66" s="246"/>
      <c r="OAQ66" s="246"/>
      <c r="OAR66" s="246"/>
      <c r="OAS66" s="246"/>
      <c r="OAT66" s="246"/>
      <c r="OAU66" s="246"/>
      <c r="OAV66" s="246"/>
      <c r="OAW66" s="246"/>
      <c r="OAX66" s="246"/>
      <c r="OAY66" s="246"/>
      <c r="OAZ66" s="246"/>
      <c r="OBA66" s="246"/>
      <c r="OBB66" s="246"/>
      <c r="OBC66" s="246"/>
      <c r="OBD66" s="246"/>
      <c r="OBE66" s="246"/>
      <c r="OBF66" s="246"/>
      <c r="OBG66" s="246"/>
      <c r="OBH66" s="246"/>
      <c r="OBI66" s="246"/>
      <c r="OBJ66" s="246"/>
      <c r="OBK66" s="246"/>
      <c r="OBL66" s="246"/>
      <c r="OBM66" s="246"/>
      <c r="OBN66" s="246"/>
      <c r="OBO66" s="246"/>
      <c r="OBP66" s="246"/>
      <c r="OBQ66" s="246"/>
      <c r="OBR66" s="246"/>
      <c r="OBS66" s="246"/>
      <c r="OBT66" s="246"/>
      <c r="OBU66" s="246"/>
      <c r="OBV66" s="246"/>
      <c r="OBW66" s="246"/>
      <c r="OBX66" s="246"/>
      <c r="OBY66" s="246"/>
      <c r="OBZ66" s="246"/>
      <c r="OCA66" s="246"/>
      <c r="OCB66" s="246"/>
      <c r="OCC66" s="246"/>
      <c r="OCD66" s="246"/>
      <c r="OCE66" s="246"/>
      <c r="OCF66" s="246"/>
      <c r="OCG66" s="246"/>
      <c r="OCH66" s="246"/>
      <c r="OCI66" s="246"/>
      <c r="OCJ66" s="246"/>
      <c r="OCK66" s="246"/>
      <c r="OCL66" s="246"/>
      <c r="OCM66" s="246"/>
      <c r="OCN66" s="246"/>
      <c r="OCO66" s="246"/>
      <c r="OCP66" s="246"/>
      <c r="OCQ66" s="246"/>
      <c r="OCR66" s="246"/>
      <c r="OCS66" s="246"/>
      <c r="OCT66" s="246"/>
      <c r="OCU66" s="246"/>
      <c r="OCV66" s="246"/>
      <c r="OCW66" s="246"/>
      <c r="OCX66" s="246"/>
      <c r="OCY66" s="246"/>
      <c r="OCZ66" s="246"/>
      <c r="ODA66" s="246"/>
      <c r="ODB66" s="246"/>
      <c r="ODC66" s="246"/>
      <c r="ODD66" s="246"/>
      <c r="ODE66" s="246"/>
      <c r="ODF66" s="246"/>
      <c r="ODG66" s="246"/>
      <c r="ODH66" s="246"/>
      <c r="ODI66" s="246"/>
      <c r="ODJ66" s="246"/>
      <c r="ODK66" s="246"/>
      <c r="ODL66" s="246"/>
      <c r="ODM66" s="246"/>
      <c r="ODN66" s="246"/>
      <c r="ODO66" s="246"/>
      <c r="ODP66" s="246"/>
      <c r="ODQ66" s="246"/>
      <c r="ODR66" s="246"/>
      <c r="ODS66" s="246"/>
      <c r="ODT66" s="246"/>
      <c r="ODU66" s="246"/>
      <c r="ODV66" s="246"/>
      <c r="ODW66" s="246"/>
      <c r="ODX66" s="246"/>
      <c r="ODY66" s="246"/>
      <c r="ODZ66" s="246"/>
      <c r="OEA66" s="246"/>
      <c r="OEB66" s="246"/>
      <c r="OEC66" s="246"/>
      <c r="OED66" s="246"/>
      <c r="OEE66" s="246"/>
      <c r="OEF66" s="246"/>
      <c r="OEG66" s="246"/>
      <c r="OEH66" s="246"/>
      <c r="OEI66" s="246"/>
      <c r="OEJ66" s="246"/>
      <c r="OEK66" s="246"/>
      <c r="OEL66" s="246"/>
      <c r="OEM66" s="246"/>
      <c r="OEN66" s="246"/>
      <c r="OEO66" s="246"/>
      <c r="OEP66" s="246"/>
      <c r="OEQ66" s="246"/>
      <c r="OER66" s="246"/>
      <c r="OES66" s="246"/>
      <c r="OET66" s="246"/>
      <c r="OEU66" s="246"/>
      <c r="OEV66" s="246"/>
      <c r="OEW66" s="246"/>
      <c r="OEX66" s="246"/>
      <c r="OEY66" s="246"/>
      <c r="OEZ66" s="246"/>
      <c r="OFA66" s="246"/>
      <c r="OFB66" s="246"/>
      <c r="OFC66" s="246"/>
      <c r="OFD66" s="246"/>
      <c r="OFE66" s="246"/>
      <c r="OFF66" s="246"/>
      <c r="OFG66" s="246"/>
      <c r="OFH66" s="246"/>
      <c r="OFI66" s="246"/>
      <c r="OFJ66" s="246"/>
      <c r="OFK66" s="246"/>
      <c r="OFL66" s="246"/>
      <c r="OFM66" s="246"/>
      <c r="OFN66" s="246"/>
      <c r="OFO66" s="246"/>
      <c r="OFP66" s="246"/>
      <c r="OFQ66" s="246"/>
      <c r="OFR66" s="246"/>
      <c r="OFS66" s="246"/>
      <c r="OFT66" s="246"/>
      <c r="OFU66" s="246"/>
      <c r="OFV66" s="246"/>
      <c r="OFW66" s="246"/>
      <c r="OFX66" s="246"/>
      <c r="OFY66" s="246"/>
      <c r="OFZ66" s="246"/>
      <c r="OGA66" s="246"/>
      <c r="OGB66" s="246"/>
      <c r="OGC66" s="246"/>
      <c r="OGD66" s="246"/>
      <c r="OGE66" s="246"/>
      <c r="OGF66" s="246"/>
      <c r="OGG66" s="246"/>
      <c r="OGH66" s="246"/>
      <c r="OGI66" s="246"/>
      <c r="OGJ66" s="246"/>
      <c r="OGK66" s="246"/>
      <c r="OGL66" s="246"/>
      <c r="OGM66" s="246"/>
      <c r="OGN66" s="246"/>
      <c r="OGO66" s="246"/>
      <c r="OGP66" s="246"/>
      <c r="OGQ66" s="246"/>
      <c r="OGR66" s="246"/>
      <c r="OGS66" s="246"/>
      <c r="OGT66" s="246"/>
      <c r="OGU66" s="246"/>
      <c r="OGV66" s="246"/>
      <c r="OGW66" s="246"/>
      <c r="OGX66" s="246"/>
      <c r="OGY66" s="246"/>
      <c r="OGZ66" s="246"/>
      <c r="OHA66" s="246"/>
      <c r="OHB66" s="246"/>
      <c r="OHC66" s="246"/>
      <c r="OHD66" s="246"/>
      <c r="OHE66" s="246"/>
      <c r="OHF66" s="246"/>
      <c r="OHG66" s="246"/>
      <c r="OHH66" s="246"/>
      <c r="OHI66" s="246"/>
      <c r="OHJ66" s="246"/>
      <c r="OHK66" s="246"/>
      <c r="OHL66" s="246"/>
      <c r="OHM66" s="246"/>
      <c r="OHN66" s="246"/>
      <c r="OHO66" s="246"/>
      <c r="OHP66" s="246"/>
      <c r="OHQ66" s="246"/>
      <c r="OHR66" s="246"/>
      <c r="OHS66" s="246"/>
      <c r="OHT66" s="246"/>
      <c r="OHU66" s="246"/>
      <c r="OHV66" s="246"/>
      <c r="OHW66" s="246"/>
      <c r="OHX66" s="246"/>
      <c r="OHY66" s="246"/>
      <c r="OHZ66" s="246"/>
      <c r="OIA66" s="246"/>
      <c r="OIB66" s="246"/>
      <c r="OIC66" s="246"/>
      <c r="OID66" s="246"/>
      <c r="OIE66" s="246"/>
      <c r="OIF66" s="246"/>
      <c r="OIG66" s="246"/>
      <c r="OIH66" s="246"/>
      <c r="OII66" s="246"/>
      <c r="OIJ66" s="246"/>
      <c r="OIK66" s="246"/>
      <c r="OIL66" s="246"/>
      <c r="OIM66" s="246"/>
      <c r="OIN66" s="246"/>
      <c r="OIO66" s="246"/>
      <c r="OIP66" s="246"/>
      <c r="OIQ66" s="246"/>
      <c r="OIR66" s="246"/>
      <c r="OIS66" s="246"/>
      <c r="OIT66" s="246"/>
      <c r="OIU66" s="246"/>
      <c r="OIV66" s="246"/>
      <c r="OIW66" s="246"/>
      <c r="OIX66" s="246"/>
      <c r="OIY66" s="246"/>
      <c r="OIZ66" s="246"/>
      <c r="OJA66" s="246"/>
      <c r="OJB66" s="246"/>
      <c r="OJC66" s="246"/>
      <c r="OJD66" s="246"/>
      <c r="OJE66" s="246"/>
      <c r="OJF66" s="246"/>
      <c r="OJG66" s="246"/>
      <c r="OJH66" s="246"/>
      <c r="OJI66" s="246"/>
      <c r="OJJ66" s="246"/>
      <c r="OJK66" s="246"/>
      <c r="OJL66" s="246"/>
      <c r="OJM66" s="246"/>
      <c r="OJN66" s="246"/>
      <c r="OJO66" s="246"/>
      <c r="OJP66" s="246"/>
      <c r="OJQ66" s="246"/>
      <c r="OJR66" s="246"/>
      <c r="OJS66" s="246"/>
      <c r="OJT66" s="246"/>
      <c r="OJU66" s="246"/>
      <c r="OJV66" s="246"/>
      <c r="OJW66" s="246"/>
      <c r="OJX66" s="246"/>
      <c r="OJY66" s="246"/>
      <c r="OJZ66" s="246"/>
      <c r="OKA66" s="246"/>
      <c r="OKB66" s="246"/>
      <c r="OKC66" s="246"/>
      <c r="OKD66" s="246"/>
      <c r="OKE66" s="246"/>
      <c r="OKF66" s="246"/>
      <c r="OKG66" s="246"/>
      <c r="OKH66" s="246"/>
      <c r="OKI66" s="246"/>
      <c r="OKJ66" s="246"/>
      <c r="OKK66" s="246"/>
      <c r="OKL66" s="246"/>
      <c r="OKM66" s="246"/>
      <c r="OKN66" s="246"/>
      <c r="OKO66" s="246"/>
      <c r="OKP66" s="246"/>
      <c r="OKQ66" s="246"/>
      <c r="OKR66" s="246"/>
      <c r="OKS66" s="246"/>
      <c r="OKT66" s="246"/>
      <c r="OKU66" s="246"/>
      <c r="OKV66" s="246"/>
      <c r="OKW66" s="246"/>
      <c r="OKX66" s="246"/>
      <c r="OKY66" s="246"/>
      <c r="OKZ66" s="246"/>
      <c r="OLA66" s="246"/>
      <c r="OLB66" s="246"/>
      <c r="OLC66" s="246"/>
      <c r="OLD66" s="246"/>
      <c r="OLE66" s="246"/>
      <c r="OLF66" s="246"/>
      <c r="OLG66" s="246"/>
      <c r="OLH66" s="246"/>
      <c r="OLI66" s="246"/>
      <c r="OLJ66" s="246"/>
      <c r="OLK66" s="246"/>
      <c r="OLL66" s="246"/>
      <c r="OLM66" s="246"/>
      <c r="OLN66" s="246"/>
      <c r="OLO66" s="246"/>
      <c r="OLP66" s="246"/>
      <c r="OLQ66" s="246"/>
      <c r="OLR66" s="246"/>
      <c r="OLS66" s="246"/>
      <c r="OLT66" s="246"/>
      <c r="OLU66" s="246"/>
      <c r="OLV66" s="246"/>
      <c r="OLW66" s="246"/>
      <c r="OLX66" s="246"/>
      <c r="OLY66" s="246"/>
      <c r="OLZ66" s="246"/>
      <c r="OMA66" s="246"/>
      <c r="OMB66" s="246"/>
      <c r="OMC66" s="246"/>
      <c r="OMD66" s="246"/>
      <c r="OME66" s="246"/>
      <c r="OMF66" s="246"/>
      <c r="OMG66" s="246"/>
      <c r="OMH66" s="246"/>
      <c r="OMI66" s="246"/>
      <c r="OMJ66" s="246"/>
      <c r="OMK66" s="246"/>
      <c r="OML66" s="246"/>
      <c r="OMM66" s="246"/>
      <c r="OMN66" s="246"/>
      <c r="OMO66" s="246"/>
      <c r="OMP66" s="246"/>
      <c r="OMQ66" s="246"/>
      <c r="OMR66" s="246"/>
      <c r="OMS66" s="246"/>
      <c r="OMT66" s="246"/>
      <c r="OMU66" s="246"/>
      <c r="OMV66" s="246"/>
      <c r="OMW66" s="246"/>
      <c r="OMX66" s="246"/>
      <c r="OMY66" s="246"/>
      <c r="OMZ66" s="246"/>
      <c r="ONA66" s="246"/>
      <c r="ONB66" s="246"/>
      <c r="ONC66" s="246"/>
      <c r="OND66" s="246"/>
      <c r="ONE66" s="246"/>
      <c r="ONF66" s="246"/>
      <c r="ONG66" s="246"/>
      <c r="ONH66" s="246"/>
      <c r="ONI66" s="246"/>
      <c r="ONJ66" s="246"/>
      <c r="ONK66" s="246"/>
      <c r="ONL66" s="246"/>
      <c r="ONM66" s="246"/>
      <c r="ONN66" s="246"/>
      <c r="ONO66" s="246"/>
      <c r="ONP66" s="246"/>
      <c r="ONQ66" s="246"/>
      <c r="ONR66" s="246"/>
      <c r="ONS66" s="246"/>
      <c r="ONT66" s="246"/>
      <c r="ONU66" s="246"/>
      <c r="ONV66" s="246"/>
      <c r="ONW66" s="246"/>
      <c r="ONX66" s="246"/>
      <c r="ONY66" s="246"/>
      <c r="ONZ66" s="246"/>
      <c r="OOA66" s="246"/>
      <c r="OOB66" s="246"/>
      <c r="OOC66" s="246"/>
      <c r="OOD66" s="246"/>
      <c r="OOE66" s="246"/>
      <c r="OOF66" s="246"/>
      <c r="OOG66" s="246"/>
      <c r="OOH66" s="246"/>
      <c r="OOI66" s="246"/>
      <c r="OOJ66" s="246"/>
      <c r="OOK66" s="246"/>
      <c r="OOL66" s="246"/>
      <c r="OOM66" s="246"/>
      <c r="OON66" s="246"/>
      <c r="OOO66" s="246"/>
      <c r="OOP66" s="246"/>
      <c r="OOQ66" s="246"/>
      <c r="OOR66" s="246"/>
      <c r="OOS66" s="246"/>
      <c r="OOT66" s="246"/>
      <c r="OOU66" s="246"/>
      <c r="OOV66" s="246"/>
      <c r="OOW66" s="246"/>
      <c r="OOX66" s="246"/>
      <c r="OOY66" s="246"/>
      <c r="OOZ66" s="246"/>
      <c r="OPA66" s="246"/>
      <c r="OPB66" s="246"/>
      <c r="OPC66" s="246"/>
      <c r="OPD66" s="246"/>
      <c r="OPE66" s="246"/>
      <c r="OPF66" s="246"/>
      <c r="OPG66" s="246"/>
      <c r="OPH66" s="246"/>
      <c r="OPI66" s="246"/>
      <c r="OPJ66" s="246"/>
      <c r="OPK66" s="246"/>
      <c r="OPL66" s="246"/>
      <c r="OPM66" s="246"/>
      <c r="OPN66" s="246"/>
      <c r="OPO66" s="246"/>
      <c r="OPP66" s="246"/>
      <c r="OPQ66" s="246"/>
      <c r="OPR66" s="246"/>
      <c r="OPS66" s="246"/>
      <c r="OPT66" s="246"/>
      <c r="OPU66" s="246"/>
      <c r="OPV66" s="246"/>
      <c r="OPW66" s="246"/>
      <c r="OPX66" s="246"/>
      <c r="OPY66" s="246"/>
      <c r="OPZ66" s="246"/>
      <c r="OQA66" s="246"/>
      <c r="OQB66" s="246"/>
      <c r="OQC66" s="246"/>
      <c r="OQD66" s="246"/>
      <c r="OQE66" s="246"/>
      <c r="OQF66" s="246"/>
      <c r="OQG66" s="246"/>
      <c r="OQH66" s="246"/>
      <c r="OQI66" s="246"/>
      <c r="OQJ66" s="246"/>
      <c r="OQK66" s="246"/>
      <c r="OQL66" s="246"/>
      <c r="OQM66" s="246"/>
      <c r="OQN66" s="246"/>
      <c r="OQO66" s="246"/>
      <c r="OQP66" s="246"/>
      <c r="OQQ66" s="246"/>
      <c r="OQR66" s="246"/>
      <c r="OQS66" s="246"/>
      <c r="OQT66" s="246"/>
      <c r="OQU66" s="246"/>
      <c r="OQV66" s="246"/>
      <c r="OQW66" s="246"/>
      <c r="OQX66" s="246"/>
      <c r="OQY66" s="246"/>
      <c r="OQZ66" s="246"/>
      <c r="ORA66" s="246"/>
      <c r="ORB66" s="246"/>
      <c r="ORC66" s="246"/>
      <c r="ORD66" s="246"/>
      <c r="ORE66" s="246"/>
      <c r="ORF66" s="246"/>
      <c r="ORG66" s="246"/>
      <c r="ORH66" s="246"/>
      <c r="ORI66" s="246"/>
      <c r="ORJ66" s="246"/>
      <c r="ORK66" s="246"/>
      <c r="ORL66" s="246"/>
      <c r="ORM66" s="246"/>
      <c r="ORN66" s="246"/>
      <c r="ORO66" s="246"/>
      <c r="ORP66" s="246"/>
      <c r="ORQ66" s="246"/>
      <c r="ORR66" s="246"/>
      <c r="ORS66" s="246"/>
      <c r="ORT66" s="246"/>
      <c r="ORU66" s="246"/>
      <c r="ORV66" s="246"/>
      <c r="ORW66" s="246"/>
      <c r="ORX66" s="246"/>
      <c r="ORY66" s="246"/>
      <c r="ORZ66" s="246"/>
      <c r="OSA66" s="246"/>
      <c r="OSB66" s="246"/>
      <c r="OSC66" s="246"/>
      <c r="OSD66" s="246"/>
      <c r="OSE66" s="246"/>
      <c r="OSF66" s="246"/>
      <c r="OSG66" s="246"/>
      <c r="OSH66" s="246"/>
      <c r="OSI66" s="246"/>
      <c r="OSJ66" s="246"/>
      <c r="OSK66" s="246"/>
      <c r="OSL66" s="246"/>
      <c r="OSM66" s="246"/>
      <c r="OSN66" s="246"/>
      <c r="OSO66" s="246"/>
      <c r="OSP66" s="246"/>
      <c r="OSQ66" s="246"/>
      <c r="OSR66" s="246"/>
      <c r="OSS66" s="246"/>
      <c r="OST66" s="246"/>
      <c r="OSU66" s="246"/>
      <c r="OSV66" s="246"/>
      <c r="OSW66" s="246"/>
      <c r="OSX66" s="246"/>
      <c r="OSY66" s="246"/>
      <c r="OSZ66" s="246"/>
      <c r="OTA66" s="246"/>
      <c r="OTB66" s="246"/>
      <c r="OTC66" s="246"/>
      <c r="OTD66" s="246"/>
      <c r="OTE66" s="246"/>
      <c r="OTF66" s="246"/>
      <c r="OTG66" s="246"/>
      <c r="OTH66" s="246"/>
      <c r="OTI66" s="246"/>
      <c r="OTJ66" s="246"/>
      <c r="OTK66" s="246"/>
      <c r="OTL66" s="246"/>
      <c r="OTM66" s="246"/>
      <c r="OTN66" s="246"/>
      <c r="OTO66" s="246"/>
      <c r="OTP66" s="246"/>
      <c r="OTQ66" s="246"/>
      <c r="OTR66" s="246"/>
      <c r="OTS66" s="246"/>
      <c r="OTT66" s="246"/>
      <c r="OTU66" s="246"/>
      <c r="OTV66" s="246"/>
      <c r="OTW66" s="246"/>
      <c r="OTX66" s="246"/>
      <c r="OTY66" s="246"/>
      <c r="OTZ66" s="246"/>
      <c r="OUA66" s="246"/>
      <c r="OUB66" s="246"/>
      <c r="OUC66" s="246"/>
      <c r="OUD66" s="246"/>
      <c r="OUE66" s="246"/>
      <c r="OUF66" s="246"/>
      <c r="OUG66" s="246"/>
      <c r="OUH66" s="246"/>
      <c r="OUI66" s="246"/>
      <c r="OUJ66" s="246"/>
      <c r="OUK66" s="246"/>
      <c r="OUL66" s="246"/>
      <c r="OUM66" s="246"/>
      <c r="OUN66" s="246"/>
      <c r="OUO66" s="246"/>
      <c r="OUP66" s="246"/>
      <c r="OUQ66" s="246"/>
      <c r="OUR66" s="246"/>
      <c r="OUS66" s="246"/>
      <c r="OUT66" s="246"/>
      <c r="OUU66" s="246"/>
      <c r="OUV66" s="246"/>
      <c r="OUW66" s="246"/>
      <c r="OUX66" s="246"/>
      <c r="OUY66" s="246"/>
      <c r="OUZ66" s="246"/>
      <c r="OVA66" s="246"/>
      <c r="OVB66" s="246"/>
      <c r="OVC66" s="246"/>
      <c r="OVD66" s="246"/>
      <c r="OVE66" s="246"/>
      <c r="OVF66" s="246"/>
      <c r="OVG66" s="246"/>
      <c r="OVH66" s="246"/>
      <c r="OVI66" s="246"/>
      <c r="OVJ66" s="246"/>
      <c r="OVK66" s="246"/>
      <c r="OVL66" s="246"/>
      <c r="OVM66" s="246"/>
      <c r="OVN66" s="246"/>
      <c r="OVO66" s="246"/>
      <c r="OVP66" s="246"/>
      <c r="OVQ66" s="246"/>
      <c r="OVR66" s="246"/>
      <c r="OVS66" s="246"/>
      <c r="OVT66" s="246"/>
      <c r="OVU66" s="246"/>
      <c r="OVV66" s="246"/>
      <c r="OVW66" s="246"/>
      <c r="OVX66" s="246"/>
      <c r="OVY66" s="246"/>
      <c r="OVZ66" s="246"/>
      <c r="OWA66" s="246"/>
      <c r="OWB66" s="246"/>
      <c r="OWC66" s="246"/>
      <c r="OWD66" s="246"/>
      <c r="OWE66" s="246"/>
      <c r="OWF66" s="246"/>
      <c r="OWG66" s="246"/>
      <c r="OWH66" s="246"/>
      <c r="OWI66" s="246"/>
      <c r="OWJ66" s="246"/>
      <c r="OWK66" s="246"/>
      <c r="OWL66" s="246"/>
      <c r="OWM66" s="246"/>
      <c r="OWN66" s="246"/>
      <c r="OWO66" s="246"/>
      <c r="OWP66" s="246"/>
      <c r="OWQ66" s="246"/>
      <c r="OWR66" s="246"/>
      <c r="OWS66" s="246"/>
      <c r="OWT66" s="246"/>
      <c r="OWU66" s="246"/>
      <c r="OWV66" s="246"/>
      <c r="OWW66" s="246"/>
      <c r="OWX66" s="246"/>
      <c r="OWY66" s="246"/>
      <c r="OWZ66" s="246"/>
      <c r="OXA66" s="246"/>
      <c r="OXB66" s="246"/>
      <c r="OXC66" s="246"/>
      <c r="OXD66" s="246"/>
      <c r="OXE66" s="246"/>
      <c r="OXF66" s="246"/>
      <c r="OXG66" s="246"/>
      <c r="OXH66" s="246"/>
      <c r="OXI66" s="246"/>
      <c r="OXJ66" s="246"/>
      <c r="OXK66" s="246"/>
      <c r="OXL66" s="246"/>
      <c r="OXM66" s="246"/>
      <c r="OXN66" s="246"/>
      <c r="OXO66" s="246"/>
      <c r="OXP66" s="246"/>
      <c r="OXQ66" s="246"/>
      <c r="OXR66" s="246"/>
      <c r="OXS66" s="246"/>
      <c r="OXT66" s="246"/>
      <c r="OXU66" s="246"/>
      <c r="OXV66" s="246"/>
      <c r="OXW66" s="246"/>
      <c r="OXX66" s="246"/>
      <c r="OXY66" s="246"/>
      <c r="OXZ66" s="246"/>
      <c r="OYA66" s="246"/>
      <c r="OYB66" s="246"/>
      <c r="OYC66" s="246"/>
      <c r="OYD66" s="246"/>
      <c r="OYE66" s="246"/>
      <c r="OYF66" s="246"/>
      <c r="OYG66" s="246"/>
      <c r="OYH66" s="246"/>
      <c r="OYI66" s="246"/>
      <c r="OYJ66" s="246"/>
      <c r="OYK66" s="246"/>
      <c r="OYL66" s="246"/>
      <c r="OYM66" s="246"/>
      <c r="OYN66" s="246"/>
      <c r="OYO66" s="246"/>
      <c r="OYP66" s="246"/>
      <c r="OYQ66" s="246"/>
      <c r="OYR66" s="246"/>
      <c r="OYS66" s="246"/>
      <c r="OYT66" s="246"/>
      <c r="OYU66" s="246"/>
      <c r="OYV66" s="246"/>
      <c r="OYW66" s="246"/>
      <c r="OYX66" s="246"/>
      <c r="OYY66" s="246"/>
      <c r="OYZ66" s="246"/>
      <c r="OZA66" s="246"/>
      <c r="OZB66" s="246"/>
      <c r="OZC66" s="246"/>
      <c r="OZD66" s="246"/>
      <c r="OZE66" s="246"/>
      <c r="OZF66" s="246"/>
      <c r="OZG66" s="246"/>
      <c r="OZH66" s="246"/>
      <c r="OZI66" s="246"/>
      <c r="OZJ66" s="246"/>
      <c r="OZK66" s="246"/>
      <c r="OZL66" s="246"/>
      <c r="OZM66" s="246"/>
      <c r="OZN66" s="246"/>
      <c r="OZO66" s="246"/>
      <c r="OZP66" s="246"/>
      <c r="OZQ66" s="246"/>
      <c r="OZR66" s="246"/>
      <c r="OZS66" s="246"/>
      <c r="OZT66" s="246"/>
      <c r="OZU66" s="246"/>
      <c r="OZV66" s="246"/>
      <c r="OZW66" s="246"/>
      <c r="OZX66" s="246"/>
      <c r="OZY66" s="246"/>
      <c r="OZZ66" s="246"/>
      <c r="PAA66" s="246"/>
      <c r="PAB66" s="246"/>
      <c r="PAC66" s="246"/>
      <c r="PAD66" s="246"/>
      <c r="PAE66" s="246"/>
      <c r="PAF66" s="246"/>
      <c r="PAG66" s="246"/>
      <c r="PAH66" s="246"/>
      <c r="PAI66" s="246"/>
      <c r="PAJ66" s="246"/>
      <c r="PAK66" s="246"/>
      <c r="PAL66" s="246"/>
      <c r="PAM66" s="246"/>
      <c r="PAN66" s="246"/>
      <c r="PAO66" s="246"/>
      <c r="PAP66" s="246"/>
      <c r="PAQ66" s="246"/>
      <c r="PAR66" s="246"/>
      <c r="PAS66" s="246"/>
      <c r="PAT66" s="246"/>
      <c r="PAU66" s="246"/>
      <c r="PAV66" s="246"/>
      <c r="PAW66" s="246"/>
      <c r="PAX66" s="246"/>
      <c r="PAY66" s="246"/>
      <c r="PAZ66" s="246"/>
      <c r="PBA66" s="246"/>
      <c r="PBB66" s="246"/>
      <c r="PBC66" s="246"/>
      <c r="PBD66" s="246"/>
      <c r="PBE66" s="246"/>
      <c r="PBF66" s="246"/>
      <c r="PBG66" s="246"/>
      <c r="PBH66" s="246"/>
      <c r="PBI66" s="246"/>
      <c r="PBJ66" s="246"/>
      <c r="PBK66" s="246"/>
      <c r="PBL66" s="246"/>
      <c r="PBM66" s="246"/>
      <c r="PBN66" s="246"/>
      <c r="PBO66" s="246"/>
      <c r="PBP66" s="246"/>
      <c r="PBQ66" s="246"/>
      <c r="PBR66" s="246"/>
      <c r="PBS66" s="246"/>
      <c r="PBT66" s="246"/>
      <c r="PBU66" s="246"/>
      <c r="PBV66" s="246"/>
      <c r="PBW66" s="246"/>
      <c r="PBX66" s="246"/>
      <c r="PBY66" s="246"/>
      <c r="PBZ66" s="246"/>
      <c r="PCA66" s="246"/>
      <c r="PCB66" s="246"/>
      <c r="PCC66" s="246"/>
      <c r="PCD66" s="246"/>
      <c r="PCE66" s="246"/>
      <c r="PCF66" s="246"/>
      <c r="PCG66" s="246"/>
      <c r="PCH66" s="246"/>
      <c r="PCI66" s="246"/>
      <c r="PCJ66" s="246"/>
      <c r="PCK66" s="246"/>
      <c r="PCL66" s="246"/>
      <c r="PCM66" s="246"/>
      <c r="PCN66" s="246"/>
      <c r="PCO66" s="246"/>
      <c r="PCP66" s="246"/>
      <c r="PCQ66" s="246"/>
      <c r="PCR66" s="246"/>
      <c r="PCS66" s="246"/>
      <c r="PCT66" s="246"/>
      <c r="PCU66" s="246"/>
      <c r="PCV66" s="246"/>
      <c r="PCW66" s="246"/>
      <c r="PCX66" s="246"/>
      <c r="PCY66" s="246"/>
      <c r="PCZ66" s="246"/>
      <c r="PDA66" s="246"/>
      <c r="PDB66" s="246"/>
      <c r="PDC66" s="246"/>
      <c r="PDD66" s="246"/>
      <c r="PDE66" s="246"/>
      <c r="PDF66" s="246"/>
      <c r="PDG66" s="246"/>
      <c r="PDH66" s="246"/>
      <c r="PDI66" s="246"/>
      <c r="PDJ66" s="246"/>
      <c r="PDK66" s="246"/>
      <c r="PDL66" s="246"/>
      <c r="PDM66" s="246"/>
      <c r="PDN66" s="246"/>
      <c r="PDO66" s="246"/>
      <c r="PDP66" s="246"/>
      <c r="PDQ66" s="246"/>
      <c r="PDR66" s="246"/>
      <c r="PDS66" s="246"/>
      <c r="PDT66" s="246"/>
      <c r="PDU66" s="246"/>
      <c r="PDV66" s="246"/>
      <c r="PDW66" s="246"/>
      <c r="PDX66" s="246"/>
      <c r="PDY66" s="246"/>
      <c r="PDZ66" s="246"/>
      <c r="PEA66" s="246"/>
      <c r="PEB66" s="246"/>
      <c r="PEC66" s="246"/>
      <c r="PED66" s="246"/>
      <c r="PEE66" s="246"/>
      <c r="PEF66" s="246"/>
      <c r="PEG66" s="246"/>
      <c r="PEH66" s="246"/>
      <c r="PEI66" s="246"/>
      <c r="PEJ66" s="246"/>
      <c r="PEK66" s="246"/>
      <c r="PEL66" s="246"/>
      <c r="PEM66" s="246"/>
      <c r="PEN66" s="246"/>
      <c r="PEO66" s="246"/>
      <c r="PEP66" s="246"/>
      <c r="PEQ66" s="246"/>
      <c r="PER66" s="246"/>
      <c r="PES66" s="246"/>
      <c r="PET66" s="246"/>
      <c r="PEU66" s="246"/>
      <c r="PEV66" s="246"/>
      <c r="PEW66" s="246"/>
      <c r="PEX66" s="246"/>
      <c r="PEY66" s="246"/>
      <c r="PEZ66" s="246"/>
      <c r="PFA66" s="246"/>
      <c r="PFB66" s="246"/>
      <c r="PFC66" s="246"/>
      <c r="PFD66" s="246"/>
      <c r="PFE66" s="246"/>
      <c r="PFF66" s="246"/>
      <c r="PFG66" s="246"/>
      <c r="PFH66" s="246"/>
      <c r="PFI66" s="246"/>
      <c r="PFJ66" s="246"/>
      <c r="PFK66" s="246"/>
      <c r="PFL66" s="246"/>
      <c r="PFM66" s="246"/>
      <c r="PFN66" s="246"/>
      <c r="PFO66" s="246"/>
      <c r="PFP66" s="246"/>
      <c r="PFQ66" s="246"/>
      <c r="PFR66" s="246"/>
      <c r="PFS66" s="246"/>
      <c r="PFT66" s="246"/>
      <c r="PFU66" s="246"/>
      <c r="PFV66" s="246"/>
      <c r="PFW66" s="246"/>
      <c r="PFX66" s="246"/>
      <c r="PFY66" s="246"/>
      <c r="PFZ66" s="246"/>
      <c r="PGA66" s="246"/>
      <c r="PGB66" s="246"/>
      <c r="PGC66" s="246"/>
      <c r="PGD66" s="246"/>
      <c r="PGE66" s="246"/>
      <c r="PGF66" s="246"/>
      <c r="PGG66" s="246"/>
      <c r="PGH66" s="246"/>
      <c r="PGI66" s="246"/>
      <c r="PGJ66" s="246"/>
      <c r="PGK66" s="246"/>
      <c r="PGL66" s="246"/>
      <c r="PGM66" s="246"/>
      <c r="PGN66" s="246"/>
      <c r="PGO66" s="246"/>
      <c r="PGP66" s="246"/>
      <c r="PGQ66" s="246"/>
      <c r="PGR66" s="246"/>
      <c r="PGS66" s="246"/>
      <c r="PGT66" s="246"/>
      <c r="PGU66" s="246"/>
      <c r="PGV66" s="246"/>
      <c r="PGW66" s="246"/>
      <c r="PGX66" s="246"/>
      <c r="PGY66" s="246"/>
      <c r="PGZ66" s="246"/>
      <c r="PHA66" s="246"/>
      <c r="PHB66" s="246"/>
      <c r="PHC66" s="246"/>
      <c r="PHD66" s="246"/>
      <c r="PHE66" s="246"/>
      <c r="PHF66" s="246"/>
      <c r="PHG66" s="246"/>
      <c r="PHH66" s="246"/>
      <c r="PHI66" s="246"/>
      <c r="PHJ66" s="246"/>
      <c r="PHK66" s="246"/>
      <c r="PHL66" s="246"/>
      <c r="PHM66" s="246"/>
      <c r="PHN66" s="246"/>
      <c r="PHO66" s="246"/>
      <c r="PHP66" s="246"/>
      <c r="PHQ66" s="246"/>
      <c r="PHR66" s="246"/>
      <c r="PHS66" s="246"/>
      <c r="PHT66" s="246"/>
      <c r="PHU66" s="246"/>
      <c r="PHV66" s="246"/>
      <c r="PHW66" s="246"/>
      <c r="PHX66" s="246"/>
      <c r="PHY66" s="246"/>
      <c r="PHZ66" s="246"/>
      <c r="PIA66" s="246"/>
      <c r="PIB66" s="246"/>
      <c r="PIC66" s="246"/>
      <c r="PID66" s="246"/>
      <c r="PIE66" s="246"/>
      <c r="PIF66" s="246"/>
      <c r="PIG66" s="246"/>
      <c r="PIH66" s="246"/>
      <c r="PII66" s="246"/>
      <c r="PIJ66" s="246"/>
      <c r="PIK66" s="246"/>
      <c r="PIL66" s="246"/>
      <c r="PIM66" s="246"/>
      <c r="PIN66" s="246"/>
      <c r="PIO66" s="246"/>
      <c r="PIP66" s="246"/>
      <c r="PIQ66" s="246"/>
      <c r="PIR66" s="246"/>
      <c r="PIS66" s="246"/>
      <c r="PIT66" s="246"/>
      <c r="PIU66" s="246"/>
      <c r="PIV66" s="246"/>
      <c r="PIW66" s="246"/>
      <c r="PIX66" s="246"/>
      <c r="PIY66" s="246"/>
      <c r="PIZ66" s="246"/>
      <c r="PJA66" s="246"/>
      <c r="PJB66" s="246"/>
      <c r="PJC66" s="246"/>
      <c r="PJD66" s="246"/>
      <c r="PJE66" s="246"/>
      <c r="PJF66" s="246"/>
      <c r="PJG66" s="246"/>
      <c r="PJH66" s="246"/>
      <c r="PJI66" s="246"/>
      <c r="PJJ66" s="246"/>
      <c r="PJK66" s="246"/>
      <c r="PJL66" s="246"/>
      <c r="PJM66" s="246"/>
      <c r="PJN66" s="246"/>
      <c r="PJO66" s="246"/>
      <c r="PJP66" s="246"/>
      <c r="PJQ66" s="246"/>
      <c r="PJR66" s="246"/>
      <c r="PJS66" s="246"/>
      <c r="PJT66" s="246"/>
      <c r="PJU66" s="246"/>
      <c r="PJV66" s="246"/>
      <c r="PJW66" s="246"/>
      <c r="PJX66" s="246"/>
      <c r="PJY66" s="246"/>
      <c r="PJZ66" s="246"/>
      <c r="PKA66" s="246"/>
      <c r="PKB66" s="246"/>
      <c r="PKC66" s="246"/>
      <c r="PKD66" s="246"/>
      <c r="PKE66" s="246"/>
      <c r="PKF66" s="246"/>
      <c r="PKG66" s="246"/>
      <c r="PKH66" s="246"/>
      <c r="PKI66" s="246"/>
      <c r="PKJ66" s="246"/>
      <c r="PKK66" s="246"/>
      <c r="PKL66" s="246"/>
      <c r="PKM66" s="246"/>
      <c r="PKN66" s="246"/>
      <c r="PKO66" s="246"/>
      <c r="PKP66" s="246"/>
      <c r="PKQ66" s="246"/>
      <c r="PKR66" s="246"/>
      <c r="PKS66" s="246"/>
      <c r="PKT66" s="246"/>
      <c r="PKU66" s="246"/>
      <c r="PKV66" s="246"/>
      <c r="PKW66" s="246"/>
      <c r="PKX66" s="246"/>
      <c r="PKY66" s="246"/>
      <c r="PKZ66" s="246"/>
      <c r="PLA66" s="246"/>
      <c r="PLB66" s="246"/>
      <c r="PLC66" s="246"/>
      <c r="PLD66" s="246"/>
      <c r="PLE66" s="246"/>
      <c r="PLF66" s="246"/>
      <c r="PLG66" s="246"/>
      <c r="PLH66" s="246"/>
      <c r="PLI66" s="246"/>
      <c r="PLJ66" s="246"/>
      <c r="PLK66" s="246"/>
      <c r="PLL66" s="246"/>
      <c r="PLM66" s="246"/>
      <c r="PLN66" s="246"/>
      <c r="PLO66" s="246"/>
      <c r="PLP66" s="246"/>
      <c r="PLQ66" s="246"/>
      <c r="PLR66" s="246"/>
      <c r="PLS66" s="246"/>
      <c r="PLT66" s="246"/>
      <c r="PLU66" s="246"/>
      <c r="PLV66" s="246"/>
      <c r="PLW66" s="246"/>
      <c r="PLX66" s="246"/>
      <c r="PLY66" s="246"/>
      <c r="PLZ66" s="246"/>
      <c r="PMA66" s="246"/>
      <c r="PMB66" s="246"/>
      <c r="PMC66" s="246"/>
      <c r="PMD66" s="246"/>
      <c r="PME66" s="246"/>
      <c r="PMF66" s="246"/>
      <c r="PMG66" s="246"/>
      <c r="PMH66" s="246"/>
      <c r="PMI66" s="246"/>
      <c r="PMJ66" s="246"/>
      <c r="PMK66" s="246"/>
      <c r="PML66" s="246"/>
      <c r="PMM66" s="246"/>
      <c r="PMN66" s="246"/>
      <c r="PMO66" s="246"/>
      <c r="PMP66" s="246"/>
      <c r="PMQ66" s="246"/>
      <c r="PMR66" s="246"/>
      <c r="PMS66" s="246"/>
      <c r="PMT66" s="246"/>
      <c r="PMU66" s="246"/>
      <c r="PMV66" s="246"/>
      <c r="PMW66" s="246"/>
      <c r="PMX66" s="246"/>
      <c r="PMY66" s="246"/>
      <c r="PMZ66" s="246"/>
      <c r="PNA66" s="246"/>
      <c r="PNB66" s="246"/>
      <c r="PNC66" s="246"/>
      <c r="PND66" s="246"/>
      <c r="PNE66" s="246"/>
      <c r="PNF66" s="246"/>
      <c r="PNG66" s="246"/>
      <c r="PNH66" s="246"/>
      <c r="PNI66" s="246"/>
      <c r="PNJ66" s="246"/>
      <c r="PNK66" s="246"/>
      <c r="PNL66" s="246"/>
      <c r="PNM66" s="246"/>
      <c r="PNN66" s="246"/>
      <c r="PNO66" s="246"/>
      <c r="PNP66" s="246"/>
      <c r="PNQ66" s="246"/>
      <c r="PNR66" s="246"/>
      <c r="PNS66" s="246"/>
      <c r="PNT66" s="246"/>
      <c r="PNU66" s="246"/>
      <c r="PNV66" s="246"/>
      <c r="PNW66" s="246"/>
      <c r="PNX66" s="246"/>
      <c r="PNY66" s="246"/>
      <c r="PNZ66" s="246"/>
      <c r="POA66" s="246"/>
      <c r="POB66" s="246"/>
      <c r="POC66" s="246"/>
      <c r="POD66" s="246"/>
      <c r="POE66" s="246"/>
      <c r="POF66" s="246"/>
      <c r="POG66" s="246"/>
      <c r="POH66" s="246"/>
      <c r="POI66" s="246"/>
      <c r="POJ66" s="246"/>
      <c r="POK66" s="246"/>
      <c r="POL66" s="246"/>
      <c r="POM66" s="246"/>
      <c r="PON66" s="246"/>
      <c r="POO66" s="246"/>
      <c r="POP66" s="246"/>
      <c r="POQ66" s="246"/>
      <c r="POR66" s="246"/>
      <c r="POS66" s="246"/>
      <c r="POT66" s="246"/>
      <c r="POU66" s="246"/>
      <c r="POV66" s="246"/>
      <c r="POW66" s="246"/>
      <c r="POX66" s="246"/>
      <c r="POY66" s="246"/>
      <c r="POZ66" s="246"/>
      <c r="PPA66" s="246"/>
      <c r="PPB66" s="246"/>
      <c r="PPC66" s="246"/>
      <c r="PPD66" s="246"/>
      <c r="PPE66" s="246"/>
      <c r="PPF66" s="246"/>
      <c r="PPG66" s="246"/>
      <c r="PPH66" s="246"/>
      <c r="PPI66" s="246"/>
      <c r="PPJ66" s="246"/>
      <c r="PPK66" s="246"/>
      <c r="PPL66" s="246"/>
      <c r="PPM66" s="246"/>
      <c r="PPN66" s="246"/>
      <c r="PPO66" s="246"/>
      <c r="PPP66" s="246"/>
      <c r="PPQ66" s="246"/>
      <c r="PPR66" s="246"/>
      <c r="PPS66" s="246"/>
      <c r="PPT66" s="246"/>
      <c r="PPU66" s="246"/>
      <c r="PPV66" s="246"/>
      <c r="PPW66" s="246"/>
      <c r="PPX66" s="246"/>
      <c r="PPY66" s="246"/>
      <c r="PPZ66" s="246"/>
      <c r="PQA66" s="246"/>
      <c r="PQB66" s="246"/>
      <c r="PQC66" s="246"/>
      <c r="PQD66" s="246"/>
      <c r="PQE66" s="246"/>
      <c r="PQF66" s="246"/>
      <c r="PQG66" s="246"/>
      <c r="PQH66" s="246"/>
      <c r="PQI66" s="246"/>
      <c r="PQJ66" s="246"/>
      <c r="PQK66" s="246"/>
      <c r="PQL66" s="246"/>
      <c r="PQM66" s="246"/>
      <c r="PQN66" s="246"/>
      <c r="PQO66" s="246"/>
      <c r="PQP66" s="246"/>
      <c r="PQQ66" s="246"/>
      <c r="PQR66" s="246"/>
      <c r="PQS66" s="246"/>
      <c r="PQT66" s="246"/>
      <c r="PQU66" s="246"/>
      <c r="PQV66" s="246"/>
      <c r="PQW66" s="246"/>
      <c r="PQX66" s="246"/>
      <c r="PQY66" s="246"/>
      <c r="PQZ66" s="246"/>
      <c r="PRA66" s="246"/>
      <c r="PRB66" s="246"/>
      <c r="PRC66" s="246"/>
      <c r="PRD66" s="246"/>
      <c r="PRE66" s="246"/>
      <c r="PRF66" s="246"/>
      <c r="PRG66" s="246"/>
      <c r="PRH66" s="246"/>
      <c r="PRI66" s="246"/>
      <c r="PRJ66" s="246"/>
      <c r="PRK66" s="246"/>
      <c r="PRL66" s="246"/>
      <c r="PRM66" s="246"/>
      <c r="PRN66" s="246"/>
      <c r="PRO66" s="246"/>
      <c r="PRP66" s="246"/>
      <c r="PRQ66" s="246"/>
      <c r="PRR66" s="246"/>
      <c r="PRS66" s="246"/>
      <c r="PRT66" s="246"/>
      <c r="PRU66" s="246"/>
      <c r="PRV66" s="246"/>
      <c r="PRW66" s="246"/>
      <c r="PRX66" s="246"/>
      <c r="PRY66" s="246"/>
      <c r="PRZ66" s="246"/>
      <c r="PSA66" s="246"/>
      <c r="PSB66" s="246"/>
      <c r="PSC66" s="246"/>
      <c r="PSD66" s="246"/>
      <c r="PSE66" s="246"/>
      <c r="PSF66" s="246"/>
      <c r="PSG66" s="246"/>
      <c r="PSH66" s="246"/>
      <c r="PSI66" s="246"/>
      <c r="PSJ66" s="246"/>
      <c r="PSK66" s="246"/>
      <c r="PSL66" s="246"/>
      <c r="PSM66" s="246"/>
      <c r="PSN66" s="246"/>
      <c r="PSO66" s="246"/>
      <c r="PSP66" s="246"/>
      <c r="PSQ66" s="246"/>
      <c r="PSR66" s="246"/>
      <c r="PSS66" s="246"/>
      <c r="PST66" s="246"/>
      <c r="PSU66" s="246"/>
      <c r="PSV66" s="246"/>
      <c r="PSW66" s="246"/>
      <c r="PSX66" s="246"/>
      <c r="PSY66" s="246"/>
      <c r="PSZ66" s="246"/>
      <c r="PTA66" s="246"/>
      <c r="PTB66" s="246"/>
      <c r="PTC66" s="246"/>
      <c r="PTD66" s="246"/>
      <c r="PTE66" s="246"/>
      <c r="PTF66" s="246"/>
      <c r="PTG66" s="246"/>
      <c r="PTH66" s="246"/>
      <c r="PTI66" s="246"/>
      <c r="PTJ66" s="246"/>
      <c r="PTK66" s="246"/>
      <c r="PTL66" s="246"/>
      <c r="PTM66" s="246"/>
      <c r="PTN66" s="246"/>
      <c r="PTO66" s="246"/>
      <c r="PTP66" s="246"/>
      <c r="PTQ66" s="246"/>
      <c r="PTR66" s="246"/>
      <c r="PTS66" s="246"/>
      <c r="PTT66" s="246"/>
      <c r="PTU66" s="246"/>
      <c r="PTV66" s="246"/>
      <c r="PTW66" s="246"/>
      <c r="PTX66" s="246"/>
      <c r="PTY66" s="246"/>
      <c r="PTZ66" s="246"/>
      <c r="PUA66" s="246"/>
      <c r="PUB66" s="246"/>
      <c r="PUC66" s="246"/>
      <c r="PUD66" s="246"/>
      <c r="PUE66" s="246"/>
      <c r="PUF66" s="246"/>
      <c r="PUG66" s="246"/>
      <c r="PUH66" s="246"/>
      <c r="PUI66" s="246"/>
      <c r="PUJ66" s="246"/>
      <c r="PUK66" s="246"/>
      <c r="PUL66" s="246"/>
      <c r="PUM66" s="246"/>
      <c r="PUN66" s="246"/>
      <c r="PUO66" s="246"/>
      <c r="PUP66" s="246"/>
      <c r="PUQ66" s="246"/>
      <c r="PUR66" s="246"/>
      <c r="PUS66" s="246"/>
      <c r="PUT66" s="246"/>
      <c r="PUU66" s="246"/>
      <c r="PUV66" s="246"/>
      <c r="PUW66" s="246"/>
      <c r="PUX66" s="246"/>
      <c r="PUY66" s="246"/>
      <c r="PUZ66" s="246"/>
      <c r="PVA66" s="246"/>
      <c r="PVB66" s="246"/>
      <c r="PVC66" s="246"/>
      <c r="PVD66" s="246"/>
      <c r="PVE66" s="246"/>
      <c r="PVF66" s="246"/>
      <c r="PVG66" s="246"/>
      <c r="PVH66" s="246"/>
      <c r="PVI66" s="246"/>
      <c r="PVJ66" s="246"/>
      <c r="PVK66" s="246"/>
      <c r="PVL66" s="246"/>
      <c r="PVM66" s="246"/>
      <c r="PVN66" s="246"/>
      <c r="PVO66" s="246"/>
      <c r="PVP66" s="246"/>
      <c r="PVQ66" s="246"/>
      <c r="PVR66" s="246"/>
      <c r="PVS66" s="246"/>
      <c r="PVT66" s="246"/>
      <c r="PVU66" s="246"/>
      <c r="PVV66" s="246"/>
      <c r="PVW66" s="246"/>
      <c r="PVX66" s="246"/>
      <c r="PVY66" s="246"/>
      <c r="PVZ66" s="246"/>
      <c r="PWA66" s="246"/>
      <c r="PWB66" s="246"/>
      <c r="PWC66" s="246"/>
      <c r="PWD66" s="246"/>
      <c r="PWE66" s="246"/>
      <c r="PWF66" s="246"/>
      <c r="PWG66" s="246"/>
      <c r="PWH66" s="246"/>
      <c r="PWI66" s="246"/>
      <c r="PWJ66" s="246"/>
      <c r="PWK66" s="246"/>
      <c r="PWL66" s="246"/>
      <c r="PWM66" s="246"/>
      <c r="PWN66" s="246"/>
      <c r="PWO66" s="246"/>
      <c r="PWP66" s="246"/>
      <c r="PWQ66" s="246"/>
      <c r="PWR66" s="246"/>
      <c r="PWS66" s="246"/>
      <c r="PWT66" s="246"/>
      <c r="PWU66" s="246"/>
      <c r="PWV66" s="246"/>
      <c r="PWW66" s="246"/>
      <c r="PWX66" s="246"/>
      <c r="PWY66" s="246"/>
      <c r="PWZ66" s="246"/>
      <c r="PXA66" s="246"/>
      <c r="PXB66" s="246"/>
      <c r="PXC66" s="246"/>
      <c r="PXD66" s="246"/>
      <c r="PXE66" s="246"/>
      <c r="PXF66" s="246"/>
      <c r="PXG66" s="246"/>
      <c r="PXH66" s="246"/>
      <c r="PXI66" s="246"/>
      <c r="PXJ66" s="246"/>
      <c r="PXK66" s="246"/>
      <c r="PXL66" s="246"/>
      <c r="PXM66" s="246"/>
      <c r="PXN66" s="246"/>
      <c r="PXO66" s="246"/>
      <c r="PXP66" s="246"/>
      <c r="PXQ66" s="246"/>
      <c r="PXR66" s="246"/>
      <c r="PXS66" s="246"/>
      <c r="PXT66" s="246"/>
      <c r="PXU66" s="246"/>
      <c r="PXV66" s="246"/>
      <c r="PXW66" s="246"/>
      <c r="PXX66" s="246"/>
      <c r="PXY66" s="246"/>
      <c r="PXZ66" s="246"/>
      <c r="PYA66" s="246"/>
      <c r="PYB66" s="246"/>
      <c r="PYC66" s="246"/>
      <c r="PYD66" s="246"/>
      <c r="PYE66" s="246"/>
      <c r="PYF66" s="246"/>
      <c r="PYG66" s="246"/>
      <c r="PYH66" s="246"/>
      <c r="PYI66" s="246"/>
      <c r="PYJ66" s="246"/>
      <c r="PYK66" s="246"/>
      <c r="PYL66" s="246"/>
      <c r="PYM66" s="246"/>
      <c r="PYN66" s="246"/>
      <c r="PYO66" s="246"/>
      <c r="PYP66" s="246"/>
      <c r="PYQ66" s="246"/>
      <c r="PYR66" s="246"/>
      <c r="PYS66" s="246"/>
      <c r="PYT66" s="246"/>
      <c r="PYU66" s="246"/>
      <c r="PYV66" s="246"/>
      <c r="PYW66" s="246"/>
      <c r="PYX66" s="246"/>
      <c r="PYY66" s="246"/>
      <c r="PYZ66" s="246"/>
      <c r="PZA66" s="246"/>
      <c r="PZB66" s="246"/>
      <c r="PZC66" s="246"/>
      <c r="PZD66" s="246"/>
      <c r="PZE66" s="246"/>
      <c r="PZF66" s="246"/>
      <c r="PZG66" s="246"/>
      <c r="PZH66" s="246"/>
      <c r="PZI66" s="246"/>
      <c r="PZJ66" s="246"/>
      <c r="PZK66" s="246"/>
      <c r="PZL66" s="246"/>
      <c r="PZM66" s="246"/>
      <c r="PZN66" s="246"/>
      <c r="PZO66" s="246"/>
      <c r="PZP66" s="246"/>
      <c r="PZQ66" s="246"/>
      <c r="PZR66" s="246"/>
      <c r="PZS66" s="246"/>
      <c r="PZT66" s="246"/>
      <c r="PZU66" s="246"/>
      <c r="PZV66" s="246"/>
      <c r="PZW66" s="246"/>
      <c r="PZX66" s="246"/>
      <c r="PZY66" s="246"/>
      <c r="PZZ66" s="246"/>
      <c r="QAA66" s="246"/>
      <c r="QAB66" s="246"/>
      <c r="QAC66" s="246"/>
      <c r="QAD66" s="246"/>
      <c r="QAE66" s="246"/>
      <c r="QAF66" s="246"/>
      <c r="QAG66" s="246"/>
      <c r="QAH66" s="246"/>
      <c r="QAI66" s="246"/>
      <c r="QAJ66" s="246"/>
      <c r="QAK66" s="246"/>
      <c r="QAL66" s="246"/>
      <c r="QAM66" s="246"/>
      <c r="QAN66" s="246"/>
      <c r="QAO66" s="246"/>
      <c r="QAP66" s="246"/>
      <c r="QAQ66" s="246"/>
      <c r="QAR66" s="246"/>
      <c r="QAS66" s="246"/>
      <c r="QAT66" s="246"/>
      <c r="QAU66" s="246"/>
      <c r="QAV66" s="246"/>
      <c r="QAW66" s="246"/>
      <c r="QAX66" s="246"/>
      <c r="QAY66" s="246"/>
      <c r="QAZ66" s="246"/>
      <c r="QBA66" s="246"/>
      <c r="QBB66" s="246"/>
      <c r="QBC66" s="246"/>
      <c r="QBD66" s="246"/>
      <c r="QBE66" s="246"/>
      <c r="QBF66" s="246"/>
      <c r="QBG66" s="246"/>
      <c r="QBH66" s="246"/>
      <c r="QBI66" s="246"/>
      <c r="QBJ66" s="246"/>
      <c r="QBK66" s="246"/>
      <c r="QBL66" s="246"/>
      <c r="QBM66" s="246"/>
      <c r="QBN66" s="246"/>
      <c r="QBO66" s="246"/>
      <c r="QBP66" s="246"/>
      <c r="QBQ66" s="246"/>
      <c r="QBR66" s="246"/>
      <c r="QBS66" s="246"/>
      <c r="QBT66" s="246"/>
      <c r="QBU66" s="246"/>
      <c r="QBV66" s="246"/>
      <c r="QBW66" s="246"/>
      <c r="QBX66" s="246"/>
      <c r="QBY66" s="246"/>
      <c r="QBZ66" s="246"/>
      <c r="QCA66" s="246"/>
      <c r="QCB66" s="246"/>
      <c r="QCC66" s="246"/>
      <c r="QCD66" s="246"/>
      <c r="QCE66" s="246"/>
      <c r="QCF66" s="246"/>
      <c r="QCG66" s="246"/>
      <c r="QCH66" s="246"/>
      <c r="QCI66" s="246"/>
      <c r="QCJ66" s="246"/>
      <c r="QCK66" s="246"/>
      <c r="QCL66" s="246"/>
      <c r="QCM66" s="246"/>
      <c r="QCN66" s="246"/>
      <c r="QCO66" s="246"/>
      <c r="QCP66" s="246"/>
      <c r="QCQ66" s="246"/>
      <c r="QCR66" s="246"/>
      <c r="QCS66" s="246"/>
      <c r="QCT66" s="246"/>
      <c r="QCU66" s="246"/>
      <c r="QCV66" s="246"/>
      <c r="QCW66" s="246"/>
      <c r="QCX66" s="246"/>
      <c r="QCY66" s="246"/>
      <c r="QCZ66" s="246"/>
      <c r="QDA66" s="246"/>
      <c r="QDB66" s="246"/>
      <c r="QDC66" s="246"/>
      <c r="QDD66" s="246"/>
      <c r="QDE66" s="246"/>
      <c r="QDF66" s="246"/>
      <c r="QDG66" s="246"/>
      <c r="QDH66" s="246"/>
      <c r="QDI66" s="246"/>
      <c r="QDJ66" s="246"/>
      <c r="QDK66" s="246"/>
      <c r="QDL66" s="246"/>
      <c r="QDM66" s="246"/>
      <c r="QDN66" s="246"/>
      <c r="QDO66" s="246"/>
      <c r="QDP66" s="246"/>
      <c r="QDQ66" s="246"/>
      <c r="QDR66" s="246"/>
      <c r="QDS66" s="246"/>
      <c r="QDT66" s="246"/>
      <c r="QDU66" s="246"/>
      <c r="QDV66" s="246"/>
      <c r="QDW66" s="246"/>
      <c r="QDX66" s="246"/>
      <c r="QDY66" s="246"/>
      <c r="QDZ66" s="246"/>
      <c r="QEA66" s="246"/>
      <c r="QEB66" s="246"/>
      <c r="QEC66" s="246"/>
      <c r="QED66" s="246"/>
      <c r="QEE66" s="246"/>
      <c r="QEF66" s="246"/>
      <c r="QEG66" s="246"/>
      <c r="QEH66" s="246"/>
      <c r="QEI66" s="246"/>
      <c r="QEJ66" s="246"/>
      <c r="QEK66" s="246"/>
      <c r="QEL66" s="246"/>
      <c r="QEM66" s="246"/>
      <c r="QEN66" s="246"/>
      <c r="QEO66" s="246"/>
      <c r="QEP66" s="246"/>
      <c r="QEQ66" s="246"/>
      <c r="QER66" s="246"/>
      <c r="QES66" s="246"/>
      <c r="QET66" s="246"/>
      <c r="QEU66" s="246"/>
      <c r="QEV66" s="246"/>
      <c r="QEW66" s="246"/>
      <c r="QEX66" s="246"/>
      <c r="QEY66" s="246"/>
      <c r="QEZ66" s="246"/>
      <c r="QFA66" s="246"/>
      <c r="QFB66" s="246"/>
      <c r="QFC66" s="246"/>
      <c r="QFD66" s="246"/>
      <c r="QFE66" s="246"/>
      <c r="QFF66" s="246"/>
      <c r="QFG66" s="246"/>
      <c r="QFH66" s="246"/>
      <c r="QFI66" s="246"/>
      <c r="QFJ66" s="246"/>
      <c r="QFK66" s="246"/>
      <c r="QFL66" s="246"/>
      <c r="QFM66" s="246"/>
      <c r="QFN66" s="246"/>
      <c r="QFO66" s="246"/>
      <c r="QFP66" s="246"/>
      <c r="QFQ66" s="246"/>
      <c r="QFR66" s="246"/>
      <c r="QFS66" s="246"/>
      <c r="QFT66" s="246"/>
      <c r="QFU66" s="246"/>
      <c r="QFV66" s="246"/>
      <c r="QFW66" s="246"/>
      <c r="QFX66" s="246"/>
      <c r="QFY66" s="246"/>
      <c r="QFZ66" s="246"/>
      <c r="QGA66" s="246"/>
      <c r="QGB66" s="246"/>
      <c r="QGC66" s="246"/>
      <c r="QGD66" s="246"/>
      <c r="QGE66" s="246"/>
      <c r="QGF66" s="246"/>
      <c r="QGG66" s="246"/>
      <c r="QGH66" s="246"/>
      <c r="QGI66" s="246"/>
      <c r="QGJ66" s="246"/>
      <c r="QGK66" s="246"/>
      <c r="QGL66" s="246"/>
      <c r="QGM66" s="246"/>
      <c r="QGN66" s="246"/>
      <c r="QGO66" s="246"/>
      <c r="QGP66" s="246"/>
      <c r="QGQ66" s="246"/>
      <c r="QGR66" s="246"/>
      <c r="QGS66" s="246"/>
      <c r="QGT66" s="246"/>
      <c r="QGU66" s="246"/>
      <c r="QGV66" s="246"/>
      <c r="QGW66" s="246"/>
      <c r="QGX66" s="246"/>
      <c r="QGY66" s="246"/>
      <c r="QGZ66" s="246"/>
      <c r="QHA66" s="246"/>
      <c r="QHB66" s="246"/>
      <c r="QHC66" s="246"/>
      <c r="QHD66" s="246"/>
      <c r="QHE66" s="246"/>
      <c r="QHF66" s="246"/>
      <c r="QHG66" s="246"/>
      <c r="QHH66" s="246"/>
      <c r="QHI66" s="246"/>
      <c r="QHJ66" s="246"/>
      <c r="QHK66" s="246"/>
      <c r="QHL66" s="246"/>
      <c r="QHM66" s="246"/>
      <c r="QHN66" s="246"/>
      <c r="QHO66" s="246"/>
      <c r="QHP66" s="246"/>
      <c r="QHQ66" s="246"/>
      <c r="QHR66" s="246"/>
      <c r="QHS66" s="246"/>
      <c r="QHT66" s="246"/>
      <c r="QHU66" s="246"/>
      <c r="QHV66" s="246"/>
      <c r="QHW66" s="246"/>
      <c r="QHX66" s="246"/>
      <c r="QHY66" s="246"/>
      <c r="QHZ66" s="246"/>
      <c r="QIA66" s="246"/>
      <c r="QIB66" s="246"/>
      <c r="QIC66" s="246"/>
      <c r="QID66" s="246"/>
      <c r="QIE66" s="246"/>
      <c r="QIF66" s="246"/>
      <c r="QIG66" s="246"/>
      <c r="QIH66" s="246"/>
      <c r="QII66" s="246"/>
      <c r="QIJ66" s="246"/>
      <c r="QIK66" s="246"/>
      <c r="QIL66" s="246"/>
      <c r="QIM66" s="246"/>
      <c r="QIN66" s="246"/>
      <c r="QIO66" s="246"/>
      <c r="QIP66" s="246"/>
      <c r="QIQ66" s="246"/>
      <c r="QIR66" s="246"/>
      <c r="QIS66" s="246"/>
      <c r="QIT66" s="246"/>
      <c r="QIU66" s="246"/>
      <c r="QIV66" s="246"/>
      <c r="QIW66" s="246"/>
      <c r="QIX66" s="246"/>
      <c r="QIY66" s="246"/>
      <c r="QIZ66" s="246"/>
      <c r="QJA66" s="246"/>
      <c r="QJB66" s="246"/>
      <c r="QJC66" s="246"/>
      <c r="QJD66" s="246"/>
      <c r="QJE66" s="246"/>
      <c r="QJF66" s="246"/>
      <c r="QJG66" s="246"/>
      <c r="QJH66" s="246"/>
      <c r="QJI66" s="246"/>
      <c r="QJJ66" s="246"/>
      <c r="QJK66" s="246"/>
      <c r="QJL66" s="246"/>
      <c r="QJM66" s="246"/>
      <c r="QJN66" s="246"/>
      <c r="QJO66" s="246"/>
      <c r="QJP66" s="246"/>
      <c r="QJQ66" s="246"/>
      <c r="QJR66" s="246"/>
      <c r="QJS66" s="246"/>
      <c r="QJT66" s="246"/>
      <c r="QJU66" s="246"/>
      <c r="QJV66" s="246"/>
      <c r="QJW66" s="246"/>
      <c r="QJX66" s="246"/>
      <c r="QJY66" s="246"/>
      <c r="QJZ66" s="246"/>
      <c r="QKA66" s="246"/>
      <c r="QKB66" s="246"/>
      <c r="QKC66" s="246"/>
      <c r="QKD66" s="246"/>
      <c r="QKE66" s="246"/>
      <c r="QKF66" s="246"/>
      <c r="QKG66" s="246"/>
      <c r="QKH66" s="246"/>
      <c r="QKI66" s="246"/>
      <c r="QKJ66" s="246"/>
      <c r="QKK66" s="246"/>
      <c r="QKL66" s="246"/>
      <c r="QKM66" s="246"/>
      <c r="QKN66" s="246"/>
      <c r="QKO66" s="246"/>
      <c r="QKP66" s="246"/>
      <c r="QKQ66" s="246"/>
      <c r="QKR66" s="246"/>
      <c r="QKS66" s="246"/>
      <c r="QKT66" s="246"/>
      <c r="QKU66" s="246"/>
      <c r="QKV66" s="246"/>
      <c r="QKW66" s="246"/>
      <c r="QKX66" s="246"/>
      <c r="QKY66" s="246"/>
      <c r="QKZ66" s="246"/>
      <c r="QLA66" s="246"/>
      <c r="QLB66" s="246"/>
      <c r="QLC66" s="246"/>
      <c r="QLD66" s="246"/>
      <c r="QLE66" s="246"/>
      <c r="QLF66" s="246"/>
      <c r="QLG66" s="246"/>
      <c r="QLH66" s="246"/>
      <c r="QLI66" s="246"/>
      <c r="QLJ66" s="246"/>
      <c r="QLK66" s="246"/>
      <c r="QLL66" s="246"/>
      <c r="QLM66" s="246"/>
      <c r="QLN66" s="246"/>
      <c r="QLO66" s="246"/>
      <c r="QLP66" s="246"/>
      <c r="QLQ66" s="246"/>
      <c r="QLR66" s="246"/>
      <c r="QLS66" s="246"/>
      <c r="QLT66" s="246"/>
      <c r="QLU66" s="246"/>
      <c r="QLV66" s="246"/>
      <c r="QLW66" s="246"/>
      <c r="QLX66" s="246"/>
      <c r="QLY66" s="246"/>
      <c r="QLZ66" s="246"/>
      <c r="QMA66" s="246"/>
      <c r="QMB66" s="246"/>
      <c r="QMC66" s="246"/>
      <c r="QMD66" s="246"/>
      <c r="QME66" s="246"/>
      <c r="QMF66" s="246"/>
      <c r="QMG66" s="246"/>
      <c r="QMH66" s="246"/>
      <c r="QMI66" s="246"/>
      <c r="QMJ66" s="246"/>
      <c r="QMK66" s="246"/>
      <c r="QML66" s="246"/>
      <c r="QMM66" s="246"/>
      <c r="QMN66" s="246"/>
      <c r="QMO66" s="246"/>
      <c r="QMP66" s="246"/>
      <c r="QMQ66" s="246"/>
      <c r="QMR66" s="246"/>
      <c r="QMS66" s="246"/>
      <c r="QMT66" s="246"/>
      <c r="QMU66" s="246"/>
      <c r="QMV66" s="246"/>
      <c r="QMW66" s="246"/>
      <c r="QMX66" s="246"/>
      <c r="QMY66" s="246"/>
      <c r="QMZ66" s="246"/>
      <c r="QNA66" s="246"/>
      <c r="QNB66" s="246"/>
      <c r="QNC66" s="246"/>
      <c r="QND66" s="246"/>
      <c r="QNE66" s="246"/>
      <c r="QNF66" s="246"/>
      <c r="QNG66" s="246"/>
      <c r="QNH66" s="246"/>
      <c r="QNI66" s="246"/>
      <c r="QNJ66" s="246"/>
      <c r="QNK66" s="246"/>
      <c r="QNL66" s="246"/>
      <c r="QNM66" s="246"/>
      <c r="QNN66" s="246"/>
      <c r="QNO66" s="246"/>
      <c r="QNP66" s="246"/>
      <c r="QNQ66" s="246"/>
      <c r="QNR66" s="246"/>
      <c r="QNS66" s="246"/>
      <c r="QNT66" s="246"/>
      <c r="QNU66" s="246"/>
      <c r="QNV66" s="246"/>
      <c r="QNW66" s="246"/>
      <c r="QNX66" s="246"/>
      <c r="QNY66" s="246"/>
      <c r="QNZ66" s="246"/>
      <c r="QOA66" s="246"/>
      <c r="QOB66" s="246"/>
      <c r="QOC66" s="246"/>
      <c r="QOD66" s="246"/>
      <c r="QOE66" s="246"/>
      <c r="QOF66" s="246"/>
      <c r="QOG66" s="246"/>
      <c r="QOH66" s="246"/>
      <c r="QOI66" s="246"/>
      <c r="QOJ66" s="246"/>
      <c r="QOK66" s="246"/>
      <c r="QOL66" s="246"/>
      <c r="QOM66" s="246"/>
      <c r="QON66" s="246"/>
      <c r="QOO66" s="246"/>
      <c r="QOP66" s="246"/>
      <c r="QOQ66" s="246"/>
      <c r="QOR66" s="246"/>
      <c r="QOS66" s="246"/>
      <c r="QOT66" s="246"/>
      <c r="QOU66" s="246"/>
      <c r="QOV66" s="246"/>
      <c r="QOW66" s="246"/>
      <c r="QOX66" s="246"/>
      <c r="QOY66" s="246"/>
      <c r="QOZ66" s="246"/>
      <c r="QPA66" s="246"/>
      <c r="QPB66" s="246"/>
      <c r="QPC66" s="246"/>
      <c r="QPD66" s="246"/>
      <c r="QPE66" s="246"/>
      <c r="QPF66" s="246"/>
      <c r="QPG66" s="246"/>
      <c r="QPH66" s="246"/>
      <c r="QPI66" s="246"/>
      <c r="QPJ66" s="246"/>
      <c r="QPK66" s="246"/>
      <c r="QPL66" s="246"/>
      <c r="QPM66" s="246"/>
      <c r="QPN66" s="246"/>
      <c r="QPO66" s="246"/>
      <c r="QPP66" s="246"/>
      <c r="QPQ66" s="246"/>
      <c r="QPR66" s="246"/>
      <c r="QPS66" s="246"/>
      <c r="QPT66" s="246"/>
      <c r="QPU66" s="246"/>
      <c r="QPV66" s="246"/>
      <c r="QPW66" s="246"/>
      <c r="QPX66" s="246"/>
      <c r="QPY66" s="246"/>
      <c r="QPZ66" s="246"/>
      <c r="QQA66" s="246"/>
      <c r="QQB66" s="246"/>
      <c r="QQC66" s="246"/>
      <c r="QQD66" s="246"/>
      <c r="QQE66" s="246"/>
      <c r="QQF66" s="246"/>
      <c r="QQG66" s="246"/>
      <c r="QQH66" s="246"/>
      <c r="QQI66" s="246"/>
      <c r="QQJ66" s="246"/>
      <c r="QQK66" s="246"/>
      <c r="QQL66" s="246"/>
      <c r="QQM66" s="246"/>
      <c r="QQN66" s="246"/>
      <c r="QQO66" s="246"/>
      <c r="QQP66" s="246"/>
      <c r="QQQ66" s="246"/>
      <c r="QQR66" s="246"/>
      <c r="QQS66" s="246"/>
      <c r="QQT66" s="246"/>
      <c r="QQU66" s="246"/>
      <c r="QQV66" s="246"/>
      <c r="QQW66" s="246"/>
      <c r="QQX66" s="246"/>
      <c r="QQY66" s="246"/>
      <c r="QQZ66" s="246"/>
      <c r="QRA66" s="246"/>
      <c r="QRB66" s="246"/>
      <c r="QRC66" s="246"/>
      <c r="QRD66" s="246"/>
      <c r="QRE66" s="246"/>
      <c r="QRF66" s="246"/>
      <c r="QRG66" s="246"/>
      <c r="QRH66" s="246"/>
      <c r="QRI66" s="246"/>
      <c r="QRJ66" s="246"/>
      <c r="QRK66" s="246"/>
      <c r="QRL66" s="246"/>
      <c r="QRM66" s="246"/>
      <c r="QRN66" s="246"/>
      <c r="QRO66" s="246"/>
      <c r="QRP66" s="246"/>
      <c r="QRQ66" s="246"/>
      <c r="QRR66" s="246"/>
      <c r="QRS66" s="246"/>
      <c r="QRT66" s="246"/>
      <c r="QRU66" s="246"/>
      <c r="QRV66" s="246"/>
      <c r="QRW66" s="246"/>
      <c r="QRX66" s="246"/>
      <c r="QRY66" s="246"/>
      <c r="QRZ66" s="246"/>
      <c r="QSA66" s="246"/>
      <c r="QSB66" s="246"/>
      <c r="QSC66" s="246"/>
      <c r="QSD66" s="246"/>
      <c r="QSE66" s="246"/>
      <c r="QSF66" s="246"/>
      <c r="QSG66" s="246"/>
      <c r="QSH66" s="246"/>
      <c r="QSI66" s="246"/>
      <c r="QSJ66" s="246"/>
      <c r="QSK66" s="246"/>
      <c r="QSL66" s="246"/>
      <c r="QSM66" s="246"/>
      <c r="QSN66" s="246"/>
      <c r="QSO66" s="246"/>
      <c r="QSP66" s="246"/>
      <c r="QSQ66" s="246"/>
      <c r="QSR66" s="246"/>
      <c r="QSS66" s="246"/>
      <c r="QST66" s="246"/>
      <c r="QSU66" s="246"/>
      <c r="QSV66" s="246"/>
      <c r="QSW66" s="246"/>
      <c r="QSX66" s="246"/>
      <c r="QSY66" s="246"/>
      <c r="QSZ66" s="246"/>
      <c r="QTA66" s="246"/>
      <c r="QTB66" s="246"/>
      <c r="QTC66" s="246"/>
      <c r="QTD66" s="246"/>
      <c r="QTE66" s="246"/>
      <c r="QTF66" s="246"/>
      <c r="QTG66" s="246"/>
      <c r="QTH66" s="246"/>
      <c r="QTI66" s="246"/>
      <c r="QTJ66" s="246"/>
      <c r="QTK66" s="246"/>
      <c r="QTL66" s="246"/>
      <c r="QTM66" s="246"/>
      <c r="QTN66" s="246"/>
      <c r="QTO66" s="246"/>
      <c r="QTP66" s="246"/>
      <c r="QTQ66" s="246"/>
      <c r="QTR66" s="246"/>
      <c r="QTS66" s="246"/>
      <c r="QTT66" s="246"/>
      <c r="QTU66" s="246"/>
      <c r="QTV66" s="246"/>
      <c r="QTW66" s="246"/>
      <c r="QTX66" s="246"/>
      <c r="QTY66" s="246"/>
      <c r="QTZ66" s="246"/>
      <c r="QUA66" s="246"/>
      <c r="QUB66" s="246"/>
      <c r="QUC66" s="246"/>
      <c r="QUD66" s="246"/>
      <c r="QUE66" s="246"/>
      <c r="QUF66" s="246"/>
      <c r="QUG66" s="246"/>
      <c r="QUH66" s="246"/>
      <c r="QUI66" s="246"/>
      <c r="QUJ66" s="246"/>
      <c r="QUK66" s="246"/>
      <c r="QUL66" s="246"/>
      <c r="QUM66" s="246"/>
      <c r="QUN66" s="246"/>
      <c r="QUO66" s="246"/>
      <c r="QUP66" s="246"/>
      <c r="QUQ66" s="246"/>
      <c r="QUR66" s="246"/>
      <c r="QUS66" s="246"/>
      <c r="QUT66" s="246"/>
      <c r="QUU66" s="246"/>
      <c r="QUV66" s="246"/>
      <c r="QUW66" s="246"/>
      <c r="QUX66" s="246"/>
      <c r="QUY66" s="246"/>
      <c r="QUZ66" s="246"/>
      <c r="QVA66" s="246"/>
      <c r="QVB66" s="246"/>
      <c r="QVC66" s="246"/>
      <c r="QVD66" s="246"/>
      <c r="QVE66" s="246"/>
      <c r="QVF66" s="246"/>
      <c r="QVG66" s="246"/>
      <c r="QVH66" s="246"/>
      <c r="QVI66" s="246"/>
      <c r="QVJ66" s="246"/>
      <c r="QVK66" s="246"/>
      <c r="QVL66" s="246"/>
      <c r="QVM66" s="246"/>
      <c r="QVN66" s="246"/>
      <c r="QVO66" s="246"/>
      <c r="QVP66" s="246"/>
      <c r="QVQ66" s="246"/>
      <c r="QVR66" s="246"/>
      <c r="QVS66" s="246"/>
      <c r="QVT66" s="246"/>
      <c r="QVU66" s="246"/>
      <c r="QVV66" s="246"/>
      <c r="QVW66" s="246"/>
      <c r="QVX66" s="246"/>
      <c r="QVY66" s="246"/>
      <c r="QVZ66" s="246"/>
      <c r="QWA66" s="246"/>
      <c r="QWB66" s="246"/>
      <c r="QWC66" s="246"/>
      <c r="QWD66" s="246"/>
      <c r="QWE66" s="246"/>
      <c r="QWF66" s="246"/>
      <c r="QWG66" s="246"/>
      <c r="QWH66" s="246"/>
      <c r="QWI66" s="246"/>
      <c r="QWJ66" s="246"/>
      <c r="QWK66" s="246"/>
      <c r="QWL66" s="246"/>
      <c r="QWM66" s="246"/>
      <c r="QWN66" s="246"/>
      <c r="QWO66" s="246"/>
      <c r="QWP66" s="246"/>
      <c r="QWQ66" s="246"/>
      <c r="QWR66" s="246"/>
      <c r="QWS66" s="246"/>
      <c r="QWT66" s="246"/>
      <c r="QWU66" s="246"/>
      <c r="QWV66" s="246"/>
      <c r="QWW66" s="246"/>
      <c r="QWX66" s="246"/>
      <c r="QWY66" s="246"/>
      <c r="QWZ66" s="246"/>
      <c r="QXA66" s="246"/>
      <c r="QXB66" s="246"/>
      <c r="QXC66" s="246"/>
      <c r="QXD66" s="246"/>
      <c r="QXE66" s="246"/>
      <c r="QXF66" s="246"/>
      <c r="QXG66" s="246"/>
      <c r="QXH66" s="246"/>
      <c r="QXI66" s="246"/>
      <c r="QXJ66" s="246"/>
      <c r="QXK66" s="246"/>
      <c r="QXL66" s="246"/>
      <c r="QXM66" s="246"/>
      <c r="QXN66" s="246"/>
      <c r="QXO66" s="246"/>
      <c r="QXP66" s="246"/>
      <c r="QXQ66" s="246"/>
      <c r="QXR66" s="246"/>
      <c r="QXS66" s="246"/>
      <c r="QXT66" s="246"/>
      <c r="QXU66" s="246"/>
      <c r="QXV66" s="246"/>
      <c r="QXW66" s="246"/>
      <c r="QXX66" s="246"/>
      <c r="QXY66" s="246"/>
      <c r="QXZ66" s="246"/>
      <c r="QYA66" s="246"/>
      <c r="QYB66" s="246"/>
      <c r="QYC66" s="246"/>
      <c r="QYD66" s="246"/>
      <c r="QYE66" s="246"/>
      <c r="QYF66" s="246"/>
      <c r="QYG66" s="246"/>
      <c r="QYH66" s="246"/>
      <c r="QYI66" s="246"/>
      <c r="QYJ66" s="246"/>
      <c r="QYK66" s="246"/>
      <c r="QYL66" s="246"/>
      <c r="QYM66" s="246"/>
      <c r="QYN66" s="246"/>
      <c r="QYO66" s="246"/>
      <c r="QYP66" s="246"/>
      <c r="QYQ66" s="246"/>
      <c r="QYR66" s="246"/>
      <c r="QYS66" s="246"/>
      <c r="QYT66" s="246"/>
      <c r="QYU66" s="246"/>
      <c r="QYV66" s="246"/>
      <c r="QYW66" s="246"/>
      <c r="QYX66" s="246"/>
      <c r="QYY66" s="246"/>
      <c r="QYZ66" s="246"/>
      <c r="QZA66" s="246"/>
      <c r="QZB66" s="246"/>
      <c r="QZC66" s="246"/>
      <c r="QZD66" s="246"/>
      <c r="QZE66" s="246"/>
      <c r="QZF66" s="246"/>
      <c r="QZG66" s="246"/>
      <c r="QZH66" s="246"/>
      <c r="QZI66" s="246"/>
      <c r="QZJ66" s="246"/>
      <c r="QZK66" s="246"/>
      <c r="QZL66" s="246"/>
      <c r="QZM66" s="246"/>
      <c r="QZN66" s="246"/>
      <c r="QZO66" s="246"/>
      <c r="QZP66" s="246"/>
      <c r="QZQ66" s="246"/>
      <c r="QZR66" s="246"/>
      <c r="QZS66" s="246"/>
      <c r="QZT66" s="246"/>
      <c r="QZU66" s="246"/>
      <c r="QZV66" s="246"/>
      <c r="QZW66" s="246"/>
      <c r="QZX66" s="246"/>
      <c r="QZY66" s="246"/>
      <c r="QZZ66" s="246"/>
      <c r="RAA66" s="246"/>
      <c r="RAB66" s="246"/>
      <c r="RAC66" s="246"/>
      <c r="RAD66" s="246"/>
      <c r="RAE66" s="246"/>
      <c r="RAF66" s="246"/>
      <c r="RAG66" s="246"/>
      <c r="RAH66" s="246"/>
      <c r="RAI66" s="246"/>
      <c r="RAJ66" s="246"/>
      <c r="RAK66" s="246"/>
      <c r="RAL66" s="246"/>
      <c r="RAM66" s="246"/>
      <c r="RAN66" s="246"/>
      <c r="RAO66" s="246"/>
      <c r="RAP66" s="246"/>
      <c r="RAQ66" s="246"/>
      <c r="RAR66" s="246"/>
      <c r="RAS66" s="246"/>
      <c r="RAT66" s="246"/>
      <c r="RAU66" s="246"/>
      <c r="RAV66" s="246"/>
      <c r="RAW66" s="246"/>
      <c r="RAX66" s="246"/>
      <c r="RAY66" s="246"/>
      <c r="RAZ66" s="246"/>
      <c r="RBA66" s="246"/>
      <c r="RBB66" s="246"/>
      <c r="RBC66" s="246"/>
      <c r="RBD66" s="246"/>
      <c r="RBE66" s="246"/>
      <c r="RBF66" s="246"/>
      <c r="RBG66" s="246"/>
      <c r="RBH66" s="246"/>
      <c r="RBI66" s="246"/>
      <c r="RBJ66" s="246"/>
      <c r="RBK66" s="246"/>
      <c r="RBL66" s="246"/>
      <c r="RBM66" s="246"/>
      <c r="RBN66" s="246"/>
      <c r="RBO66" s="246"/>
      <c r="RBP66" s="246"/>
      <c r="RBQ66" s="246"/>
      <c r="RBR66" s="246"/>
      <c r="RBS66" s="246"/>
      <c r="RBT66" s="246"/>
      <c r="RBU66" s="246"/>
      <c r="RBV66" s="246"/>
      <c r="RBW66" s="246"/>
      <c r="RBX66" s="246"/>
      <c r="RBY66" s="246"/>
      <c r="RBZ66" s="246"/>
      <c r="RCA66" s="246"/>
      <c r="RCB66" s="246"/>
      <c r="RCC66" s="246"/>
      <c r="RCD66" s="246"/>
      <c r="RCE66" s="246"/>
      <c r="RCF66" s="246"/>
      <c r="RCG66" s="246"/>
      <c r="RCH66" s="246"/>
      <c r="RCI66" s="246"/>
      <c r="RCJ66" s="246"/>
      <c r="RCK66" s="246"/>
      <c r="RCL66" s="246"/>
      <c r="RCM66" s="246"/>
      <c r="RCN66" s="246"/>
      <c r="RCO66" s="246"/>
      <c r="RCP66" s="246"/>
      <c r="RCQ66" s="246"/>
      <c r="RCR66" s="246"/>
      <c r="RCS66" s="246"/>
      <c r="RCT66" s="246"/>
      <c r="RCU66" s="246"/>
      <c r="RCV66" s="246"/>
      <c r="RCW66" s="246"/>
      <c r="RCX66" s="246"/>
      <c r="RCY66" s="246"/>
      <c r="RCZ66" s="246"/>
      <c r="RDA66" s="246"/>
      <c r="RDB66" s="246"/>
      <c r="RDC66" s="246"/>
      <c r="RDD66" s="246"/>
      <c r="RDE66" s="246"/>
      <c r="RDF66" s="246"/>
      <c r="RDG66" s="246"/>
      <c r="RDH66" s="246"/>
      <c r="RDI66" s="246"/>
      <c r="RDJ66" s="246"/>
      <c r="RDK66" s="246"/>
      <c r="RDL66" s="246"/>
      <c r="RDM66" s="246"/>
      <c r="RDN66" s="246"/>
      <c r="RDO66" s="246"/>
      <c r="RDP66" s="246"/>
      <c r="RDQ66" s="246"/>
      <c r="RDR66" s="246"/>
      <c r="RDS66" s="246"/>
      <c r="RDT66" s="246"/>
      <c r="RDU66" s="246"/>
      <c r="RDV66" s="246"/>
      <c r="RDW66" s="246"/>
      <c r="RDX66" s="246"/>
      <c r="RDY66" s="246"/>
      <c r="RDZ66" s="246"/>
      <c r="REA66" s="246"/>
      <c r="REB66" s="246"/>
      <c r="REC66" s="246"/>
      <c r="RED66" s="246"/>
      <c r="REE66" s="246"/>
      <c r="REF66" s="246"/>
      <c r="REG66" s="246"/>
      <c r="REH66" s="246"/>
      <c r="REI66" s="246"/>
      <c r="REJ66" s="246"/>
      <c r="REK66" s="246"/>
      <c r="REL66" s="246"/>
      <c r="REM66" s="246"/>
      <c r="REN66" s="246"/>
      <c r="REO66" s="246"/>
      <c r="REP66" s="246"/>
      <c r="REQ66" s="246"/>
      <c r="RER66" s="246"/>
      <c r="RES66" s="246"/>
      <c r="RET66" s="246"/>
      <c r="REU66" s="246"/>
      <c r="REV66" s="246"/>
      <c r="REW66" s="246"/>
      <c r="REX66" s="246"/>
      <c r="REY66" s="246"/>
      <c r="REZ66" s="246"/>
      <c r="RFA66" s="246"/>
      <c r="RFB66" s="246"/>
      <c r="RFC66" s="246"/>
      <c r="RFD66" s="246"/>
      <c r="RFE66" s="246"/>
      <c r="RFF66" s="246"/>
      <c r="RFG66" s="246"/>
      <c r="RFH66" s="246"/>
      <c r="RFI66" s="246"/>
      <c r="RFJ66" s="246"/>
      <c r="RFK66" s="246"/>
      <c r="RFL66" s="246"/>
      <c r="RFM66" s="246"/>
      <c r="RFN66" s="246"/>
      <c r="RFO66" s="246"/>
      <c r="RFP66" s="246"/>
      <c r="RFQ66" s="246"/>
      <c r="RFR66" s="246"/>
      <c r="RFS66" s="246"/>
      <c r="RFT66" s="246"/>
      <c r="RFU66" s="246"/>
      <c r="RFV66" s="246"/>
      <c r="RFW66" s="246"/>
      <c r="RFX66" s="246"/>
      <c r="RFY66" s="246"/>
      <c r="RFZ66" s="246"/>
      <c r="RGA66" s="246"/>
      <c r="RGB66" s="246"/>
      <c r="RGC66" s="246"/>
      <c r="RGD66" s="246"/>
      <c r="RGE66" s="246"/>
      <c r="RGF66" s="246"/>
      <c r="RGG66" s="246"/>
      <c r="RGH66" s="246"/>
      <c r="RGI66" s="246"/>
      <c r="RGJ66" s="246"/>
      <c r="RGK66" s="246"/>
      <c r="RGL66" s="246"/>
      <c r="RGM66" s="246"/>
      <c r="RGN66" s="246"/>
      <c r="RGO66" s="246"/>
      <c r="RGP66" s="246"/>
      <c r="RGQ66" s="246"/>
      <c r="RGR66" s="246"/>
      <c r="RGS66" s="246"/>
      <c r="RGT66" s="246"/>
      <c r="RGU66" s="246"/>
      <c r="RGV66" s="246"/>
      <c r="RGW66" s="246"/>
      <c r="RGX66" s="246"/>
      <c r="RGY66" s="246"/>
      <c r="RGZ66" s="246"/>
      <c r="RHA66" s="246"/>
      <c r="RHB66" s="246"/>
      <c r="RHC66" s="246"/>
      <c r="RHD66" s="246"/>
      <c r="RHE66" s="246"/>
      <c r="RHF66" s="246"/>
      <c r="RHG66" s="246"/>
      <c r="RHH66" s="246"/>
      <c r="RHI66" s="246"/>
      <c r="RHJ66" s="246"/>
      <c r="RHK66" s="246"/>
      <c r="RHL66" s="246"/>
      <c r="RHM66" s="246"/>
      <c r="RHN66" s="246"/>
      <c r="RHO66" s="246"/>
      <c r="RHP66" s="246"/>
      <c r="RHQ66" s="246"/>
      <c r="RHR66" s="246"/>
      <c r="RHS66" s="246"/>
      <c r="RHT66" s="246"/>
      <c r="RHU66" s="246"/>
      <c r="RHV66" s="246"/>
      <c r="RHW66" s="246"/>
      <c r="RHX66" s="246"/>
      <c r="RHY66" s="246"/>
      <c r="RHZ66" s="246"/>
      <c r="RIA66" s="246"/>
      <c r="RIB66" s="246"/>
      <c r="RIC66" s="246"/>
      <c r="RID66" s="246"/>
      <c r="RIE66" s="246"/>
      <c r="RIF66" s="246"/>
      <c r="RIG66" s="246"/>
      <c r="RIH66" s="246"/>
      <c r="RII66" s="246"/>
      <c r="RIJ66" s="246"/>
      <c r="RIK66" s="246"/>
      <c r="RIL66" s="246"/>
      <c r="RIM66" s="246"/>
      <c r="RIN66" s="246"/>
      <c r="RIO66" s="246"/>
      <c r="RIP66" s="246"/>
      <c r="RIQ66" s="246"/>
      <c r="RIR66" s="246"/>
      <c r="RIS66" s="246"/>
      <c r="RIT66" s="246"/>
      <c r="RIU66" s="246"/>
      <c r="RIV66" s="246"/>
      <c r="RIW66" s="246"/>
      <c r="RIX66" s="246"/>
      <c r="RIY66" s="246"/>
      <c r="RIZ66" s="246"/>
      <c r="RJA66" s="246"/>
      <c r="RJB66" s="246"/>
      <c r="RJC66" s="246"/>
      <c r="RJD66" s="246"/>
      <c r="RJE66" s="246"/>
      <c r="RJF66" s="246"/>
      <c r="RJG66" s="246"/>
      <c r="RJH66" s="246"/>
      <c r="RJI66" s="246"/>
      <c r="RJJ66" s="246"/>
      <c r="RJK66" s="246"/>
      <c r="RJL66" s="246"/>
      <c r="RJM66" s="246"/>
      <c r="RJN66" s="246"/>
      <c r="RJO66" s="246"/>
      <c r="RJP66" s="246"/>
      <c r="RJQ66" s="246"/>
      <c r="RJR66" s="246"/>
      <c r="RJS66" s="246"/>
      <c r="RJT66" s="246"/>
      <c r="RJU66" s="246"/>
      <c r="RJV66" s="246"/>
      <c r="RJW66" s="246"/>
      <c r="RJX66" s="246"/>
      <c r="RJY66" s="246"/>
      <c r="RJZ66" s="246"/>
      <c r="RKA66" s="246"/>
      <c r="RKB66" s="246"/>
      <c r="RKC66" s="246"/>
      <c r="RKD66" s="246"/>
      <c r="RKE66" s="246"/>
      <c r="RKF66" s="246"/>
      <c r="RKG66" s="246"/>
      <c r="RKH66" s="246"/>
      <c r="RKI66" s="246"/>
      <c r="RKJ66" s="246"/>
      <c r="RKK66" s="246"/>
      <c r="RKL66" s="246"/>
      <c r="RKM66" s="246"/>
      <c r="RKN66" s="246"/>
      <c r="RKO66" s="246"/>
      <c r="RKP66" s="246"/>
      <c r="RKQ66" s="246"/>
      <c r="RKR66" s="246"/>
      <c r="RKS66" s="246"/>
      <c r="RKT66" s="246"/>
      <c r="RKU66" s="246"/>
      <c r="RKV66" s="246"/>
      <c r="RKW66" s="246"/>
      <c r="RKX66" s="246"/>
      <c r="RKY66" s="246"/>
      <c r="RKZ66" s="246"/>
      <c r="RLA66" s="246"/>
      <c r="RLB66" s="246"/>
      <c r="RLC66" s="246"/>
      <c r="RLD66" s="246"/>
      <c r="RLE66" s="246"/>
      <c r="RLF66" s="246"/>
      <c r="RLG66" s="246"/>
      <c r="RLH66" s="246"/>
      <c r="RLI66" s="246"/>
      <c r="RLJ66" s="246"/>
      <c r="RLK66" s="246"/>
      <c r="RLL66" s="246"/>
      <c r="RLM66" s="246"/>
      <c r="RLN66" s="246"/>
      <c r="RLO66" s="246"/>
      <c r="RLP66" s="246"/>
      <c r="RLQ66" s="246"/>
      <c r="RLR66" s="246"/>
      <c r="RLS66" s="246"/>
      <c r="RLT66" s="246"/>
      <c r="RLU66" s="246"/>
      <c r="RLV66" s="246"/>
      <c r="RLW66" s="246"/>
      <c r="RLX66" s="246"/>
      <c r="RLY66" s="246"/>
      <c r="RLZ66" s="246"/>
      <c r="RMA66" s="246"/>
      <c r="RMB66" s="246"/>
      <c r="RMC66" s="246"/>
      <c r="RMD66" s="246"/>
      <c r="RME66" s="246"/>
      <c r="RMF66" s="246"/>
      <c r="RMG66" s="246"/>
      <c r="RMH66" s="246"/>
      <c r="RMI66" s="246"/>
      <c r="RMJ66" s="246"/>
      <c r="RMK66" s="246"/>
      <c r="RML66" s="246"/>
      <c r="RMM66" s="246"/>
      <c r="RMN66" s="246"/>
      <c r="RMO66" s="246"/>
      <c r="RMP66" s="246"/>
      <c r="RMQ66" s="246"/>
      <c r="RMR66" s="246"/>
      <c r="RMS66" s="246"/>
      <c r="RMT66" s="246"/>
      <c r="RMU66" s="246"/>
      <c r="RMV66" s="246"/>
      <c r="RMW66" s="246"/>
      <c r="RMX66" s="246"/>
      <c r="RMY66" s="246"/>
      <c r="RMZ66" s="246"/>
      <c r="RNA66" s="246"/>
      <c r="RNB66" s="246"/>
      <c r="RNC66" s="246"/>
      <c r="RND66" s="246"/>
      <c r="RNE66" s="246"/>
      <c r="RNF66" s="246"/>
      <c r="RNG66" s="246"/>
      <c r="RNH66" s="246"/>
      <c r="RNI66" s="246"/>
      <c r="RNJ66" s="246"/>
      <c r="RNK66" s="246"/>
      <c r="RNL66" s="246"/>
      <c r="RNM66" s="246"/>
      <c r="RNN66" s="246"/>
      <c r="RNO66" s="246"/>
      <c r="RNP66" s="246"/>
      <c r="RNQ66" s="246"/>
      <c r="RNR66" s="246"/>
      <c r="RNS66" s="246"/>
      <c r="RNT66" s="246"/>
      <c r="RNU66" s="246"/>
      <c r="RNV66" s="246"/>
      <c r="RNW66" s="246"/>
      <c r="RNX66" s="246"/>
      <c r="RNY66" s="246"/>
      <c r="RNZ66" s="246"/>
      <c r="ROA66" s="246"/>
      <c r="ROB66" s="246"/>
      <c r="ROC66" s="246"/>
      <c r="ROD66" s="246"/>
      <c r="ROE66" s="246"/>
      <c r="ROF66" s="246"/>
      <c r="ROG66" s="246"/>
      <c r="ROH66" s="246"/>
      <c r="ROI66" s="246"/>
      <c r="ROJ66" s="246"/>
      <c r="ROK66" s="246"/>
      <c r="ROL66" s="246"/>
      <c r="ROM66" s="246"/>
      <c r="RON66" s="246"/>
      <c r="ROO66" s="246"/>
      <c r="ROP66" s="246"/>
      <c r="ROQ66" s="246"/>
      <c r="ROR66" s="246"/>
      <c r="ROS66" s="246"/>
      <c r="ROT66" s="246"/>
      <c r="ROU66" s="246"/>
      <c r="ROV66" s="246"/>
      <c r="ROW66" s="246"/>
      <c r="ROX66" s="246"/>
      <c r="ROY66" s="246"/>
      <c r="ROZ66" s="246"/>
      <c r="RPA66" s="246"/>
      <c r="RPB66" s="246"/>
      <c r="RPC66" s="246"/>
      <c r="RPD66" s="246"/>
      <c r="RPE66" s="246"/>
      <c r="RPF66" s="246"/>
      <c r="RPG66" s="246"/>
      <c r="RPH66" s="246"/>
      <c r="RPI66" s="246"/>
      <c r="RPJ66" s="246"/>
      <c r="RPK66" s="246"/>
      <c r="RPL66" s="246"/>
      <c r="RPM66" s="246"/>
      <c r="RPN66" s="246"/>
      <c r="RPO66" s="246"/>
      <c r="RPP66" s="246"/>
      <c r="RPQ66" s="246"/>
      <c r="RPR66" s="246"/>
      <c r="RPS66" s="246"/>
      <c r="RPT66" s="246"/>
      <c r="RPU66" s="246"/>
      <c r="RPV66" s="246"/>
      <c r="RPW66" s="246"/>
      <c r="RPX66" s="246"/>
      <c r="RPY66" s="246"/>
      <c r="RPZ66" s="246"/>
      <c r="RQA66" s="246"/>
      <c r="RQB66" s="246"/>
      <c r="RQC66" s="246"/>
      <c r="RQD66" s="246"/>
      <c r="RQE66" s="246"/>
      <c r="RQF66" s="246"/>
      <c r="RQG66" s="246"/>
      <c r="RQH66" s="246"/>
      <c r="RQI66" s="246"/>
      <c r="RQJ66" s="246"/>
      <c r="RQK66" s="246"/>
      <c r="RQL66" s="246"/>
      <c r="RQM66" s="246"/>
      <c r="RQN66" s="246"/>
      <c r="RQO66" s="246"/>
      <c r="RQP66" s="246"/>
      <c r="RQQ66" s="246"/>
      <c r="RQR66" s="246"/>
      <c r="RQS66" s="246"/>
      <c r="RQT66" s="246"/>
      <c r="RQU66" s="246"/>
      <c r="RQV66" s="246"/>
      <c r="RQW66" s="246"/>
      <c r="RQX66" s="246"/>
      <c r="RQY66" s="246"/>
      <c r="RQZ66" s="246"/>
      <c r="RRA66" s="246"/>
      <c r="RRB66" s="246"/>
      <c r="RRC66" s="246"/>
      <c r="RRD66" s="246"/>
      <c r="RRE66" s="246"/>
      <c r="RRF66" s="246"/>
      <c r="RRG66" s="246"/>
      <c r="RRH66" s="246"/>
      <c r="RRI66" s="246"/>
      <c r="RRJ66" s="246"/>
      <c r="RRK66" s="246"/>
      <c r="RRL66" s="246"/>
      <c r="RRM66" s="246"/>
      <c r="RRN66" s="246"/>
      <c r="RRO66" s="246"/>
      <c r="RRP66" s="246"/>
      <c r="RRQ66" s="246"/>
      <c r="RRR66" s="246"/>
      <c r="RRS66" s="246"/>
      <c r="RRT66" s="246"/>
      <c r="RRU66" s="246"/>
      <c r="RRV66" s="246"/>
      <c r="RRW66" s="246"/>
      <c r="RRX66" s="246"/>
      <c r="RRY66" s="246"/>
      <c r="RRZ66" s="246"/>
      <c r="RSA66" s="246"/>
      <c r="RSB66" s="246"/>
      <c r="RSC66" s="246"/>
      <c r="RSD66" s="246"/>
      <c r="RSE66" s="246"/>
      <c r="RSF66" s="246"/>
      <c r="RSG66" s="246"/>
      <c r="RSH66" s="246"/>
      <c r="RSI66" s="246"/>
      <c r="RSJ66" s="246"/>
      <c r="RSK66" s="246"/>
      <c r="RSL66" s="246"/>
      <c r="RSM66" s="246"/>
      <c r="RSN66" s="246"/>
      <c r="RSO66" s="246"/>
      <c r="RSP66" s="246"/>
      <c r="RSQ66" s="246"/>
      <c r="RSR66" s="246"/>
      <c r="RSS66" s="246"/>
      <c r="RST66" s="246"/>
      <c r="RSU66" s="246"/>
      <c r="RSV66" s="246"/>
      <c r="RSW66" s="246"/>
      <c r="RSX66" s="246"/>
      <c r="RSY66" s="246"/>
      <c r="RSZ66" s="246"/>
      <c r="RTA66" s="246"/>
      <c r="RTB66" s="246"/>
      <c r="RTC66" s="246"/>
      <c r="RTD66" s="246"/>
      <c r="RTE66" s="246"/>
      <c r="RTF66" s="246"/>
      <c r="RTG66" s="246"/>
      <c r="RTH66" s="246"/>
      <c r="RTI66" s="246"/>
      <c r="RTJ66" s="246"/>
      <c r="RTK66" s="246"/>
      <c r="RTL66" s="246"/>
      <c r="RTM66" s="246"/>
      <c r="RTN66" s="246"/>
      <c r="RTO66" s="246"/>
      <c r="RTP66" s="246"/>
      <c r="RTQ66" s="246"/>
      <c r="RTR66" s="246"/>
      <c r="RTS66" s="246"/>
      <c r="RTT66" s="246"/>
      <c r="RTU66" s="246"/>
      <c r="RTV66" s="246"/>
      <c r="RTW66" s="246"/>
      <c r="RTX66" s="246"/>
      <c r="RTY66" s="246"/>
      <c r="RTZ66" s="246"/>
      <c r="RUA66" s="246"/>
      <c r="RUB66" s="246"/>
      <c r="RUC66" s="246"/>
      <c r="RUD66" s="246"/>
      <c r="RUE66" s="246"/>
      <c r="RUF66" s="246"/>
      <c r="RUG66" s="246"/>
      <c r="RUH66" s="246"/>
      <c r="RUI66" s="246"/>
      <c r="RUJ66" s="246"/>
      <c r="RUK66" s="246"/>
      <c r="RUL66" s="246"/>
      <c r="RUM66" s="246"/>
      <c r="RUN66" s="246"/>
      <c r="RUO66" s="246"/>
      <c r="RUP66" s="246"/>
      <c r="RUQ66" s="246"/>
      <c r="RUR66" s="246"/>
      <c r="RUS66" s="246"/>
      <c r="RUT66" s="246"/>
      <c r="RUU66" s="246"/>
      <c r="RUV66" s="246"/>
      <c r="RUW66" s="246"/>
      <c r="RUX66" s="246"/>
      <c r="RUY66" s="246"/>
      <c r="RUZ66" s="246"/>
      <c r="RVA66" s="246"/>
      <c r="RVB66" s="246"/>
      <c r="RVC66" s="246"/>
      <c r="RVD66" s="246"/>
      <c r="RVE66" s="246"/>
      <c r="RVF66" s="246"/>
      <c r="RVG66" s="246"/>
      <c r="RVH66" s="246"/>
      <c r="RVI66" s="246"/>
      <c r="RVJ66" s="246"/>
      <c r="RVK66" s="246"/>
      <c r="RVL66" s="246"/>
      <c r="RVM66" s="246"/>
      <c r="RVN66" s="246"/>
      <c r="RVO66" s="246"/>
      <c r="RVP66" s="246"/>
      <c r="RVQ66" s="246"/>
      <c r="RVR66" s="246"/>
      <c r="RVS66" s="246"/>
      <c r="RVT66" s="246"/>
      <c r="RVU66" s="246"/>
      <c r="RVV66" s="246"/>
      <c r="RVW66" s="246"/>
      <c r="RVX66" s="246"/>
      <c r="RVY66" s="246"/>
      <c r="RVZ66" s="246"/>
      <c r="RWA66" s="246"/>
      <c r="RWB66" s="246"/>
      <c r="RWC66" s="246"/>
      <c r="RWD66" s="246"/>
      <c r="RWE66" s="246"/>
      <c r="RWF66" s="246"/>
      <c r="RWG66" s="246"/>
      <c r="RWH66" s="246"/>
      <c r="RWI66" s="246"/>
      <c r="RWJ66" s="246"/>
      <c r="RWK66" s="246"/>
      <c r="RWL66" s="246"/>
      <c r="RWM66" s="246"/>
      <c r="RWN66" s="246"/>
      <c r="RWO66" s="246"/>
      <c r="RWP66" s="246"/>
      <c r="RWQ66" s="246"/>
      <c r="RWR66" s="246"/>
      <c r="RWS66" s="246"/>
      <c r="RWT66" s="246"/>
      <c r="RWU66" s="246"/>
      <c r="RWV66" s="246"/>
      <c r="RWW66" s="246"/>
      <c r="RWX66" s="246"/>
      <c r="RWY66" s="246"/>
      <c r="RWZ66" s="246"/>
      <c r="RXA66" s="246"/>
      <c r="RXB66" s="246"/>
      <c r="RXC66" s="246"/>
      <c r="RXD66" s="246"/>
      <c r="RXE66" s="246"/>
      <c r="RXF66" s="246"/>
      <c r="RXG66" s="246"/>
      <c r="RXH66" s="246"/>
      <c r="RXI66" s="246"/>
      <c r="RXJ66" s="246"/>
      <c r="RXK66" s="246"/>
      <c r="RXL66" s="246"/>
      <c r="RXM66" s="246"/>
      <c r="RXN66" s="246"/>
      <c r="RXO66" s="246"/>
      <c r="RXP66" s="246"/>
      <c r="RXQ66" s="246"/>
      <c r="RXR66" s="246"/>
      <c r="RXS66" s="246"/>
      <c r="RXT66" s="246"/>
      <c r="RXU66" s="246"/>
      <c r="RXV66" s="246"/>
      <c r="RXW66" s="246"/>
      <c r="RXX66" s="246"/>
      <c r="RXY66" s="246"/>
      <c r="RXZ66" s="246"/>
      <c r="RYA66" s="246"/>
      <c r="RYB66" s="246"/>
      <c r="RYC66" s="246"/>
      <c r="RYD66" s="246"/>
      <c r="RYE66" s="246"/>
      <c r="RYF66" s="246"/>
      <c r="RYG66" s="246"/>
      <c r="RYH66" s="246"/>
      <c r="RYI66" s="246"/>
      <c r="RYJ66" s="246"/>
      <c r="RYK66" s="246"/>
      <c r="RYL66" s="246"/>
      <c r="RYM66" s="246"/>
      <c r="RYN66" s="246"/>
      <c r="RYO66" s="246"/>
      <c r="RYP66" s="246"/>
      <c r="RYQ66" s="246"/>
      <c r="RYR66" s="246"/>
      <c r="RYS66" s="246"/>
      <c r="RYT66" s="246"/>
      <c r="RYU66" s="246"/>
      <c r="RYV66" s="246"/>
      <c r="RYW66" s="246"/>
      <c r="RYX66" s="246"/>
      <c r="RYY66" s="246"/>
      <c r="RYZ66" s="246"/>
      <c r="RZA66" s="246"/>
      <c r="RZB66" s="246"/>
      <c r="RZC66" s="246"/>
      <c r="RZD66" s="246"/>
      <c r="RZE66" s="246"/>
      <c r="RZF66" s="246"/>
      <c r="RZG66" s="246"/>
      <c r="RZH66" s="246"/>
      <c r="RZI66" s="246"/>
      <c r="RZJ66" s="246"/>
      <c r="RZK66" s="246"/>
      <c r="RZL66" s="246"/>
      <c r="RZM66" s="246"/>
      <c r="RZN66" s="246"/>
      <c r="RZO66" s="246"/>
      <c r="RZP66" s="246"/>
      <c r="RZQ66" s="246"/>
      <c r="RZR66" s="246"/>
      <c r="RZS66" s="246"/>
      <c r="RZT66" s="246"/>
      <c r="RZU66" s="246"/>
      <c r="RZV66" s="246"/>
      <c r="RZW66" s="246"/>
      <c r="RZX66" s="246"/>
      <c r="RZY66" s="246"/>
      <c r="RZZ66" s="246"/>
      <c r="SAA66" s="246"/>
      <c r="SAB66" s="246"/>
      <c r="SAC66" s="246"/>
      <c r="SAD66" s="246"/>
      <c r="SAE66" s="246"/>
      <c r="SAF66" s="246"/>
      <c r="SAG66" s="246"/>
      <c r="SAH66" s="246"/>
      <c r="SAI66" s="246"/>
      <c r="SAJ66" s="246"/>
      <c r="SAK66" s="246"/>
      <c r="SAL66" s="246"/>
      <c r="SAM66" s="246"/>
      <c r="SAN66" s="246"/>
      <c r="SAO66" s="246"/>
      <c r="SAP66" s="246"/>
      <c r="SAQ66" s="246"/>
      <c r="SAR66" s="246"/>
      <c r="SAS66" s="246"/>
      <c r="SAT66" s="246"/>
      <c r="SAU66" s="246"/>
      <c r="SAV66" s="246"/>
      <c r="SAW66" s="246"/>
      <c r="SAX66" s="246"/>
      <c r="SAY66" s="246"/>
      <c r="SAZ66" s="246"/>
      <c r="SBA66" s="246"/>
      <c r="SBB66" s="246"/>
      <c r="SBC66" s="246"/>
      <c r="SBD66" s="246"/>
      <c r="SBE66" s="246"/>
      <c r="SBF66" s="246"/>
      <c r="SBG66" s="246"/>
      <c r="SBH66" s="246"/>
      <c r="SBI66" s="246"/>
      <c r="SBJ66" s="246"/>
      <c r="SBK66" s="246"/>
      <c r="SBL66" s="246"/>
      <c r="SBM66" s="246"/>
      <c r="SBN66" s="246"/>
      <c r="SBO66" s="246"/>
      <c r="SBP66" s="246"/>
      <c r="SBQ66" s="246"/>
      <c r="SBR66" s="246"/>
      <c r="SBS66" s="246"/>
      <c r="SBT66" s="246"/>
      <c r="SBU66" s="246"/>
      <c r="SBV66" s="246"/>
      <c r="SBW66" s="246"/>
      <c r="SBX66" s="246"/>
      <c r="SBY66" s="246"/>
      <c r="SBZ66" s="246"/>
      <c r="SCA66" s="246"/>
      <c r="SCB66" s="246"/>
      <c r="SCC66" s="246"/>
      <c r="SCD66" s="246"/>
      <c r="SCE66" s="246"/>
      <c r="SCF66" s="246"/>
      <c r="SCG66" s="246"/>
      <c r="SCH66" s="246"/>
      <c r="SCI66" s="246"/>
      <c r="SCJ66" s="246"/>
      <c r="SCK66" s="246"/>
      <c r="SCL66" s="246"/>
      <c r="SCM66" s="246"/>
      <c r="SCN66" s="246"/>
      <c r="SCO66" s="246"/>
      <c r="SCP66" s="246"/>
      <c r="SCQ66" s="246"/>
      <c r="SCR66" s="246"/>
      <c r="SCS66" s="246"/>
      <c r="SCT66" s="246"/>
      <c r="SCU66" s="246"/>
      <c r="SCV66" s="246"/>
      <c r="SCW66" s="246"/>
      <c r="SCX66" s="246"/>
      <c r="SCY66" s="246"/>
      <c r="SCZ66" s="246"/>
      <c r="SDA66" s="246"/>
      <c r="SDB66" s="246"/>
      <c r="SDC66" s="246"/>
      <c r="SDD66" s="246"/>
      <c r="SDE66" s="246"/>
      <c r="SDF66" s="246"/>
      <c r="SDG66" s="246"/>
      <c r="SDH66" s="246"/>
      <c r="SDI66" s="246"/>
      <c r="SDJ66" s="246"/>
      <c r="SDK66" s="246"/>
      <c r="SDL66" s="246"/>
      <c r="SDM66" s="246"/>
      <c r="SDN66" s="246"/>
      <c r="SDO66" s="246"/>
      <c r="SDP66" s="246"/>
      <c r="SDQ66" s="246"/>
      <c r="SDR66" s="246"/>
      <c r="SDS66" s="246"/>
      <c r="SDT66" s="246"/>
      <c r="SDU66" s="246"/>
      <c r="SDV66" s="246"/>
      <c r="SDW66" s="246"/>
      <c r="SDX66" s="246"/>
      <c r="SDY66" s="246"/>
      <c r="SDZ66" s="246"/>
      <c r="SEA66" s="246"/>
      <c r="SEB66" s="246"/>
      <c r="SEC66" s="246"/>
      <c r="SED66" s="246"/>
      <c r="SEE66" s="246"/>
      <c r="SEF66" s="246"/>
      <c r="SEG66" s="246"/>
      <c r="SEH66" s="246"/>
      <c r="SEI66" s="246"/>
      <c r="SEJ66" s="246"/>
      <c r="SEK66" s="246"/>
      <c r="SEL66" s="246"/>
      <c r="SEM66" s="246"/>
      <c r="SEN66" s="246"/>
      <c r="SEO66" s="246"/>
      <c r="SEP66" s="246"/>
      <c r="SEQ66" s="246"/>
      <c r="SER66" s="246"/>
      <c r="SES66" s="246"/>
      <c r="SET66" s="246"/>
      <c r="SEU66" s="246"/>
      <c r="SEV66" s="246"/>
      <c r="SEW66" s="246"/>
      <c r="SEX66" s="246"/>
      <c r="SEY66" s="246"/>
      <c r="SEZ66" s="246"/>
      <c r="SFA66" s="246"/>
      <c r="SFB66" s="246"/>
      <c r="SFC66" s="246"/>
      <c r="SFD66" s="246"/>
      <c r="SFE66" s="246"/>
      <c r="SFF66" s="246"/>
      <c r="SFG66" s="246"/>
      <c r="SFH66" s="246"/>
      <c r="SFI66" s="246"/>
      <c r="SFJ66" s="246"/>
      <c r="SFK66" s="246"/>
      <c r="SFL66" s="246"/>
      <c r="SFM66" s="246"/>
      <c r="SFN66" s="246"/>
      <c r="SFO66" s="246"/>
      <c r="SFP66" s="246"/>
      <c r="SFQ66" s="246"/>
      <c r="SFR66" s="246"/>
      <c r="SFS66" s="246"/>
      <c r="SFT66" s="246"/>
      <c r="SFU66" s="246"/>
      <c r="SFV66" s="246"/>
      <c r="SFW66" s="246"/>
      <c r="SFX66" s="246"/>
      <c r="SFY66" s="246"/>
      <c r="SFZ66" s="246"/>
      <c r="SGA66" s="246"/>
      <c r="SGB66" s="246"/>
      <c r="SGC66" s="246"/>
      <c r="SGD66" s="246"/>
      <c r="SGE66" s="246"/>
      <c r="SGF66" s="246"/>
      <c r="SGG66" s="246"/>
      <c r="SGH66" s="246"/>
      <c r="SGI66" s="246"/>
      <c r="SGJ66" s="246"/>
      <c r="SGK66" s="246"/>
      <c r="SGL66" s="246"/>
      <c r="SGM66" s="246"/>
      <c r="SGN66" s="246"/>
      <c r="SGO66" s="246"/>
      <c r="SGP66" s="246"/>
      <c r="SGQ66" s="246"/>
      <c r="SGR66" s="246"/>
      <c r="SGS66" s="246"/>
      <c r="SGT66" s="246"/>
      <c r="SGU66" s="246"/>
      <c r="SGV66" s="246"/>
      <c r="SGW66" s="246"/>
      <c r="SGX66" s="246"/>
      <c r="SGY66" s="246"/>
      <c r="SGZ66" s="246"/>
      <c r="SHA66" s="246"/>
      <c r="SHB66" s="246"/>
      <c r="SHC66" s="246"/>
      <c r="SHD66" s="246"/>
      <c r="SHE66" s="246"/>
      <c r="SHF66" s="246"/>
      <c r="SHG66" s="246"/>
      <c r="SHH66" s="246"/>
      <c r="SHI66" s="246"/>
      <c r="SHJ66" s="246"/>
      <c r="SHK66" s="246"/>
      <c r="SHL66" s="246"/>
      <c r="SHM66" s="246"/>
      <c r="SHN66" s="246"/>
      <c r="SHO66" s="246"/>
      <c r="SHP66" s="246"/>
      <c r="SHQ66" s="246"/>
      <c r="SHR66" s="246"/>
      <c r="SHS66" s="246"/>
      <c r="SHT66" s="246"/>
      <c r="SHU66" s="246"/>
      <c r="SHV66" s="246"/>
      <c r="SHW66" s="246"/>
      <c r="SHX66" s="246"/>
      <c r="SHY66" s="246"/>
      <c r="SHZ66" s="246"/>
      <c r="SIA66" s="246"/>
      <c r="SIB66" s="246"/>
      <c r="SIC66" s="246"/>
      <c r="SID66" s="246"/>
      <c r="SIE66" s="246"/>
      <c r="SIF66" s="246"/>
      <c r="SIG66" s="246"/>
      <c r="SIH66" s="246"/>
      <c r="SII66" s="246"/>
      <c r="SIJ66" s="246"/>
      <c r="SIK66" s="246"/>
      <c r="SIL66" s="246"/>
      <c r="SIM66" s="246"/>
      <c r="SIN66" s="246"/>
      <c r="SIO66" s="246"/>
      <c r="SIP66" s="246"/>
      <c r="SIQ66" s="246"/>
      <c r="SIR66" s="246"/>
      <c r="SIS66" s="246"/>
      <c r="SIT66" s="246"/>
      <c r="SIU66" s="246"/>
      <c r="SIV66" s="246"/>
      <c r="SIW66" s="246"/>
      <c r="SIX66" s="246"/>
      <c r="SIY66" s="246"/>
      <c r="SIZ66" s="246"/>
      <c r="SJA66" s="246"/>
      <c r="SJB66" s="246"/>
      <c r="SJC66" s="246"/>
      <c r="SJD66" s="246"/>
      <c r="SJE66" s="246"/>
      <c r="SJF66" s="246"/>
      <c r="SJG66" s="246"/>
      <c r="SJH66" s="246"/>
      <c r="SJI66" s="246"/>
      <c r="SJJ66" s="246"/>
      <c r="SJK66" s="246"/>
      <c r="SJL66" s="246"/>
      <c r="SJM66" s="246"/>
      <c r="SJN66" s="246"/>
      <c r="SJO66" s="246"/>
      <c r="SJP66" s="246"/>
      <c r="SJQ66" s="246"/>
      <c r="SJR66" s="246"/>
      <c r="SJS66" s="246"/>
      <c r="SJT66" s="246"/>
      <c r="SJU66" s="246"/>
      <c r="SJV66" s="246"/>
      <c r="SJW66" s="246"/>
      <c r="SJX66" s="246"/>
      <c r="SJY66" s="246"/>
      <c r="SJZ66" s="246"/>
      <c r="SKA66" s="246"/>
      <c r="SKB66" s="246"/>
      <c r="SKC66" s="246"/>
      <c r="SKD66" s="246"/>
      <c r="SKE66" s="246"/>
      <c r="SKF66" s="246"/>
      <c r="SKG66" s="246"/>
      <c r="SKH66" s="246"/>
      <c r="SKI66" s="246"/>
      <c r="SKJ66" s="246"/>
      <c r="SKK66" s="246"/>
      <c r="SKL66" s="246"/>
      <c r="SKM66" s="246"/>
      <c r="SKN66" s="246"/>
      <c r="SKO66" s="246"/>
      <c r="SKP66" s="246"/>
      <c r="SKQ66" s="246"/>
      <c r="SKR66" s="246"/>
      <c r="SKS66" s="246"/>
      <c r="SKT66" s="246"/>
      <c r="SKU66" s="246"/>
      <c r="SKV66" s="246"/>
      <c r="SKW66" s="246"/>
      <c r="SKX66" s="246"/>
      <c r="SKY66" s="246"/>
      <c r="SKZ66" s="246"/>
      <c r="SLA66" s="246"/>
      <c r="SLB66" s="246"/>
      <c r="SLC66" s="246"/>
      <c r="SLD66" s="246"/>
      <c r="SLE66" s="246"/>
      <c r="SLF66" s="246"/>
      <c r="SLG66" s="246"/>
      <c r="SLH66" s="246"/>
      <c r="SLI66" s="246"/>
      <c r="SLJ66" s="246"/>
      <c r="SLK66" s="246"/>
      <c r="SLL66" s="246"/>
      <c r="SLM66" s="246"/>
      <c r="SLN66" s="246"/>
      <c r="SLO66" s="246"/>
      <c r="SLP66" s="246"/>
      <c r="SLQ66" s="246"/>
      <c r="SLR66" s="246"/>
      <c r="SLS66" s="246"/>
      <c r="SLT66" s="246"/>
      <c r="SLU66" s="246"/>
      <c r="SLV66" s="246"/>
      <c r="SLW66" s="246"/>
      <c r="SLX66" s="246"/>
      <c r="SLY66" s="246"/>
      <c r="SLZ66" s="246"/>
      <c r="SMA66" s="246"/>
      <c r="SMB66" s="246"/>
      <c r="SMC66" s="246"/>
      <c r="SMD66" s="246"/>
      <c r="SME66" s="246"/>
      <c r="SMF66" s="246"/>
      <c r="SMG66" s="246"/>
      <c r="SMH66" s="246"/>
      <c r="SMI66" s="246"/>
      <c r="SMJ66" s="246"/>
      <c r="SMK66" s="246"/>
      <c r="SML66" s="246"/>
      <c r="SMM66" s="246"/>
      <c r="SMN66" s="246"/>
      <c r="SMO66" s="246"/>
      <c r="SMP66" s="246"/>
      <c r="SMQ66" s="246"/>
      <c r="SMR66" s="246"/>
      <c r="SMS66" s="246"/>
      <c r="SMT66" s="246"/>
      <c r="SMU66" s="246"/>
      <c r="SMV66" s="246"/>
      <c r="SMW66" s="246"/>
      <c r="SMX66" s="246"/>
      <c r="SMY66" s="246"/>
      <c r="SMZ66" s="246"/>
      <c r="SNA66" s="246"/>
      <c r="SNB66" s="246"/>
      <c r="SNC66" s="246"/>
      <c r="SND66" s="246"/>
      <c r="SNE66" s="246"/>
      <c r="SNF66" s="246"/>
      <c r="SNG66" s="246"/>
      <c r="SNH66" s="246"/>
      <c r="SNI66" s="246"/>
      <c r="SNJ66" s="246"/>
      <c r="SNK66" s="246"/>
      <c r="SNL66" s="246"/>
      <c r="SNM66" s="246"/>
      <c r="SNN66" s="246"/>
      <c r="SNO66" s="246"/>
      <c r="SNP66" s="246"/>
      <c r="SNQ66" s="246"/>
      <c r="SNR66" s="246"/>
      <c r="SNS66" s="246"/>
      <c r="SNT66" s="246"/>
      <c r="SNU66" s="246"/>
      <c r="SNV66" s="246"/>
      <c r="SNW66" s="246"/>
      <c r="SNX66" s="246"/>
      <c r="SNY66" s="246"/>
      <c r="SNZ66" s="246"/>
      <c r="SOA66" s="246"/>
      <c r="SOB66" s="246"/>
      <c r="SOC66" s="246"/>
      <c r="SOD66" s="246"/>
      <c r="SOE66" s="246"/>
      <c r="SOF66" s="246"/>
      <c r="SOG66" s="246"/>
      <c r="SOH66" s="246"/>
      <c r="SOI66" s="246"/>
      <c r="SOJ66" s="246"/>
      <c r="SOK66" s="246"/>
      <c r="SOL66" s="246"/>
      <c r="SOM66" s="246"/>
      <c r="SON66" s="246"/>
      <c r="SOO66" s="246"/>
      <c r="SOP66" s="246"/>
      <c r="SOQ66" s="246"/>
      <c r="SOR66" s="246"/>
      <c r="SOS66" s="246"/>
      <c r="SOT66" s="246"/>
      <c r="SOU66" s="246"/>
      <c r="SOV66" s="246"/>
      <c r="SOW66" s="246"/>
      <c r="SOX66" s="246"/>
      <c r="SOY66" s="246"/>
      <c r="SOZ66" s="246"/>
      <c r="SPA66" s="246"/>
      <c r="SPB66" s="246"/>
      <c r="SPC66" s="246"/>
      <c r="SPD66" s="246"/>
      <c r="SPE66" s="246"/>
      <c r="SPF66" s="246"/>
      <c r="SPG66" s="246"/>
      <c r="SPH66" s="246"/>
      <c r="SPI66" s="246"/>
      <c r="SPJ66" s="246"/>
      <c r="SPK66" s="246"/>
      <c r="SPL66" s="246"/>
      <c r="SPM66" s="246"/>
      <c r="SPN66" s="246"/>
      <c r="SPO66" s="246"/>
      <c r="SPP66" s="246"/>
      <c r="SPQ66" s="246"/>
      <c r="SPR66" s="246"/>
      <c r="SPS66" s="246"/>
      <c r="SPT66" s="246"/>
      <c r="SPU66" s="246"/>
      <c r="SPV66" s="246"/>
      <c r="SPW66" s="246"/>
      <c r="SPX66" s="246"/>
      <c r="SPY66" s="246"/>
      <c r="SPZ66" s="246"/>
      <c r="SQA66" s="246"/>
      <c r="SQB66" s="246"/>
      <c r="SQC66" s="246"/>
      <c r="SQD66" s="246"/>
      <c r="SQE66" s="246"/>
      <c r="SQF66" s="246"/>
      <c r="SQG66" s="246"/>
      <c r="SQH66" s="246"/>
      <c r="SQI66" s="246"/>
      <c r="SQJ66" s="246"/>
      <c r="SQK66" s="246"/>
      <c r="SQL66" s="246"/>
      <c r="SQM66" s="246"/>
      <c r="SQN66" s="246"/>
      <c r="SQO66" s="246"/>
      <c r="SQP66" s="246"/>
      <c r="SQQ66" s="246"/>
      <c r="SQR66" s="246"/>
      <c r="SQS66" s="246"/>
      <c r="SQT66" s="246"/>
      <c r="SQU66" s="246"/>
      <c r="SQV66" s="246"/>
      <c r="SQW66" s="246"/>
      <c r="SQX66" s="246"/>
      <c r="SQY66" s="246"/>
      <c r="SQZ66" s="246"/>
      <c r="SRA66" s="246"/>
      <c r="SRB66" s="246"/>
      <c r="SRC66" s="246"/>
      <c r="SRD66" s="246"/>
      <c r="SRE66" s="246"/>
      <c r="SRF66" s="246"/>
      <c r="SRG66" s="246"/>
      <c r="SRH66" s="246"/>
      <c r="SRI66" s="246"/>
      <c r="SRJ66" s="246"/>
      <c r="SRK66" s="246"/>
      <c r="SRL66" s="246"/>
      <c r="SRM66" s="246"/>
      <c r="SRN66" s="246"/>
      <c r="SRO66" s="246"/>
      <c r="SRP66" s="246"/>
      <c r="SRQ66" s="246"/>
      <c r="SRR66" s="246"/>
      <c r="SRS66" s="246"/>
      <c r="SRT66" s="246"/>
      <c r="SRU66" s="246"/>
      <c r="SRV66" s="246"/>
      <c r="SRW66" s="246"/>
      <c r="SRX66" s="246"/>
      <c r="SRY66" s="246"/>
      <c r="SRZ66" s="246"/>
      <c r="SSA66" s="246"/>
      <c r="SSB66" s="246"/>
      <c r="SSC66" s="246"/>
      <c r="SSD66" s="246"/>
      <c r="SSE66" s="246"/>
      <c r="SSF66" s="246"/>
      <c r="SSG66" s="246"/>
      <c r="SSH66" s="246"/>
      <c r="SSI66" s="246"/>
      <c r="SSJ66" s="246"/>
      <c r="SSK66" s="246"/>
      <c r="SSL66" s="246"/>
      <c r="SSM66" s="246"/>
      <c r="SSN66" s="246"/>
      <c r="SSO66" s="246"/>
      <c r="SSP66" s="246"/>
      <c r="SSQ66" s="246"/>
      <c r="SSR66" s="246"/>
      <c r="SSS66" s="246"/>
      <c r="SST66" s="246"/>
      <c r="SSU66" s="246"/>
      <c r="SSV66" s="246"/>
      <c r="SSW66" s="246"/>
      <c r="SSX66" s="246"/>
      <c r="SSY66" s="246"/>
      <c r="SSZ66" s="246"/>
      <c r="STA66" s="246"/>
      <c r="STB66" s="246"/>
      <c r="STC66" s="246"/>
      <c r="STD66" s="246"/>
      <c r="STE66" s="246"/>
      <c r="STF66" s="246"/>
      <c r="STG66" s="246"/>
      <c r="STH66" s="246"/>
      <c r="STI66" s="246"/>
      <c r="STJ66" s="246"/>
      <c r="STK66" s="246"/>
      <c r="STL66" s="246"/>
      <c r="STM66" s="246"/>
      <c r="STN66" s="246"/>
      <c r="STO66" s="246"/>
      <c r="STP66" s="246"/>
      <c r="STQ66" s="246"/>
      <c r="STR66" s="246"/>
      <c r="STS66" s="246"/>
      <c r="STT66" s="246"/>
      <c r="STU66" s="246"/>
      <c r="STV66" s="246"/>
      <c r="STW66" s="246"/>
      <c r="STX66" s="246"/>
      <c r="STY66" s="246"/>
      <c r="STZ66" s="246"/>
      <c r="SUA66" s="246"/>
      <c r="SUB66" s="246"/>
      <c r="SUC66" s="246"/>
      <c r="SUD66" s="246"/>
      <c r="SUE66" s="246"/>
      <c r="SUF66" s="246"/>
      <c r="SUG66" s="246"/>
      <c r="SUH66" s="246"/>
      <c r="SUI66" s="246"/>
      <c r="SUJ66" s="246"/>
      <c r="SUK66" s="246"/>
      <c r="SUL66" s="246"/>
      <c r="SUM66" s="246"/>
      <c r="SUN66" s="246"/>
      <c r="SUO66" s="246"/>
      <c r="SUP66" s="246"/>
      <c r="SUQ66" s="246"/>
      <c r="SUR66" s="246"/>
      <c r="SUS66" s="246"/>
      <c r="SUT66" s="246"/>
      <c r="SUU66" s="246"/>
      <c r="SUV66" s="246"/>
      <c r="SUW66" s="246"/>
      <c r="SUX66" s="246"/>
      <c r="SUY66" s="246"/>
      <c r="SUZ66" s="246"/>
      <c r="SVA66" s="246"/>
      <c r="SVB66" s="246"/>
      <c r="SVC66" s="246"/>
      <c r="SVD66" s="246"/>
      <c r="SVE66" s="246"/>
      <c r="SVF66" s="246"/>
      <c r="SVG66" s="246"/>
      <c r="SVH66" s="246"/>
      <c r="SVI66" s="246"/>
      <c r="SVJ66" s="246"/>
      <c r="SVK66" s="246"/>
      <c r="SVL66" s="246"/>
      <c r="SVM66" s="246"/>
      <c r="SVN66" s="246"/>
      <c r="SVO66" s="246"/>
      <c r="SVP66" s="246"/>
      <c r="SVQ66" s="246"/>
      <c r="SVR66" s="246"/>
      <c r="SVS66" s="246"/>
      <c r="SVT66" s="246"/>
      <c r="SVU66" s="246"/>
      <c r="SVV66" s="246"/>
      <c r="SVW66" s="246"/>
      <c r="SVX66" s="246"/>
      <c r="SVY66" s="246"/>
      <c r="SVZ66" s="246"/>
      <c r="SWA66" s="246"/>
      <c r="SWB66" s="246"/>
      <c r="SWC66" s="246"/>
      <c r="SWD66" s="246"/>
      <c r="SWE66" s="246"/>
      <c r="SWF66" s="246"/>
      <c r="SWG66" s="246"/>
      <c r="SWH66" s="246"/>
      <c r="SWI66" s="246"/>
      <c r="SWJ66" s="246"/>
      <c r="SWK66" s="246"/>
      <c r="SWL66" s="246"/>
      <c r="SWM66" s="246"/>
      <c r="SWN66" s="246"/>
      <c r="SWO66" s="246"/>
      <c r="SWP66" s="246"/>
      <c r="SWQ66" s="246"/>
      <c r="SWR66" s="246"/>
      <c r="SWS66" s="246"/>
      <c r="SWT66" s="246"/>
      <c r="SWU66" s="246"/>
      <c r="SWV66" s="246"/>
      <c r="SWW66" s="246"/>
      <c r="SWX66" s="246"/>
      <c r="SWY66" s="246"/>
      <c r="SWZ66" s="246"/>
      <c r="SXA66" s="246"/>
      <c r="SXB66" s="246"/>
      <c r="SXC66" s="246"/>
      <c r="SXD66" s="246"/>
      <c r="SXE66" s="246"/>
      <c r="SXF66" s="246"/>
      <c r="SXG66" s="246"/>
      <c r="SXH66" s="246"/>
      <c r="SXI66" s="246"/>
      <c r="SXJ66" s="246"/>
      <c r="SXK66" s="246"/>
      <c r="SXL66" s="246"/>
      <c r="SXM66" s="246"/>
      <c r="SXN66" s="246"/>
      <c r="SXO66" s="246"/>
      <c r="SXP66" s="246"/>
      <c r="SXQ66" s="246"/>
      <c r="SXR66" s="246"/>
      <c r="SXS66" s="246"/>
      <c r="SXT66" s="246"/>
      <c r="SXU66" s="246"/>
      <c r="SXV66" s="246"/>
      <c r="SXW66" s="246"/>
      <c r="SXX66" s="246"/>
      <c r="SXY66" s="246"/>
      <c r="SXZ66" s="246"/>
      <c r="SYA66" s="246"/>
      <c r="SYB66" s="246"/>
      <c r="SYC66" s="246"/>
      <c r="SYD66" s="246"/>
      <c r="SYE66" s="246"/>
      <c r="SYF66" s="246"/>
      <c r="SYG66" s="246"/>
      <c r="SYH66" s="246"/>
      <c r="SYI66" s="246"/>
      <c r="SYJ66" s="246"/>
      <c r="SYK66" s="246"/>
      <c r="SYL66" s="246"/>
      <c r="SYM66" s="246"/>
      <c r="SYN66" s="246"/>
      <c r="SYO66" s="246"/>
      <c r="SYP66" s="246"/>
      <c r="SYQ66" s="246"/>
      <c r="SYR66" s="246"/>
      <c r="SYS66" s="246"/>
      <c r="SYT66" s="246"/>
      <c r="SYU66" s="246"/>
      <c r="SYV66" s="246"/>
      <c r="SYW66" s="246"/>
      <c r="SYX66" s="246"/>
      <c r="SYY66" s="246"/>
      <c r="SYZ66" s="246"/>
      <c r="SZA66" s="246"/>
      <c r="SZB66" s="246"/>
      <c r="SZC66" s="246"/>
      <c r="SZD66" s="246"/>
      <c r="SZE66" s="246"/>
      <c r="SZF66" s="246"/>
      <c r="SZG66" s="246"/>
      <c r="SZH66" s="246"/>
      <c r="SZI66" s="246"/>
      <c r="SZJ66" s="246"/>
      <c r="SZK66" s="246"/>
      <c r="SZL66" s="246"/>
      <c r="SZM66" s="246"/>
      <c r="SZN66" s="246"/>
      <c r="SZO66" s="246"/>
      <c r="SZP66" s="246"/>
      <c r="SZQ66" s="246"/>
      <c r="SZR66" s="246"/>
      <c r="SZS66" s="246"/>
      <c r="SZT66" s="246"/>
      <c r="SZU66" s="246"/>
      <c r="SZV66" s="246"/>
      <c r="SZW66" s="246"/>
      <c r="SZX66" s="246"/>
      <c r="SZY66" s="246"/>
      <c r="SZZ66" s="246"/>
      <c r="TAA66" s="246"/>
      <c r="TAB66" s="246"/>
      <c r="TAC66" s="246"/>
      <c r="TAD66" s="246"/>
      <c r="TAE66" s="246"/>
      <c r="TAF66" s="246"/>
      <c r="TAG66" s="246"/>
      <c r="TAH66" s="246"/>
      <c r="TAI66" s="246"/>
      <c r="TAJ66" s="246"/>
      <c r="TAK66" s="246"/>
      <c r="TAL66" s="246"/>
      <c r="TAM66" s="246"/>
      <c r="TAN66" s="246"/>
      <c r="TAO66" s="246"/>
      <c r="TAP66" s="246"/>
      <c r="TAQ66" s="246"/>
      <c r="TAR66" s="246"/>
      <c r="TAS66" s="246"/>
      <c r="TAT66" s="246"/>
      <c r="TAU66" s="246"/>
      <c r="TAV66" s="246"/>
      <c r="TAW66" s="246"/>
      <c r="TAX66" s="246"/>
      <c r="TAY66" s="246"/>
      <c r="TAZ66" s="246"/>
      <c r="TBA66" s="246"/>
      <c r="TBB66" s="246"/>
      <c r="TBC66" s="246"/>
      <c r="TBD66" s="246"/>
      <c r="TBE66" s="246"/>
      <c r="TBF66" s="246"/>
      <c r="TBG66" s="246"/>
      <c r="TBH66" s="246"/>
      <c r="TBI66" s="246"/>
      <c r="TBJ66" s="246"/>
      <c r="TBK66" s="246"/>
      <c r="TBL66" s="246"/>
      <c r="TBM66" s="246"/>
      <c r="TBN66" s="246"/>
      <c r="TBO66" s="246"/>
      <c r="TBP66" s="246"/>
      <c r="TBQ66" s="246"/>
      <c r="TBR66" s="246"/>
      <c r="TBS66" s="246"/>
      <c r="TBT66" s="246"/>
      <c r="TBU66" s="246"/>
      <c r="TBV66" s="246"/>
      <c r="TBW66" s="246"/>
      <c r="TBX66" s="246"/>
      <c r="TBY66" s="246"/>
      <c r="TBZ66" s="246"/>
      <c r="TCA66" s="246"/>
      <c r="TCB66" s="246"/>
      <c r="TCC66" s="246"/>
      <c r="TCD66" s="246"/>
      <c r="TCE66" s="246"/>
      <c r="TCF66" s="246"/>
      <c r="TCG66" s="246"/>
      <c r="TCH66" s="246"/>
      <c r="TCI66" s="246"/>
      <c r="TCJ66" s="246"/>
      <c r="TCK66" s="246"/>
      <c r="TCL66" s="246"/>
      <c r="TCM66" s="246"/>
      <c r="TCN66" s="246"/>
      <c r="TCO66" s="246"/>
      <c r="TCP66" s="246"/>
      <c r="TCQ66" s="246"/>
      <c r="TCR66" s="246"/>
      <c r="TCS66" s="246"/>
      <c r="TCT66" s="246"/>
      <c r="TCU66" s="246"/>
      <c r="TCV66" s="246"/>
      <c r="TCW66" s="246"/>
      <c r="TCX66" s="246"/>
      <c r="TCY66" s="246"/>
      <c r="TCZ66" s="246"/>
      <c r="TDA66" s="246"/>
      <c r="TDB66" s="246"/>
      <c r="TDC66" s="246"/>
      <c r="TDD66" s="246"/>
      <c r="TDE66" s="246"/>
      <c r="TDF66" s="246"/>
      <c r="TDG66" s="246"/>
      <c r="TDH66" s="246"/>
      <c r="TDI66" s="246"/>
      <c r="TDJ66" s="246"/>
      <c r="TDK66" s="246"/>
      <c r="TDL66" s="246"/>
      <c r="TDM66" s="246"/>
      <c r="TDN66" s="246"/>
      <c r="TDO66" s="246"/>
      <c r="TDP66" s="246"/>
      <c r="TDQ66" s="246"/>
      <c r="TDR66" s="246"/>
      <c r="TDS66" s="246"/>
      <c r="TDT66" s="246"/>
      <c r="TDU66" s="246"/>
      <c r="TDV66" s="246"/>
      <c r="TDW66" s="246"/>
      <c r="TDX66" s="246"/>
      <c r="TDY66" s="246"/>
      <c r="TDZ66" s="246"/>
      <c r="TEA66" s="246"/>
      <c r="TEB66" s="246"/>
      <c r="TEC66" s="246"/>
      <c r="TED66" s="246"/>
      <c r="TEE66" s="246"/>
      <c r="TEF66" s="246"/>
      <c r="TEG66" s="246"/>
      <c r="TEH66" s="246"/>
      <c r="TEI66" s="246"/>
      <c r="TEJ66" s="246"/>
      <c r="TEK66" s="246"/>
      <c r="TEL66" s="246"/>
      <c r="TEM66" s="246"/>
      <c r="TEN66" s="246"/>
      <c r="TEO66" s="246"/>
      <c r="TEP66" s="246"/>
      <c r="TEQ66" s="246"/>
      <c r="TER66" s="246"/>
      <c r="TES66" s="246"/>
      <c r="TET66" s="246"/>
      <c r="TEU66" s="246"/>
      <c r="TEV66" s="246"/>
      <c r="TEW66" s="246"/>
      <c r="TEX66" s="246"/>
      <c r="TEY66" s="246"/>
      <c r="TEZ66" s="246"/>
      <c r="TFA66" s="246"/>
      <c r="TFB66" s="246"/>
      <c r="TFC66" s="246"/>
      <c r="TFD66" s="246"/>
      <c r="TFE66" s="246"/>
      <c r="TFF66" s="246"/>
      <c r="TFG66" s="246"/>
      <c r="TFH66" s="246"/>
      <c r="TFI66" s="246"/>
      <c r="TFJ66" s="246"/>
      <c r="TFK66" s="246"/>
      <c r="TFL66" s="246"/>
      <c r="TFM66" s="246"/>
      <c r="TFN66" s="246"/>
      <c r="TFO66" s="246"/>
      <c r="TFP66" s="246"/>
      <c r="TFQ66" s="246"/>
      <c r="TFR66" s="246"/>
      <c r="TFS66" s="246"/>
      <c r="TFT66" s="246"/>
      <c r="TFU66" s="246"/>
      <c r="TFV66" s="246"/>
      <c r="TFW66" s="246"/>
      <c r="TFX66" s="246"/>
      <c r="TFY66" s="246"/>
      <c r="TFZ66" s="246"/>
      <c r="TGA66" s="246"/>
      <c r="TGB66" s="246"/>
      <c r="TGC66" s="246"/>
      <c r="TGD66" s="246"/>
      <c r="TGE66" s="246"/>
      <c r="TGF66" s="246"/>
      <c r="TGG66" s="246"/>
      <c r="TGH66" s="246"/>
      <c r="TGI66" s="246"/>
      <c r="TGJ66" s="246"/>
      <c r="TGK66" s="246"/>
      <c r="TGL66" s="246"/>
      <c r="TGM66" s="246"/>
      <c r="TGN66" s="246"/>
      <c r="TGO66" s="246"/>
      <c r="TGP66" s="246"/>
      <c r="TGQ66" s="246"/>
      <c r="TGR66" s="246"/>
      <c r="TGS66" s="246"/>
      <c r="TGT66" s="246"/>
      <c r="TGU66" s="246"/>
      <c r="TGV66" s="246"/>
      <c r="TGW66" s="246"/>
      <c r="TGX66" s="246"/>
      <c r="TGY66" s="246"/>
      <c r="TGZ66" s="246"/>
      <c r="THA66" s="246"/>
      <c r="THB66" s="246"/>
      <c r="THC66" s="246"/>
      <c r="THD66" s="246"/>
      <c r="THE66" s="246"/>
      <c r="THF66" s="246"/>
      <c r="THG66" s="246"/>
      <c r="THH66" s="246"/>
      <c r="THI66" s="246"/>
      <c r="THJ66" s="246"/>
      <c r="THK66" s="246"/>
      <c r="THL66" s="246"/>
      <c r="THM66" s="246"/>
      <c r="THN66" s="246"/>
      <c r="THO66" s="246"/>
      <c r="THP66" s="246"/>
      <c r="THQ66" s="246"/>
      <c r="THR66" s="246"/>
      <c r="THS66" s="246"/>
      <c r="THT66" s="246"/>
      <c r="THU66" s="246"/>
      <c r="THV66" s="246"/>
      <c r="THW66" s="246"/>
      <c r="THX66" s="246"/>
      <c r="THY66" s="246"/>
      <c r="THZ66" s="246"/>
      <c r="TIA66" s="246"/>
      <c r="TIB66" s="246"/>
      <c r="TIC66" s="246"/>
      <c r="TID66" s="246"/>
      <c r="TIE66" s="246"/>
      <c r="TIF66" s="246"/>
      <c r="TIG66" s="246"/>
      <c r="TIH66" s="246"/>
      <c r="TII66" s="246"/>
      <c r="TIJ66" s="246"/>
      <c r="TIK66" s="246"/>
      <c r="TIL66" s="246"/>
      <c r="TIM66" s="246"/>
      <c r="TIN66" s="246"/>
      <c r="TIO66" s="246"/>
      <c r="TIP66" s="246"/>
      <c r="TIQ66" s="246"/>
      <c r="TIR66" s="246"/>
      <c r="TIS66" s="246"/>
      <c r="TIT66" s="246"/>
      <c r="TIU66" s="246"/>
      <c r="TIV66" s="246"/>
      <c r="TIW66" s="246"/>
      <c r="TIX66" s="246"/>
      <c r="TIY66" s="246"/>
      <c r="TIZ66" s="246"/>
      <c r="TJA66" s="246"/>
      <c r="TJB66" s="246"/>
      <c r="TJC66" s="246"/>
      <c r="TJD66" s="246"/>
      <c r="TJE66" s="246"/>
      <c r="TJF66" s="246"/>
      <c r="TJG66" s="246"/>
      <c r="TJH66" s="246"/>
      <c r="TJI66" s="246"/>
      <c r="TJJ66" s="246"/>
      <c r="TJK66" s="246"/>
      <c r="TJL66" s="246"/>
      <c r="TJM66" s="246"/>
      <c r="TJN66" s="246"/>
      <c r="TJO66" s="246"/>
      <c r="TJP66" s="246"/>
      <c r="TJQ66" s="246"/>
      <c r="TJR66" s="246"/>
      <c r="TJS66" s="246"/>
      <c r="TJT66" s="246"/>
      <c r="TJU66" s="246"/>
      <c r="TJV66" s="246"/>
      <c r="TJW66" s="246"/>
      <c r="TJX66" s="246"/>
      <c r="TJY66" s="246"/>
      <c r="TJZ66" s="246"/>
      <c r="TKA66" s="246"/>
      <c r="TKB66" s="246"/>
      <c r="TKC66" s="246"/>
      <c r="TKD66" s="246"/>
      <c r="TKE66" s="246"/>
      <c r="TKF66" s="246"/>
      <c r="TKG66" s="246"/>
      <c r="TKH66" s="246"/>
      <c r="TKI66" s="246"/>
      <c r="TKJ66" s="246"/>
      <c r="TKK66" s="246"/>
      <c r="TKL66" s="246"/>
      <c r="TKM66" s="246"/>
      <c r="TKN66" s="246"/>
      <c r="TKO66" s="246"/>
      <c r="TKP66" s="246"/>
      <c r="TKQ66" s="246"/>
      <c r="TKR66" s="246"/>
      <c r="TKS66" s="246"/>
      <c r="TKT66" s="246"/>
      <c r="TKU66" s="246"/>
      <c r="TKV66" s="246"/>
      <c r="TKW66" s="246"/>
      <c r="TKX66" s="246"/>
      <c r="TKY66" s="246"/>
      <c r="TKZ66" s="246"/>
      <c r="TLA66" s="246"/>
      <c r="TLB66" s="246"/>
      <c r="TLC66" s="246"/>
      <c r="TLD66" s="246"/>
      <c r="TLE66" s="246"/>
      <c r="TLF66" s="246"/>
      <c r="TLG66" s="246"/>
      <c r="TLH66" s="246"/>
      <c r="TLI66" s="246"/>
      <c r="TLJ66" s="246"/>
      <c r="TLK66" s="246"/>
      <c r="TLL66" s="246"/>
      <c r="TLM66" s="246"/>
      <c r="TLN66" s="246"/>
      <c r="TLO66" s="246"/>
      <c r="TLP66" s="246"/>
      <c r="TLQ66" s="246"/>
      <c r="TLR66" s="246"/>
      <c r="TLS66" s="246"/>
      <c r="TLT66" s="246"/>
      <c r="TLU66" s="246"/>
      <c r="TLV66" s="246"/>
      <c r="TLW66" s="246"/>
      <c r="TLX66" s="246"/>
      <c r="TLY66" s="246"/>
      <c r="TLZ66" s="246"/>
      <c r="TMA66" s="246"/>
      <c r="TMB66" s="246"/>
      <c r="TMC66" s="246"/>
      <c r="TMD66" s="246"/>
      <c r="TME66" s="246"/>
      <c r="TMF66" s="246"/>
      <c r="TMG66" s="246"/>
      <c r="TMH66" s="246"/>
      <c r="TMI66" s="246"/>
      <c r="TMJ66" s="246"/>
      <c r="TMK66" s="246"/>
      <c r="TML66" s="246"/>
      <c r="TMM66" s="246"/>
      <c r="TMN66" s="246"/>
      <c r="TMO66" s="246"/>
      <c r="TMP66" s="246"/>
      <c r="TMQ66" s="246"/>
      <c r="TMR66" s="246"/>
      <c r="TMS66" s="246"/>
      <c r="TMT66" s="246"/>
      <c r="TMU66" s="246"/>
      <c r="TMV66" s="246"/>
      <c r="TMW66" s="246"/>
      <c r="TMX66" s="246"/>
      <c r="TMY66" s="246"/>
      <c r="TMZ66" s="246"/>
      <c r="TNA66" s="246"/>
      <c r="TNB66" s="246"/>
      <c r="TNC66" s="246"/>
      <c r="TND66" s="246"/>
      <c r="TNE66" s="246"/>
      <c r="TNF66" s="246"/>
      <c r="TNG66" s="246"/>
      <c r="TNH66" s="246"/>
      <c r="TNI66" s="246"/>
      <c r="TNJ66" s="246"/>
      <c r="TNK66" s="246"/>
      <c r="TNL66" s="246"/>
      <c r="TNM66" s="246"/>
      <c r="TNN66" s="246"/>
      <c r="TNO66" s="246"/>
      <c r="TNP66" s="246"/>
      <c r="TNQ66" s="246"/>
      <c r="TNR66" s="246"/>
      <c r="TNS66" s="246"/>
      <c r="TNT66" s="246"/>
      <c r="TNU66" s="246"/>
      <c r="TNV66" s="246"/>
      <c r="TNW66" s="246"/>
      <c r="TNX66" s="246"/>
      <c r="TNY66" s="246"/>
      <c r="TNZ66" s="246"/>
      <c r="TOA66" s="246"/>
      <c r="TOB66" s="246"/>
      <c r="TOC66" s="246"/>
      <c r="TOD66" s="246"/>
      <c r="TOE66" s="246"/>
      <c r="TOF66" s="246"/>
      <c r="TOG66" s="246"/>
      <c r="TOH66" s="246"/>
      <c r="TOI66" s="246"/>
      <c r="TOJ66" s="246"/>
      <c r="TOK66" s="246"/>
      <c r="TOL66" s="246"/>
      <c r="TOM66" s="246"/>
      <c r="TON66" s="246"/>
      <c r="TOO66" s="246"/>
      <c r="TOP66" s="246"/>
      <c r="TOQ66" s="246"/>
      <c r="TOR66" s="246"/>
      <c r="TOS66" s="246"/>
      <c r="TOT66" s="246"/>
      <c r="TOU66" s="246"/>
      <c r="TOV66" s="246"/>
      <c r="TOW66" s="246"/>
      <c r="TOX66" s="246"/>
      <c r="TOY66" s="246"/>
      <c r="TOZ66" s="246"/>
      <c r="TPA66" s="246"/>
      <c r="TPB66" s="246"/>
      <c r="TPC66" s="246"/>
      <c r="TPD66" s="246"/>
      <c r="TPE66" s="246"/>
      <c r="TPF66" s="246"/>
      <c r="TPG66" s="246"/>
      <c r="TPH66" s="246"/>
      <c r="TPI66" s="246"/>
      <c r="TPJ66" s="246"/>
      <c r="TPK66" s="246"/>
      <c r="TPL66" s="246"/>
      <c r="TPM66" s="246"/>
      <c r="TPN66" s="246"/>
      <c r="TPO66" s="246"/>
      <c r="TPP66" s="246"/>
      <c r="TPQ66" s="246"/>
      <c r="TPR66" s="246"/>
      <c r="TPS66" s="246"/>
      <c r="TPT66" s="246"/>
      <c r="TPU66" s="246"/>
      <c r="TPV66" s="246"/>
      <c r="TPW66" s="246"/>
      <c r="TPX66" s="246"/>
      <c r="TPY66" s="246"/>
      <c r="TPZ66" s="246"/>
      <c r="TQA66" s="246"/>
      <c r="TQB66" s="246"/>
      <c r="TQC66" s="246"/>
      <c r="TQD66" s="246"/>
      <c r="TQE66" s="246"/>
      <c r="TQF66" s="246"/>
      <c r="TQG66" s="246"/>
      <c r="TQH66" s="246"/>
      <c r="TQI66" s="246"/>
      <c r="TQJ66" s="246"/>
      <c r="TQK66" s="246"/>
      <c r="TQL66" s="246"/>
      <c r="TQM66" s="246"/>
      <c r="TQN66" s="246"/>
      <c r="TQO66" s="246"/>
      <c r="TQP66" s="246"/>
      <c r="TQQ66" s="246"/>
      <c r="TQR66" s="246"/>
      <c r="TQS66" s="246"/>
      <c r="TQT66" s="246"/>
      <c r="TQU66" s="246"/>
      <c r="TQV66" s="246"/>
      <c r="TQW66" s="246"/>
      <c r="TQX66" s="246"/>
      <c r="TQY66" s="246"/>
      <c r="TQZ66" s="246"/>
      <c r="TRA66" s="246"/>
      <c r="TRB66" s="246"/>
      <c r="TRC66" s="246"/>
      <c r="TRD66" s="246"/>
      <c r="TRE66" s="246"/>
      <c r="TRF66" s="246"/>
      <c r="TRG66" s="246"/>
      <c r="TRH66" s="246"/>
      <c r="TRI66" s="246"/>
      <c r="TRJ66" s="246"/>
      <c r="TRK66" s="246"/>
      <c r="TRL66" s="246"/>
      <c r="TRM66" s="246"/>
      <c r="TRN66" s="246"/>
      <c r="TRO66" s="246"/>
      <c r="TRP66" s="246"/>
      <c r="TRQ66" s="246"/>
      <c r="TRR66" s="246"/>
      <c r="TRS66" s="246"/>
      <c r="TRT66" s="246"/>
      <c r="TRU66" s="246"/>
      <c r="TRV66" s="246"/>
      <c r="TRW66" s="246"/>
      <c r="TRX66" s="246"/>
      <c r="TRY66" s="246"/>
      <c r="TRZ66" s="246"/>
      <c r="TSA66" s="246"/>
      <c r="TSB66" s="246"/>
      <c r="TSC66" s="246"/>
      <c r="TSD66" s="246"/>
      <c r="TSE66" s="246"/>
      <c r="TSF66" s="246"/>
      <c r="TSG66" s="246"/>
      <c r="TSH66" s="246"/>
      <c r="TSI66" s="246"/>
      <c r="TSJ66" s="246"/>
      <c r="TSK66" s="246"/>
      <c r="TSL66" s="246"/>
      <c r="TSM66" s="246"/>
      <c r="TSN66" s="246"/>
      <c r="TSO66" s="246"/>
      <c r="TSP66" s="246"/>
      <c r="TSQ66" s="246"/>
      <c r="TSR66" s="246"/>
      <c r="TSS66" s="246"/>
      <c r="TST66" s="246"/>
      <c r="TSU66" s="246"/>
      <c r="TSV66" s="246"/>
      <c r="TSW66" s="246"/>
      <c r="TSX66" s="246"/>
      <c r="TSY66" s="246"/>
      <c r="TSZ66" s="246"/>
      <c r="TTA66" s="246"/>
      <c r="TTB66" s="246"/>
      <c r="TTC66" s="246"/>
      <c r="TTD66" s="246"/>
      <c r="TTE66" s="246"/>
      <c r="TTF66" s="246"/>
      <c r="TTG66" s="246"/>
      <c r="TTH66" s="246"/>
      <c r="TTI66" s="246"/>
      <c r="TTJ66" s="246"/>
      <c r="TTK66" s="246"/>
      <c r="TTL66" s="246"/>
      <c r="TTM66" s="246"/>
      <c r="TTN66" s="246"/>
      <c r="TTO66" s="246"/>
      <c r="TTP66" s="246"/>
      <c r="TTQ66" s="246"/>
      <c r="TTR66" s="246"/>
      <c r="TTS66" s="246"/>
      <c r="TTT66" s="246"/>
      <c r="TTU66" s="246"/>
      <c r="TTV66" s="246"/>
      <c r="TTW66" s="246"/>
      <c r="TTX66" s="246"/>
      <c r="TTY66" s="246"/>
      <c r="TTZ66" s="246"/>
      <c r="TUA66" s="246"/>
      <c r="TUB66" s="246"/>
      <c r="TUC66" s="246"/>
      <c r="TUD66" s="246"/>
      <c r="TUE66" s="246"/>
      <c r="TUF66" s="246"/>
      <c r="TUG66" s="246"/>
      <c r="TUH66" s="246"/>
      <c r="TUI66" s="246"/>
      <c r="TUJ66" s="246"/>
      <c r="TUK66" s="246"/>
      <c r="TUL66" s="246"/>
      <c r="TUM66" s="246"/>
      <c r="TUN66" s="246"/>
      <c r="TUO66" s="246"/>
      <c r="TUP66" s="246"/>
      <c r="TUQ66" s="246"/>
      <c r="TUR66" s="246"/>
      <c r="TUS66" s="246"/>
      <c r="TUT66" s="246"/>
      <c r="TUU66" s="246"/>
      <c r="TUV66" s="246"/>
      <c r="TUW66" s="246"/>
      <c r="TUX66" s="246"/>
      <c r="TUY66" s="246"/>
      <c r="TUZ66" s="246"/>
      <c r="TVA66" s="246"/>
      <c r="TVB66" s="246"/>
      <c r="TVC66" s="246"/>
      <c r="TVD66" s="246"/>
      <c r="TVE66" s="246"/>
      <c r="TVF66" s="246"/>
      <c r="TVG66" s="246"/>
      <c r="TVH66" s="246"/>
      <c r="TVI66" s="246"/>
      <c r="TVJ66" s="246"/>
      <c r="TVK66" s="246"/>
      <c r="TVL66" s="246"/>
      <c r="TVM66" s="246"/>
      <c r="TVN66" s="246"/>
      <c r="TVO66" s="246"/>
      <c r="TVP66" s="246"/>
      <c r="TVQ66" s="246"/>
      <c r="TVR66" s="246"/>
      <c r="TVS66" s="246"/>
      <c r="TVT66" s="246"/>
      <c r="TVU66" s="246"/>
      <c r="TVV66" s="246"/>
      <c r="TVW66" s="246"/>
      <c r="TVX66" s="246"/>
      <c r="TVY66" s="246"/>
      <c r="TVZ66" s="246"/>
      <c r="TWA66" s="246"/>
      <c r="TWB66" s="246"/>
      <c r="TWC66" s="246"/>
      <c r="TWD66" s="246"/>
      <c r="TWE66" s="246"/>
      <c r="TWF66" s="246"/>
      <c r="TWG66" s="246"/>
      <c r="TWH66" s="246"/>
      <c r="TWI66" s="246"/>
      <c r="TWJ66" s="246"/>
      <c r="TWK66" s="246"/>
      <c r="TWL66" s="246"/>
      <c r="TWM66" s="246"/>
      <c r="TWN66" s="246"/>
      <c r="TWO66" s="246"/>
      <c r="TWP66" s="246"/>
      <c r="TWQ66" s="246"/>
      <c r="TWR66" s="246"/>
      <c r="TWS66" s="246"/>
      <c r="TWT66" s="246"/>
      <c r="TWU66" s="246"/>
      <c r="TWV66" s="246"/>
      <c r="TWW66" s="246"/>
      <c r="TWX66" s="246"/>
      <c r="TWY66" s="246"/>
      <c r="TWZ66" s="246"/>
      <c r="TXA66" s="246"/>
      <c r="TXB66" s="246"/>
      <c r="TXC66" s="246"/>
      <c r="TXD66" s="246"/>
      <c r="TXE66" s="246"/>
      <c r="TXF66" s="246"/>
      <c r="TXG66" s="246"/>
      <c r="TXH66" s="246"/>
      <c r="TXI66" s="246"/>
      <c r="TXJ66" s="246"/>
      <c r="TXK66" s="246"/>
      <c r="TXL66" s="246"/>
      <c r="TXM66" s="246"/>
      <c r="TXN66" s="246"/>
      <c r="TXO66" s="246"/>
      <c r="TXP66" s="246"/>
      <c r="TXQ66" s="246"/>
      <c r="TXR66" s="246"/>
      <c r="TXS66" s="246"/>
      <c r="TXT66" s="246"/>
      <c r="TXU66" s="246"/>
      <c r="TXV66" s="246"/>
      <c r="TXW66" s="246"/>
      <c r="TXX66" s="246"/>
      <c r="TXY66" s="246"/>
      <c r="TXZ66" s="246"/>
      <c r="TYA66" s="246"/>
      <c r="TYB66" s="246"/>
      <c r="TYC66" s="246"/>
      <c r="TYD66" s="246"/>
      <c r="TYE66" s="246"/>
      <c r="TYF66" s="246"/>
      <c r="TYG66" s="246"/>
      <c r="TYH66" s="246"/>
      <c r="TYI66" s="246"/>
      <c r="TYJ66" s="246"/>
      <c r="TYK66" s="246"/>
      <c r="TYL66" s="246"/>
      <c r="TYM66" s="246"/>
      <c r="TYN66" s="246"/>
      <c r="TYO66" s="246"/>
      <c r="TYP66" s="246"/>
      <c r="TYQ66" s="246"/>
      <c r="TYR66" s="246"/>
      <c r="TYS66" s="246"/>
      <c r="TYT66" s="246"/>
      <c r="TYU66" s="246"/>
      <c r="TYV66" s="246"/>
      <c r="TYW66" s="246"/>
      <c r="TYX66" s="246"/>
      <c r="TYY66" s="246"/>
      <c r="TYZ66" s="246"/>
      <c r="TZA66" s="246"/>
      <c r="TZB66" s="246"/>
      <c r="TZC66" s="246"/>
      <c r="TZD66" s="246"/>
      <c r="TZE66" s="246"/>
      <c r="TZF66" s="246"/>
      <c r="TZG66" s="246"/>
      <c r="TZH66" s="246"/>
      <c r="TZI66" s="246"/>
      <c r="TZJ66" s="246"/>
      <c r="TZK66" s="246"/>
      <c r="TZL66" s="246"/>
      <c r="TZM66" s="246"/>
      <c r="TZN66" s="246"/>
      <c r="TZO66" s="246"/>
      <c r="TZP66" s="246"/>
      <c r="TZQ66" s="246"/>
      <c r="TZR66" s="246"/>
      <c r="TZS66" s="246"/>
      <c r="TZT66" s="246"/>
      <c r="TZU66" s="246"/>
      <c r="TZV66" s="246"/>
      <c r="TZW66" s="246"/>
      <c r="TZX66" s="246"/>
      <c r="TZY66" s="246"/>
      <c r="TZZ66" s="246"/>
      <c r="UAA66" s="246"/>
      <c r="UAB66" s="246"/>
      <c r="UAC66" s="246"/>
      <c r="UAD66" s="246"/>
      <c r="UAE66" s="246"/>
      <c r="UAF66" s="246"/>
      <c r="UAG66" s="246"/>
      <c r="UAH66" s="246"/>
      <c r="UAI66" s="246"/>
      <c r="UAJ66" s="246"/>
      <c r="UAK66" s="246"/>
      <c r="UAL66" s="246"/>
      <c r="UAM66" s="246"/>
      <c r="UAN66" s="246"/>
      <c r="UAO66" s="246"/>
      <c r="UAP66" s="246"/>
      <c r="UAQ66" s="246"/>
      <c r="UAR66" s="246"/>
      <c r="UAS66" s="246"/>
      <c r="UAT66" s="246"/>
      <c r="UAU66" s="246"/>
      <c r="UAV66" s="246"/>
      <c r="UAW66" s="246"/>
      <c r="UAX66" s="246"/>
      <c r="UAY66" s="246"/>
      <c r="UAZ66" s="246"/>
      <c r="UBA66" s="246"/>
      <c r="UBB66" s="246"/>
      <c r="UBC66" s="246"/>
      <c r="UBD66" s="246"/>
      <c r="UBE66" s="246"/>
      <c r="UBF66" s="246"/>
      <c r="UBG66" s="246"/>
      <c r="UBH66" s="246"/>
      <c r="UBI66" s="246"/>
      <c r="UBJ66" s="246"/>
      <c r="UBK66" s="246"/>
      <c r="UBL66" s="246"/>
      <c r="UBM66" s="246"/>
      <c r="UBN66" s="246"/>
      <c r="UBO66" s="246"/>
      <c r="UBP66" s="246"/>
      <c r="UBQ66" s="246"/>
      <c r="UBR66" s="246"/>
      <c r="UBS66" s="246"/>
      <c r="UBT66" s="246"/>
      <c r="UBU66" s="246"/>
      <c r="UBV66" s="246"/>
      <c r="UBW66" s="246"/>
      <c r="UBX66" s="246"/>
      <c r="UBY66" s="246"/>
      <c r="UBZ66" s="246"/>
      <c r="UCA66" s="246"/>
      <c r="UCB66" s="246"/>
      <c r="UCC66" s="246"/>
      <c r="UCD66" s="246"/>
      <c r="UCE66" s="246"/>
      <c r="UCF66" s="246"/>
      <c r="UCG66" s="246"/>
      <c r="UCH66" s="246"/>
      <c r="UCI66" s="246"/>
      <c r="UCJ66" s="246"/>
      <c r="UCK66" s="246"/>
      <c r="UCL66" s="246"/>
      <c r="UCM66" s="246"/>
      <c r="UCN66" s="246"/>
      <c r="UCO66" s="246"/>
      <c r="UCP66" s="246"/>
      <c r="UCQ66" s="246"/>
      <c r="UCR66" s="246"/>
      <c r="UCS66" s="246"/>
      <c r="UCT66" s="246"/>
      <c r="UCU66" s="246"/>
      <c r="UCV66" s="246"/>
      <c r="UCW66" s="246"/>
      <c r="UCX66" s="246"/>
      <c r="UCY66" s="246"/>
      <c r="UCZ66" s="246"/>
      <c r="UDA66" s="246"/>
      <c r="UDB66" s="246"/>
      <c r="UDC66" s="246"/>
      <c r="UDD66" s="246"/>
      <c r="UDE66" s="246"/>
      <c r="UDF66" s="246"/>
      <c r="UDG66" s="246"/>
      <c r="UDH66" s="246"/>
      <c r="UDI66" s="246"/>
      <c r="UDJ66" s="246"/>
      <c r="UDK66" s="246"/>
      <c r="UDL66" s="246"/>
      <c r="UDM66" s="246"/>
      <c r="UDN66" s="246"/>
      <c r="UDO66" s="246"/>
      <c r="UDP66" s="246"/>
      <c r="UDQ66" s="246"/>
      <c r="UDR66" s="246"/>
      <c r="UDS66" s="246"/>
      <c r="UDT66" s="246"/>
      <c r="UDU66" s="246"/>
      <c r="UDV66" s="246"/>
      <c r="UDW66" s="246"/>
      <c r="UDX66" s="246"/>
      <c r="UDY66" s="246"/>
      <c r="UDZ66" s="246"/>
      <c r="UEA66" s="246"/>
      <c r="UEB66" s="246"/>
      <c r="UEC66" s="246"/>
      <c r="UED66" s="246"/>
      <c r="UEE66" s="246"/>
      <c r="UEF66" s="246"/>
      <c r="UEG66" s="246"/>
      <c r="UEH66" s="246"/>
      <c r="UEI66" s="246"/>
      <c r="UEJ66" s="246"/>
      <c r="UEK66" s="246"/>
      <c r="UEL66" s="246"/>
      <c r="UEM66" s="246"/>
      <c r="UEN66" s="246"/>
      <c r="UEO66" s="246"/>
      <c r="UEP66" s="246"/>
      <c r="UEQ66" s="246"/>
      <c r="UER66" s="246"/>
      <c r="UES66" s="246"/>
      <c r="UET66" s="246"/>
      <c r="UEU66" s="246"/>
      <c r="UEV66" s="246"/>
      <c r="UEW66" s="246"/>
      <c r="UEX66" s="246"/>
      <c r="UEY66" s="246"/>
      <c r="UEZ66" s="246"/>
      <c r="UFA66" s="246"/>
      <c r="UFB66" s="246"/>
      <c r="UFC66" s="246"/>
      <c r="UFD66" s="246"/>
      <c r="UFE66" s="246"/>
      <c r="UFF66" s="246"/>
      <c r="UFG66" s="246"/>
      <c r="UFH66" s="246"/>
      <c r="UFI66" s="246"/>
      <c r="UFJ66" s="246"/>
      <c r="UFK66" s="246"/>
      <c r="UFL66" s="246"/>
      <c r="UFM66" s="246"/>
      <c r="UFN66" s="246"/>
      <c r="UFO66" s="246"/>
      <c r="UFP66" s="246"/>
      <c r="UFQ66" s="246"/>
      <c r="UFR66" s="246"/>
      <c r="UFS66" s="246"/>
      <c r="UFT66" s="246"/>
      <c r="UFU66" s="246"/>
      <c r="UFV66" s="246"/>
      <c r="UFW66" s="246"/>
      <c r="UFX66" s="246"/>
      <c r="UFY66" s="246"/>
      <c r="UFZ66" s="246"/>
      <c r="UGA66" s="246"/>
      <c r="UGB66" s="246"/>
      <c r="UGC66" s="246"/>
      <c r="UGD66" s="246"/>
      <c r="UGE66" s="246"/>
      <c r="UGF66" s="246"/>
      <c r="UGG66" s="246"/>
      <c r="UGH66" s="246"/>
      <c r="UGI66" s="246"/>
      <c r="UGJ66" s="246"/>
      <c r="UGK66" s="246"/>
      <c r="UGL66" s="246"/>
      <c r="UGM66" s="246"/>
      <c r="UGN66" s="246"/>
      <c r="UGO66" s="246"/>
      <c r="UGP66" s="246"/>
      <c r="UGQ66" s="246"/>
      <c r="UGR66" s="246"/>
      <c r="UGS66" s="246"/>
      <c r="UGT66" s="246"/>
      <c r="UGU66" s="246"/>
      <c r="UGV66" s="246"/>
      <c r="UGW66" s="246"/>
      <c r="UGX66" s="246"/>
      <c r="UGY66" s="246"/>
      <c r="UGZ66" s="246"/>
      <c r="UHA66" s="246"/>
      <c r="UHB66" s="246"/>
      <c r="UHC66" s="246"/>
      <c r="UHD66" s="246"/>
      <c r="UHE66" s="246"/>
      <c r="UHF66" s="246"/>
      <c r="UHG66" s="246"/>
      <c r="UHH66" s="246"/>
      <c r="UHI66" s="246"/>
      <c r="UHJ66" s="246"/>
      <c r="UHK66" s="246"/>
      <c r="UHL66" s="246"/>
      <c r="UHM66" s="246"/>
      <c r="UHN66" s="246"/>
      <c r="UHO66" s="246"/>
      <c r="UHP66" s="246"/>
      <c r="UHQ66" s="246"/>
      <c r="UHR66" s="246"/>
      <c r="UHS66" s="246"/>
      <c r="UHT66" s="246"/>
      <c r="UHU66" s="246"/>
      <c r="UHV66" s="246"/>
      <c r="UHW66" s="246"/>
      <c r="UHX66" s="246"/>
      <c r="UHY66" s="246"/>
      <c r="UHZ66" s="246"/>
      <c r="UIA66" s="246"/>
      <c r="UIB66" s="246"/>
      <c r="UIC66" s="246"/>
      <c r="UID66" s="246"/>
      <c r="UIE66" s="246"/>
      <c r="UIF66" s="246"/>
      <c r="UIG66" s="246"/>
      <c r="UIH66" s="246"/>
      <c r="UII66" s="246"/>
      <c r="UIJ66" s="246"/>
      <c r="UIK66" s="246"/>
      <c r="UIL66" s="246"/>
      <c r="UIM66" s="246"/>
      <c r="UIN66" s="246"/>
      <c r="UIO66" s="246"/>
      <c r="UIP66" s="246"/>
      <c r="UIQ66" s="246"/>
      <c r="UIR66" s="246"/>
      <c r="UIS66" s="246"/>
      <c r="UIT66" s="246"/>
      <c r="UIU66" s="246"/>
      <c r="UIV66" s="246"/>
      <c r="UIW66" s="246"/>
      <c r="UIX66" s="246"/>
      <c r="UIY66" s="246"/>
      <c r="UIZ66" s="246"/>
      <c r="UJA66" s="246"/>
      <c r="UJB66" s="246"/>
      <c r="UJC66" s="246"/>
      <c r="UJD66" s="246"/>
      <c r="UJE66" s="246"/>
      <c r="UJF66" s="246"/>
      <c r="UJG66" s="246"/>
      <c r="UJH66" s="246"/>
      <c r="UJI66" s="246"/>
      <c r="UJJ66" s="246"/>
      <c r="UJK66" s="246"/>
      <c r="UJL66" s="246"/>
      <c r="UJM66" s="246"/>
      <c r="UJN66" s="246"/>
      <c r="UJO66" s="246"/>
      <c r="UJP66" s="246"/>
      <c r="UJQ66" s="246"/>
      <c r="UJR66" s="246"/>
      <c r="UJS66" s="246"/>
      <c r="UJT66" s="246"/>
      <c r="UJU66" s="246"/>
      <c r="UJV66" s="246"/>
      <c r="UJW66" s="246"/>
      <c r="UJX66" s="246"/>
      <c r="UJY66" s="246"/>
      <c r="UJZ66" s="246"/>
      <c r="UKA66" s="246"/>
      <c r="UKB66" s="246"/>
      <c r="UKC66" s="246"/>
      <c r="UKD66" s="246"/>
      <c r="UKE66" s="246"/>
      <c r="UKF66" s="246"/>
      <c r="UKG66" s="246"/>
      <c r="UKH66" s="246"/>
      <c r="UKI66" s="246"/>
      <c r="UKJ66" s="246"/>
      <c r="UKK66" s="246"/>
      <c r="UKL66" s="246"/>
      <c r="UKM66" s="246"/>
      <c r="UKN66" s="246"/>
      <c r="UKO66" s="246"/>
      <c r="UKP66" s="246"/>
      <c r="UKQ66" s="246"/>
      <c r="UKR66" s="246"/>
      <c r="UKS66" s="246"/>
      <c r="UKT66" s="246"/>
      <c r="UKU66" s="246"/>
      <c r="UKV66" s="246"/>
      <c r="UKW66" s="246"/>
      <c r="UKX66" s="246"/>
      <c r="UKY66" s="246"/>
      <c r="UKZ66" s="246"/>
      <c r="ULA66" s="246"/>
      <c r="ULB66" s="246"/>
      <c r="ULC66" s="246"/>
      <c r="ULD66" s="246"/>
      <c r="ULE66" s="246"/>
      <c r="ULF66" s="246"/>
      <c r="ULG66" s="246"/>
      <c r="ULH66" s="246"/>
      <c r="ULI66" s="246"/>
      <c r="ULJ66" s="246"/>
      <c r="ULK66" s="246"/>
      <c r="ULL66" s="246"/>
      <c r="ULM66" s="246"/>
      <c r="ULN66" s="246"/>
      <c r="ULO66" s="246"/>
      <c r="ULP66" s="246"/>
      <c r="ULQ66" s="246"/>
      <c r="ULR66" s="246"/>
      <c r="ULS66" s="246"/>
      <c r="ULT66" s="246"/>
      <c r="ULU66" s="246"/>
      <c r="ULV66" s="246"/>
      <c r="ULW66" s="246"/>
      <c r="ULX66" s="246"/>
      <c r="ULY66" s="246"/>
      <c r="ULZ66" s="246"/>
      <c r="UMA66" s="246"/>
      <c r="UMB66" s="246"/>
      <c r="UMC66" s="246"/>
      <c r="UMD66" s="246"/>
      <c r="UME66" s="246"/>
      <c r="UMF66" s="246"/>
      <c r="UMG66" s="246"/>
      <c r="UMH66" s="246"/>
      <c r="UMI66" s="246"/>
      <c r="UMJ66" s="246"/>
      <c r="UMK66" s="246"/>
      <c r="UML66" s="246"/>
      <c r="UMM66" s="246"/>
      <c r="UMN66" s="246"/>
      <c r="UMO66" s="246"/>
      <c r="UMP66" s="246"/>
      <c r="UMQ66" s="246"/>
      <c r="UMR66" s="246"/>
      <c r="UMS66" s="246"/>
      <c r="UMT66" s="246"/>
      <c r="UMU66" s="246"/>
      <c r="UMV66" s="246"/>
      <c r="UMW66" s="246"/>
      <c r="UMX66" s="246"/>
      <c r="UMY66" s="246"/>
      <c r="UMZ66" s="246"/>
      <c r="UNA66" s="246"/>
      <c r="UNB66" s="246"/>
      <c r="UNC66" s="246"/>
      <c r="UND66" s="246"/>
      <c r="UNE66" s="246"/>
      <c r="UNF66" s="246"/>
      <c r="UNG66" s="246"/>
      <c r="UNH66" s="246"/>
      <c r="UNI66" s="246"/>
      <c r="UNJ66" s="246"/>
      <c r="UNK66" s="246"/>
      <c r="UNL66" s="246"/>
      <c r="UNM66" s="246"/>
      <c r="UNN66" s="246"/>
      <c r="UNO66" s="246"/>
      <c r="UNP66" s="246"/>
      <c r="UNQ66" s="246"/>
      <c r="UNR66" s="246"/>
      <c r="UNS66" s="246"/>
      <c r="UNT66" s="246"/>
      <c r="UNU66" s="246"/>
      <c r="UNV66" s="246"/>
      <c r="UNW66" s="246"/>
      <c r="UNX66" s="246"/>
      <c r="UNY66" s="246"/>
      <c r="UNZ66" s="246"/>
      <c r="UOA66" s="246"/>
      <c r="UOB66" s="246"/>
      <c r="UOC66" s="246"/>
      <c r="UOD66" s="246"/>
      <c r="UOE66" s="246"/>
      <c r="UOF66" s="246"/>
      <c r="UOG66" s="246"/>
      <c r="UOH66" s="246"/>
      <c r="UOI66" s="246"/>
      <c r="UOJ66" s="246"/>
      <c r="UOK66" s="246"/>
      <c r="UOL66" s="246"/>
      <c r="UOM66" s="246"/>
      <c r="UON66" s="246"/>
      <c r="UOO66" s="246"/>
      <c r="UOP66" s="246"/>
      <c r="UOQ66" s="246"/>
      <c r="UOR66" s="246"/>
      <c r="UOS66" s="246"/>
      <c r="UOT66" s="246"/>
      <c r="UOU66" s="246"/>
      <c r="UOV66" s="246"/>
      <c r="UOW66" s="246"/>
      <c r="UOX66" s="246"/>
      <c r="UOY66" s="246"/>
      <c r="UOZ66" s="246"/>
      <c r="UPA66" s="246"/>
      <c r="UPB66" s="246"/>
      <c r="UPC66" s="246"/>
      <c r="UPD66" s="246"/>
      <c r="UPE66" s="246"/>
      <c r="UPF66" s="246"/>
      <c r="UPG66" s="246"/>
      <c r="UPH66" s="246"/>
      <c r="UPI66" s="246"/>
      <c r="UPJ66" s="246"/>
      <c r="UPK66" s="246"/>
      <c r="UPL66" s="246"/>
      <c r="UPM66" s="246"/>
      <c r="UPN66" s="246"/>
      <c r="UPO66" s="246"/>
      <c r="UPP66" s="246"/>
      <c r="UPQ66" s="246"/>
      <c r="UPR66" s="246"/>
      <c r="UPS66" s="246"/>
      <c r="UPT66" s="246"/>
      <c r="UPU66" s="246"/>
      <c r="UPV66" s="246"/>
      <c r="UPW66" s="246"/>
      <c r="UPX66" s="246"/>
      <c r="UPY66" s="246"/>
      <c r="UPZ66" s="246"/>
      <c r="UQA66" s="246"/>
      <c r="UQB66" s="246"/>
      <c r="UQC66" s="246"/>
      <c r="UQD66" s="246"/>
      <c r="UQE66" s="246"/>
      <c r="UQF66" s="246"/>
      <c r="UQG66" s="246"/>
      <c r="UQH66" s="246"/>
      <c r="UQI66" s="246"/>
      <c r="UQJ66" s="246"/>
      <c r="UQK66" s="246"/>
      <c r="UQL66" s="246"/>
      <c r="UQM66" s="246"/>
      <c r="UQN66" s="246"/>
      <c r="UQO66" s="246"/>
      <c r="UQP66" s="246"/>
      <c r="UQQ66" s="246"/>
      <c r="UQR66" s="246"/>
      <c r="UQS66" s="246"/>
      <c r="UQT66" s="246"/>
      <c r="UQU66" s="246"/>
      <c r="UQV66" s="246"/>
      <c r="UQW66" s="246"/>
      <c r="UQX66" s="246"/>
      <c r="UQY66" s="246"/>
      <c r="UQZ66" s="246"/>
      <c r="URA66" s="246"/>
      <c r="URB66" s="246"/>
      <c r="URC66" s="246"/>
      <c r="URD66" s="246"/>
      <c r="URE66" s="246"/>
      <c r="URF66" s="246"/>
      <c r="URG66" s="246"/>
      <c r="URH66" s="246"/>
      <c r="URI66" s="246"/>
      <c r="URJ66" s="246"/>
      <c r="URK66" s="246"/>
      <c r="URL66" s="246"/>
      <c r="URM66" s="246"/>
      <c r="URN66" s="246"/>
      <c r="URO66" s="246"/>
      <c r="URP66" s="246"/>
      <c r="URQ66" s="246"/>
      <c r="URR66" s="246"/>
      <c r="URS66" s="246"/>
      <c r="URT66" s="246"/>
      <c r="URU66" s="246"/>
      <c r="URV66" s="246"/>
      <c r="URW66" s="246"/>
      <c r="URX66" s="246"/>
      <c r="URY66" s="246"/>
      <c r="URZ66" s="246"/>
      <c r="USA66" s="246"/>
      <c r="USB66" s="246"/>
      <c r="USC66" s="246"/>
      <c r="USD66" s="246"/>
      <c r="USE66" s="246"/>
      <c r="USF66" s="246"/>
      <c r="USG66" s="246"/>
      <c r="USH66" s="246"/>
      <c r="USI66" s="246"/>
      <c r="USJ66" s="246"/>
      <c r="USK66" s="246"/>
      <c r="USL66" s="246"/>
      <c r="USM66" s="246"/>
      <c r="USN66" s="246"/>
      <c r="USO66" s="246"/>
      <c r="USP66" s="246"/>
      <c r="USQ66" s="246"/>
      <c r="USR66" s="246"/>
      <c r="USS66" s="246"/>
      <c r="UST66" s="246"/>
      <c r="USU66" s="246"/>
      <c r="USV66" s="246"/>
      <c r="USW66" s="246"/>
      <c r="USX66" s="246"/>
      <c r="USY66" s="246"/>
      <c r="USZ66" s="246"/>
      <c r="UTA66" s="246"/>
      <c r="UTB66" s="246"/>
      <c r="UTC66" s="246"/>
      <c r="UTD66" s="246"/>
      <c r="UTE66" s="246"/>
      <c r="UTF66" s="246"/>
      <c r="UTG66" s="246"/>
      <c r="UTH66" s="246"/>
      <c r="UTI66" s="246"/>
      <c r="UTJ66" s="246"/>
      <c r="UTK66" s="246"/>
      <c r="UTL66" s="246"/>
      <c r="UTM66" s="246"/>
      <c r="UTN66" s="246"/>
      <c r="UTO66" s="246"/>
      <c r="UTP66" s="246"/>
      <c r="UTQ66" s="246"/>
      <c r="UTR66" s="246"/>
      <c r="UTS66" s="246"/>
      <c r="UTT66" s="246"/>
      <c r="UTU66" s="246"/>
      <c r="UTV66" s="246"/>
      <c r="UTW66" s="246"/>
      <c r="UTX66" s="246"/>
      <c r="UTY66" s="246"/>
      <c r="UTZ66" s="246"/>
      <c r="UUA66" s="246"/>
      <c r="UUB66" s="246"/>
      <c r="UUC66" s="246"/>
      <c r="UUD66" s="246"/>
      <c r="UUE66" s="246"/>
      <c r="UUF66" s="246"/>
      <c r="UUG66" s="246"/>
      <c r="UUH66" s="246"/>
      <c r="UUI66" s="246"/>
      <c r="UUJ66" s="246"/>
      <c r="UUK66" s="246"/>
      <c r="UUL66" s="246"/>
      <c r="UUM66" s="246"/>
      <c r="UUN66" s="246"/>
      <c r="UUO66" s="246"/>
      <c r="UUP66" s="246"/>
      <c r="UUQ66" s="246"/>
      <c r="UUR66" s="246"/>
      <c r="UUS66" s="246"/>
      <c r="UUT66" s="246"/>
      <c r="UUU66" s="246"/>
      <c r="UUV66" s="246"/>
      <c r="UUW66" s="246"/>
      <c r="UUX66" s="246"/>
      <c r="UUY66" s="246"/>
      <c r="UUZ66" s="246"/>
      <c r="UVA66" s="246"/>
      <c r="UVB66" s="246"/>
      <c r="UVC66" s="246"/>
      <c r="UVD66" s="246"/>
      <c r="UVE66" s="246"/>
      <c r="UVF66" s="246"/>
      <c r="UVG66" s="246"/>
      <c r="UVH66" s="246"/>
      <c r="UVI66" s="246"/>
      <c r="UVJ66" s="246"/>
      <c r="UVK66" s="246"/>
      <c r="UVL66" s="246"/>
      <c r="UVM66" s="246"/>
      <c r="UVN66" s="246"/>
      <c r="UVO66" s="246"/>
      <c r="UVP66" s="246"/>
      <c r="UVQ66" s="246"/>
      <c r="UVR66" s="246"/>
      <c r="UVS66" s="246"/>
      <c r="UVT66" s="246"/>
      <c r="UVU66" s="246"/>
      <c r="UVV66" s="246"/>
      <c r="UVW66" s="246"/>
      <c r="UVX66" s="246"/>
      <c r="UVY66" s="246"/>
      <c r="UVZ66" s="246"/>
      <c r="UWA66" s="246"/>
      <c r="UWB66" s="246"/>
      <c r="UWC66" s="246"/>
      <c r="UWD66" s="246"/>
      <c r="UWE66" s="246"/>
      <c r="UWF66" s="246"/>
      <c r="UWG66" s="246"/>
      <c r="UWH66" s="246"/>
      <c r="UWI66" s="246"/>
      <c r="UWJ66" s="246"/>
      <c r="UWK66" s="246"/>
      <c r="UWL66" s="246"/>
      <c r="UWM66" s="246"/>
      <c r="UWN66" s="246"/>
      <c r="UWO66" s="246"/>
      <c r="UWP66" s="246"/>
      <c r="UWQ66" s="246"/>
      <c r="UWR66" s="246"/>
      <c r="UWS66" s="246"/>
      <c r="UWT66" s="246"/>
      <c r="UWU66" s="246"/>
      <c r="UWV66" s="246"/>
      <c r="UWW66" s="246"/>
      <c r="UWX66" s="246"/>
      <c r="UWY66" s="246"/>
      <c r="UWZ66" s="246"/>
      <c r="UXA66" s="246"/>
      <c r="UXB66" s="246"/>
      <c r="UXC66" s="246"/>
      <c r="UXD66" s="246"/>
      <c r="UXE66" s="246"/>
      <c r="UXF66" s="246"/>
      <c r="UXG66" s="246"/>
      <c r="UXH66" s="246"/>
      <c r="UXI66" s="246"/>
      <c r="UXJ66" s="246"/>
      <c r="UXK66" s="246"/>
      <c r="UXL66" s="246"/>
      <c r="UXM66" s="246"/>
      <c r="UXN66" s="246"/>
      <c r="UXO66" s="246"/>
      <c r="UXP66" s="246"/>
      <c r="UXQ66" s="246"/>
      <c r="UXR66" s="246"/>
      <c r="UXS66" s="246"/>
      <c r="UXT66" s="246"/>
      <c r="UXU66" s="246"/>
      <c r="UXV66" s="246"/>
      <c r="UXW66" s="246"/>
      <c r="UXX66" s="246"/>
      <c r="UXY66" s="246"/>
      <c r="UXZ66" s="246"/>
      <c r="UYA66" s="246"/>
      <c r="UYB66" s="246"/>
      <c r="UYC66" s="246"/>
      <c r="UYD66" s="246"/>
      <c r="UYE66" s="246"/>
      <c r="UYF66" s="246"/>
      <c r="UYG66" s="246"/>
      <c r="UYH66" s="246"/>
      <c r="UYI66" s="246"/>
      <c r="UYJ66" s="246"/>
      <c r="UYK66" s="246"/>
      <c r="UYL66" s="246"/>
      <c r="UYM66" s="246"/>
      <c r="UYN66" s="246"/>
      <c r="UYO66" s="246"/>
      <c r="UYP66" s="246"/>
      <c r="UYQ66" s="246"/>
      <c r="UYR66" s="246"/>
      <c r="UYS66" s="246"/>
      <c r="UYT66" s="246"/>
      <c r="UYU66" s="246"/>
      <c r="UYV66" s="246"/>
      <c r="UYW66" s="246"/>
      <c r="UYX66" s="246"/>
      <c r="UYY66" s="246"/>
      <c r="UYZ66" s="246"/>
      <c r="UZA66" s="246"/>
      <c r="UZB66" s="246"/>
      <c r="UZC66" s="246"/>
      <c r="UZD66" s="246"/>
      <c r="UZE66" s="246"/>
      <c r="UZF66" s="246"/>
      <c r="UZG66" s="246"/>
      <c r="UZH66" s="246"/>
      <c r="UZI66" s="246"/>
      <c r="UZJ66" s="246"/>
      <c r="UZK66" s="246"/>
      <c r="UZL66" s="246"/>
      <c r="UZM66" s="246"/>
      <c r="UZN66" s="246"/>
      <c r="UZO66" s="246"/>
      <c r="UZP66" s="246"/>
      <c r="UZQ66" s="246"/>
      <c r="UZR66" s="246"/>
      <c r="UZS66" s="246"/>
      <c r="UZT66" s="246"/>
      <c r="UZU66" s="246"/>
      <c r="UZV66" s="246"/>
      <c r="UZW66" s="246"/>
      <c r="UZX66" s="246"/>
      <c r="UZY66" s="246"/>
      <c r="UZZ66" s="246"/>
      <c r="VAA66" s="246"/>
      <c r="VAB66" s="246"/>
      <c r="VAC66" s="246"/>
      <c r="VAD66" s="246"/>
      <c r="VAE66" s="246"/>
      <c r="VAF66" s="246"/>
      <c r="VAG66" s="246"/>
      <c r="VAH66" s="246"/>
      <c r="VAI66" s="246"/>
      <c r="VAJ66" s="246"/>
      <c r="VAK66" s="246"/>
      <c r="VAL66" s="246"/>
      <c r="VAM66" s="246"/>
      <c r="VAN66" s="246"/>
      <c r="VAO66" s="246"/>
      <c r="VAP66" s="246"/>
      <c r="VAQ66" s="246"/>
      <c r="VAR66" s="246"/>
      <c r="VAS66" s="246"/>
      <c r="VAT66" s="246"/>
      <c r="VAU66" s="246"/>
      <c r="VAV66" s="246"/>
      <c r="VAW66" s="246"/>
      <c r="VAX66" s="246"/>
      <c r="VAY66" s="246"/>
      <c r="VAZ66" s="246"/>
      <c r="VBA66" s="246"/>
      <c r="VBB66" s="246"/>
      <c r="VBC66" s="246"/>
      <c r="VBD66" s="246"/>
      <c r="VBE66" s="246"/>
      <c r="VBF66" s="246"/>
      <c r="VBG66" s="246"/>
      <c r="VBH66" s="246"/>
      <c r="VBI66" s="246"/>
      <c r="VBJ66" s="246"/>
      <c r="VBK66" s="246"/>
      <c r="VBL66" s="246"/>
      <c r="VBM66" s="246"/>
      <c r="VBN66" s="246"/>
      <c r="VBO66" s="246"/>
      <c r="VBP66" s="246"/>
      <c r="VBQ66" s="246"/>
      <c r="VBR66" s="246"/>
      <c r="VBS66" s="246"/>
      <c r="VBT66" s="246"/>
      <c r="VBU66" s="246"/>
      <c r="VBV66" s="246"/>
      <c r="VBW66" s="246"/>
      <c r="VBX66" s="246"/>
      <c r="VBY66" s="246"/>
      <c r="VBZ66" s="246"/>
      <c r="VCA66" s="246"/>
      <c r="VCB66" s="246"/>
      <c r="VCC66" s="246"/>
      <c r="VCD66" s="246"/>
      <c r="VCE66" s="246"/>
      <c r="VCF66" s="246"/>
      <c r="VCG66" s="246"/>
      <c r="VCH66" s="246"/>
      <c r="VCI66" s="246"/>
      <c r="VCJ66" s="246"/>
      <c r="VCK66" s="246"/>
      <c r="VCL66" s="246"/>
      <c r="VCM66" s="246"/>
      <c r="VCN66" s="246"/>
      <c r="VCO66" s="246"/>
      <c r="VCP66" s="246"/>
      <c r="VCQ66" s="246"/>
      <c r="VCR66" s="246"/>
      <c r="VCS66" s="246"/>
      <c r="VCT66" s="246"/>
      <c r="VCU66" s="246"/>
      <c r="VCV66" s="246"/>
      <c r="VCW66" s="246"/>
      <c r="VCX66" s="246"/>
      <c r="VCY66" s="246"/>
      <c r="VCZ66" s="246"/>
      <c r="VDA66" s="246"/>
      <c r="VDB66" s="246"/>
      <c r="VDC66" s="246"/>
      <c r="VDD66" s="246"/>
      <c r="VDE66" s="246"/>
      <c r="VDF66" s="246"/>
      <c r="VDG66" s="246"/>
      <c r="VDH66" s="246"/>
      <c r="VDI66" s="246"/>
      <c r="VDJ66" s="246"/>
      <c r="VDK66" s="246"/>
      <c r="VDL66" s="246"/>
      <c r="VDM66" s="246"/>
      <c r="VDN66" s="246"/>
      <c r="VDO66" s="246"/>
      <c r="VDP66" s="246"/>
      <c r="VDQ66" s="246"/>
      <c r="VDR66" s="246"/>
      <c r="VDS66" s="246"/>
      <c r="VDT66" s="246"/>
      <c r="VDU66" s="246"/>
      <c r="VDV66" s="246"/>
      <c r="VDW66" s="246"/>
      <c r="VDX66" s="246"/>
      <c r="VDY66" s="246"/>
      <c r="VDZ66" s="246"/>
      <c r="VEA66" s="246"/>
      <c r="VEB66" s="246"/>
      <c r="VEC66" s="246"/>
      <c r="VED66" s="246"/>
      <c r="VEE66" s="246"/>
      <c r="VEF66" s="246"/>
      <c r="VEG66" s="246"/>
      <c r="VEH66" s="246"/>
      <c r="VEI66" s="246"/>
      <c r="VEJ66" s="246"/>
      <c r="VEK66" s="246"/>
      <c r="VEL66" s="246"/>
      <c r="VEM66" s="246"/>
      <c r="VEN66" s="246"/>
      <c r="VEO66" s="246"/>
      <c r="VEP66" s="246"/>
      <c r="VEQ66" s="246"/>
      <c r="VER66" s="246"/>
      <c r="VES66" s="246"/>
      <c r="VET66" s="246"/>
      <c r="VEU66" s="246"/>
      <c r="VEV66" s="246"/>
      <c r="VEW66" s="246"/>
      <c r="VEX66" s="246"/>
      <c r="VEY66" s="246"/>
      <c r="VEZ66" s="246"/>
      <c r="VFA66" s="246"/>
      <c r="VFB66" s="246"/>
      <c r="VFC66" s="246"/>
      <c r="VFD66" s="246"/>
      <c r="VFE66" s="246"/>
      <c r="VFF66" s="246"/>
      <c r="VFG66" s="246"/>
      <c r="VFH66" s="246"/>
      <c r="VFI66" s="246"/>
      <c r="VFJ66" s="246"/>
      <c r="VFK66" s="246"/>
      <c r="VFL66" s="246"/>
      <c r="VFM66" s="246"/>
      <c r="VFN66" s="246"/>
      <c r="VFO66" s="246"/>
      <c r="VFP66" s="246"/>
      <c r="VFQ66" s="246"/>
      <c r="VFR66" s="246"/>
      <c r="VFS66" s="246"/>
      <c r="VFT66" s="246"/>
      <c r="VFU66" s="246"/>
      <c r="VFV66" s="246"/>
      <c r="VFW66" s="246"/>
      <c r="VFX66" s="246"/>
      <c r="VFY66" s="246"/>
      <c r="VFZ66" s="246"/>
      <c r="VGA66" s="246"/>
      <c r="VGB66" s="246"/>
      <c r="VGC66" s="246"/>
      <c r="VGD66" s="246"/>
      <c r="VGE66" s="246"/>
      <c r="VGF66" s="246"/>
      <c r="VGG66" s="246"/>
      <c r="VGH66" s="246"/>
      <c r="VGI66" s="246"/>
      <c r="VGJ66" s="246"/>
      <c r="VGK66" s="246"/>
      <c r="VGL66" s="246"/>
      <c r="VGM66" s="246"/>
      <c r="VGN66" s="246"/>
      <c r="VGO66" s="246"/>
      <c r="VGP66" s="246"/>
      <c r="VGQ66" s="246"/>
      <c r="VGR66" s="246"/>
      <c r="VGS66" s="246"/>
      <c r="VGT66" s="246"/>
      <c r="VGU66" s="246"/>
      <c r="VGV66" s="246"/>
      <c r="VGW66" s="246"/>
      <c r="VGX66" s="246"/>
      <c r="VGY66" s="246"/>
      <c r="VGZ66" s="246"/>
      <c r="VHA66" s="246"/>
      <c r="VHB66" s="246"/>
      <c r="VHC66" s="246"/>
      <c r="VHD66" s="246"/>
      <c r="VHE66" s="246"/>
      <c r="VHF66" s="246"/>
      <c r="VHG66" s="246"/>
      <c r="VHH66" s="246"/>
      <c r="VHI66" s="246"/>
      <c r="VHJ66" s="246"/>
      <c r="VHK66" s="246"/>
      <c r="VHL66" s="246"/>
      <c r="VHM66" s="246"/>
      <c r="VHN66" s="246"/>
      <c r="VHO66" s="246"/>
      <c r="VHP66" s="246"/>
      <c r="VHQ66" s="246"/>
      <c r="VHR66" s="246"/>
      <c r="VHS66" s="246"/>
      <c r="VHT66" s="246"/>
      <c r="VHU66" s="246"/>
      <c r="VHV66" s="246"/>
      <c r="VHW66" s="246"/>
      <c r="VHX66" s="246"/>
      <c r="VHY66" s="246"/>
      <c r="VHZ66" s="246"/>
      <c r="VIA66" s="246"/>
      <c r="VIB66" s="246"/>
      <c r="VIC66" s="246"/>
      <c r="VID66" s="246"/>
      <c r="VIE66" s="246"/>
      <c r="VIF66" s="246"/>
      <c r="VIG66" s="246"/>
      <c r="VIH66" s="246"/>
      <c r="VII66" s="246"/>
      <c r="VIJ66" s="246"/>
      <c r="VIK66" s="246"/>
      <c r="VIL66" s="246"/>
      <c r="VIM66" s="246"/>
      <c r="VIN66" s="246"/>
      <c r="VIO66" s="246"/>
      <c r="VIP66" s="246"/>
      <c r="VIQ66" s="246"/>
      <c r="VIR66" s="246"/>
      <c r="VIS66" s="246"/>
      <c r="VIT66" s="246"/>
      <c r="VIU66" s="246"/>
      <c r="VIV66" s="246"/>
      <c r="VIW66" s="246"/>
      <c r="VIX66" s="246"/>
      <c r="VIY66" s="246"/>
      <c r="VIZ66" s="246"/>
      <c r="VJA66" s="246"/>
      <c r="VJB66" s="246"/>
      <c r="VJC66" s="246"/>
      <c r="VJD66" s="246"/>
      <c r="VJE66" s="246"/>
      <c r="VJF66" s="246"/>
      <c r="VJG66" s="246"/>
      <c r="VJH66" s="246"/>
      <c r="VJI66" s="246"/>
      <c r="VJJ66" s="246"/>
      <c r="VJK66" s="246"/>
      <c r="VJL66" s="246"/>
      <c r="VJM66" s="246"/>
      <c r="VJN66" s="246"/>
      <c r="VJO66" s="246"/>
      <c r="VJP66" s="246"/>
      <c r="VJQ66" s="246"/>
      <c r="VJR66" s="246"/>
      <c r="VJS66" s="246"/>
      <c r="VJT66" s="246"/>
      <c r="VJU66" s="246"/>
      <c r="VJV66" s="246"/>
      <c r="VJW66" s="246"/>
      <c r="VJX66" s="246"/>
      <c r="VJY66" s="246"/>
      <c r="VJZ66" s="246"/>
      <c r="VKA66" s="246"/>
      <c r="VKB66" s="246"/>
      <c r="VKC66" s="246"/>
      <c r="VKD66" s="246"/>
      <c r="VKE66" s="246"/>
      <c r="VKF66" s="246"/>
      <c r="VKG66" s="246"/>
      <c r="VKH66" s="246"/>
      <c r="VKI66" s="246"/>
      <c r="VKJ66" s="246"/>
      <c r="VKK66" s="246"/>
      <c r="VKL66" s="246"/>
      <c r="VKM66" s="246"/>
      <c r="VKN66" s="246"/>
      <c r="VKO66" s="246"/>
      <c r="VKP66" s="246"/>
      <c r="VKQ66" s="246"/>
      <c r="VKR66" s="246"/>
      <c r="VKS66" s="246"/>
      <c r="VKT66" s="246"/>
      <c r="VKU66" s="246"/>
      <c r="VKV66" s="246"/>
      <c r="VKW66" s="246"/>
      <c r="VKX66" s="246"/>
      <c r="VKY66" s="246"/>
      <c r="VKZ66" s="246"/>
      <c r="VLA66" s="246"/>
      <c r="VLB66" s="246"/>
      <c r="VLC66" s="246"/>
      <c r="VLD66" s="246"/>
      <c r="VLE66" s="246"/>
      <c r="VLF66" s="246"/>
      <c r="VLG66" s="246"/>
      <c r="VLH66" s="246"/>
      <c r="VLI66" s="246"/>
      <c r="VLJ66" s="246"/>
      <c r="VLK66" s="246"/>
      <c r="VLL66" s="246"/>
      <c r="VLM66" s="246"/>
      <c r="VLN66" s="246"/>
      <c r="VLO66" s="246"/>
      <c r="VLP66" s="246"/>
      <c r="VLQ66" s="246"/>
      <c r="VLR66" s="246"/>
      <c r="VLS66" s="246"/>
      <c r="VLT66" s="246"/>
      <c r="VLU66" s="246"/>
      <c r="VLV66" s="246"/>
      <c r="VLW66" s="246"/>
      <c r="VLX66" s="246"/>
      <c r="VLY66" s="246"/>
      <c r="VLZ66" s="246"/>
      <c r="VMA66" s="246"/>
      <c r="VMB66" s="246"/>
      <c r="VMC66" s="246"/>
      <c r="VMD66" s="246"/>
      <c r="VME66" s="246"/>
      <c r="VMF66" s="246"/>
      <c r="VMG66" s="246"/>
      <c r="VMH66" s="246"/>
      <c r="VMI66" s="246"/>
      <c r="VMJ66" s="246"/>
      <c r="VMK66" s="246"/>
      <c r="VML66" s="246"/>
      <c r="VMM66" s="246"/>
      <c r="VMN66" s="246"/>
      <c r="VMO66" s="246"/>
      <c r="VMP66" s="246"/>
      <c r="VMQ66" s="246"/>
      <c r="VMR66" s="246"/>
      <c r="VMS66" s="246"/>
      <c r="VMT66" s="246"/>
      <c r="VMU66" s="246"/>
      <c r="VMV66" s="246"/>
      <c r="VMW66" s="246"/>
      <c r="VMX66" s="246"/>
      <c r="VMY66" s="246"/>
      <c r="VMZ66" s="246"/>
      <c r="VNA66" s="246"/>
      <c r="VNB66" s="246"/>
      <c r="VNC66" s="246"/>
      <c r="VND66" s="246"/>
      <c r="VNE66" s="246"/>
      <c r="VNF66" s="246"/>
      <c r="VNG66" s="246"/>
      <c r="VNH66" s="246"/>
      <c r="VNI66" s="246"/>
      <c r="VNJ66" s="246"/>
      <c r="VNK66" s="246"/>
      <c r="VNL66" s="246"/>
      <c r="VNM66" s="246"/>
      <c r="VNN66" s="246"/>
      <c r="VNO66" s="246"/>
      <c r="VNP66" s="246"/>
      <c r="VNQ66" s="246"/>
      <c r="VNR66" s="246"/>
      <c r="VNS66" s="246"/>
      <c r="VNT66" s="246"/>
      <c r="VNU66" s="246"/>
      <c r="VNV66" s="246"/>
      <c r="VNW66" s="246"/>
      <c r="VNX66" s="246"/>
      <c r="VNY66" s="246"/>
      <c r="VNZ66" s="246"/>
      <c r="VOA66" s="246"/>
      <c r="VOB66" s="246"/>
      <c r="VOC66" s="246"/>
      <c r="VOD66" s="246"/>
      <c r="VOE66" s="246"/>
      <c r="VOF66" s="246"/>
      <c r="VOG66" s="246"/>
      <c r="VOH66" s="246"/>
      <c r="VOI66" s="246"/>
      <c r="VOJ66" s="246"/>
      <c r="VOK66" s="246"/>
      <c r="VOL66" s="246"/>
      <c r="VOM66" s="246"/>
      <c r="VON66" s="246"/>
      <c r="VOO66" s="246"/>
      <c r="VOP66" s="246"/>
      <c r="VOQ66" s="246"/>
      <c r="VOR66" s="246"/>
      <c r="VOS66" s="246"/>
      <c r="VOT66" s="246"/>
      <c r="VOU66" s="246"/>
      <c r="VOV66" s="246"/>
      <c r="VOW66" s="246"/>
      <c r="VOX66" s="246"/>
      <c r="VOY66" s="246"/>
      <c r="VOZ66" s="246"/>
      <c r="VPA66" s="246"/>
      <c r="VPB66" s="246"/>
      <c r="VPC66" s="246"/>
      <c r="VPD66" s="246"/>
      <c r="VPE66" s="246"/>
      <c r="VPF66" s="246"/>
      <c r="VPG66" s="246"/>
      <c r="VPH66" s="246"/>
      <c r="VPI66" s="246"/>
      <c r="VPJ66" s="246"/>
      <c r="VPK66" s="246"/>
      <c r="VPL66" s="246"/>
      <c r="VPM66" s="246"/>
      <c r="VPN66" s="246"/>
      <c r="VPO66" s="246"/>
      <c r="VPP66" s="246"/>
      <c r="VPQ66" s="246"/>
      <c r="VPR66" s="246"/>
      <c r="VPS66" s="246"/>
      <c r="VPT66" s="246"/>
      <c r="VPU66" s="246"/>
      <c r="VPV66" s="246"/>
      <c r="VPW66" s="246"/>
      <c r="VPX66" s="246"/>
      <c r="VPY66" s="246"/>
      <c r="VPZ66" s="246"/>
      <c r="VQA66" s="246"/>
      <c r="VQB66" s="246"/>
      <c r="VQC66" s="246"/>
      <c r="VQD66" s="246"/>
      <c r="VQE66" s="246"/>
      <c r="VQF66" s="246"/>
      <c r="VQG66" s="246"/>
      <c r="VQH66" s="246"/>
      <c r="VQI66" s="246"/>
      <c r="VQJ66" s="246"/>
      <c r="VQK66" s="246"/>
      <c r="VQL66" s="246"/>
      <c r="VQM66" s="246"/>
      <c r="VQN66" s="246"/>
      <c r="VQO66" s="246"/>
      <c r="VQP66" s="246"/>
      <c r="VQQ66" s="246"/>
      <c r="VQR66" s="246"/>
      <c r="VQS66" s="246"/>
      <c r="VQT66" s="246"/>
      <c r="VQU66" s="246"/>
      <c r="VQV66" s="246"/>
      <c r="VQW66" s="246"/>
      <c r="VQX66" s="246"/>
      <c r="VQY66" s="246"/>
      <c r="VQZ66" s="246"/>
      <c r="VRA66" s="246"/>
      <c r="VRB66" s="246"/>
      <c r="VRC66" s="246"/>
      <c r="VRD66" s="246"/>
      <c r="VRE66" s="246"/>
      <c r="VRF66" s="246"/>
      <c r="VRG66" s="246"/>
      <c r="VRH66" s="246"/>
      <c r="VRI66" s="246"/>
      <c r="VRJ66" s="246"/>
      <c r="VRK66" s="246"/>
      <c r="VRL66" s="246"/>
      <c r="VRM66" s="246"/>
      <c r="VRN66" s="246"/>
      <c r="VRO66" s="246"/>
      <c r="VRP66" s="246"/>
      <c r="VRQ66" s="246"/>
      <c r="VRR66" s="246"/>
      <c r="VRS66" s="246"/>
      <c r="VRT66" s="246"/>
      <c r="VRU66" s="246"/>
      <c r="VRV66" s="246"/>
      <c r="VRW66" s="246"/>
      <c r="VRX66" s="246"/>
      <c r="VRY66" s="246"/>
      <c r="VRZ66" s="246"/>
      <c r="VSA66" s="246"/>
      <c r="VSB66" s="246"/>
      <c r="VSC66" s="246"/>
      <c r="VSD66" s="246"/>
      <c r="VSE66" s="246"/>
      <c r="VSF66" s="246"/>
      <c r="VSG66" s="246"/>
      <c r="VSH66" s="246"/>
      <c r="VSI66" s="246"/>
      <c r="VSJ66" s="246"/>
      <c r="VSK66" s="246"/>
      <c r="VSL66" s="246"/>
      <c r="VSM66" s="246"/>
      <c r="VSN66" s="246"/>
      <c r="VSO66" s="246"/>
      <c r="VSP66" s="246"/>
      <c r="VSQ66" s="246"/>
      <c r="VSR66" s="246"/>
      <c r="VSS66" s="246"/>
      <c r="VST66" s="246"/>
      <c r="VSU66" s="246"/>
      <c r="VSV66" s="246"/>
      <c r="VSW66" s="246"/>
      <c r="VSX66" s="246"/>
      <c r="VSY66" s="246"/>
      <c r="VSZ66" s="246"/>
      <c r="VTA66" s="246"/>
      <c r="VTB66" s="246"/>
      <c r="VTC66" s="246"/>
      <c r="VTD66" s="246"/>
      <c r="VTE66" s="246"/>
      <c r="VTF66" s="246"/>
      <c r="VTG66" s="246"/>
      <c r="VTH66" s="246"/>
      <c r="VTI66" s="246"/>
      <c r="VTJ66" s="246"/>
      <c r="VTK66" s="246"/>
      <c r="VTL66" s="246"/>
      <c r="VTM66" s="246"/>
      <c r="VTN66" s="246"/>
      <c r="VTO66" s="246"/>
      <c r="VTP66" s="246"/>
      <c r="VTQ66" s="246"/>
      <c r="VTR66" s="246"/>
      <c r="VTS66" s="246"/>
      <c r="VTT66" s="246"/>
      <c r="VTU66" s="246"/>
      <c r="VTV66" s="246"/>
      <c r="VTW66" s="246"/>
      <c r="VTX66" s="246"/>
      <c r="VTY66" s="246"/>
      <c r="VTZ66" s="246"/>
      <c r="VUA66" s="246"/>
      <c r="VUB66" s="246"/>
      <c r="VUC66" s="246"/>
      <c r="VUD66" s="246"/>
      <c r="VUE66" s="246"/>
      <c r="VUF66" s="246"/>
      <c r="VUG66" s="246"/>
      <c r="VUH66" s="246"/>
      <c r="VUI66" s="246"/>
      <c r="VUJ66" s="246"/>
      <c r="VUK66" s="246"/>
      <c r="VUL66" s="246"/>
      <c r="VUM66" s="246"/>
      <c r="VUN66" s="246"/>
      <c r="VUO66" s="246"/>
      <c r="VUP66" s="246"/>
      <c r="VUQ66" s="246"/>
      <c r="VUR66" s="246"/>
      <c r="VUS66" s="246"/>
      <c r="VUT66" s="246"/>
      <c r="VUU66" s="246"/>
      <c r="VUV66" s="246"/>
      <c r="VUW66" s="246"/>
      <c r="VUX66" s="246"/>
      <c r="VUY66" s="246"/>
      <c r="VUZ66" s="246"/>
      <c r="VVA66" s="246"/>
      <c r="VVB66" s="246"/>
      <c r="VVC66" s="246"/>
      <c r="VVD66" s="246"/>
      <c r="VVE66" s="246"/>
      <c r="VVF66" s="246"/>
      <c r="VVG66" s="246"/>
      <c r="VVH66" s="246"/>
      <c r="VVI66" s="246"/>
      <c r="VVJ66" s="246"/>
      <c r="VVK66" s="246"/>
      <c r="VVL66" s="246"/>
      <c r="VVM66" s="246"/>
      <c r="VVN66" s="246"/>
      <c r="VVO66" s="246"/>
      <c r="VVP66" s="246"/>
      <c r="VVQ66" s="246"/>
      <c r="VVR66" s="246"/>
      <c r="VVS66" s="246"/>
      <c r="VVT66" s="246"/>
      <c r="VVU66" s="246"/>
      <c r="VVV66" s="246"/>
      <c r="VVW66" s="246"/>
      <c r="VVX66" s="246"/>
      <c r="VVY66" s="246"/>
      <c r="VVZ66" s="246"/>
      <c r="VWA66" s="246"/>
      <c r="VWB66" s="246"/>
      <c r="VWC66" s="246"/>
      <c r="VWD66" s="246"/>
      <c r="VWE66" s="246"/>
      <c r="VWF66" s="246"/>
      <c r="VWG66" s="246"/>
      <c r="VWH66" s="246"/>
      <c r="VWI66" s="246"/>
      <c r="VWJ66" s="246"/>
      <c r="VWK66" s="246"/>
      <c r="VWL66" s="246"/>
      <c r="VWM66" s="246"/>
      <c r="VWN66" s="246"/>
      <c r="VWO66" s="246"/>
      <c r="VWP66" s="246"/>
      <c r="VWQ66" s="246"/>
      <c r="VWR66" s="246"/>
      <c r="VWS66" s="246"/>
      <c r="VWT66" s="246"/>
      <c r="VWU66" s="246"/>
      <c r="VWV66" s="246"/>
      <c r="VWW66" s="246"/>
      <c r="VWX66" s="246"/>
      <c r="VWY66" s="246"/>
      <c r="VWZ66" s="246"/>
      <c r="VXA66" s="246"/>
      <c r="VXB66" s="246"/>
      <c r="VXC66" s="246"/>
      <c r="VXD66" s="246"/>
      <c r="VXE66" s="246"/>
      <c r="VXF66" s="246"/>
      <c r="VXG66" s="246"/>
      <c r="VXH66" s="246"/>
      <c r="VXI66" s="246"/>
      <c r="VXJ66" s="246"/>
      <c r="VXK66" s="246"/>
      <c r="VXL66" s="246"/>
      <c r="VXM66" s="246"/>
      <c r="VXN66" s="246"/>
      <c r="VXO66" s="246"/>
      <c r="VXP66" s="246"/>
      <c r="VXQ66" s="246"/>
      <c r="VXR66" s="246"/>
      <c r="VXS66" s="246"/>
      <c r="VXT66" s="246"/>
      <c r="VXU66" s="246"/>
      <c r="VXV66" s="246"/>
      <c r="VXW66" s="246"/>
      <c r="VXX66" s="246"/>
      <c r="VXY66" s="246"/>
      <c r="VXZ66" s="246"/>
      <c r="VYA66" s="246"/>
      <c r="VYB66" s="246"/>
      <c r="VYC66" s="246"/>
      <c r="VYD66" s="246"/>
      <c r="VYE66" s="246"/>
      <c r="VYF66" s="246"/>
      <c r="VYG66" s="246"/>
      <c r="VYH66" s="246"/>
      <c r="VYI66" s="246"/>
      <c r="VYJ66" s="246"/>
      <c r="VYK66" s="246"/>
      <c r="VYL66" s="246"/>
      <c r="VYM66" s="246"/>
      <c r="VYN66" s="246"/>
      <c r="VYO66" s="246"/>
      <c r="VYP66" s="246"/>
      <c r="VYQ66" s="246"/>
      <c r="VYR66" s="246"/>
      <c r="VYS66" s="246"/>
      <c r="VYT66" s="246"/>
      <c r="VYU66" s="246"/>
      <c r="VYV66" s="246"/>
      <c r="VYW66" s="246"/>
      <c r="VYX66" s="246"/>
      <c r="VYY66" s="246"/>
      <c r="VYZ66" s="246"/>
      <c r="VZA66" s="246"/>
      <c r="VZB66" s="246"/>
      <c r="VZC66" s="246"/>
      <c r="VZD66" s="246"/>
      <c r="VZE66" s="246"/>
      <c r="VZF66" s="246"/>
      <c r="VZG66" s="246"/>
      <c r="VZH66" s="246"/>
      <c r="VZI66" s="246"/>
      <c r="VZJ66" s="246"/>
      <c r="VZK66" s="246"/>
      <c r="VZL66" s="246"/>
      <c r="VZM66" s="246"/>
      <c r="VZN66" s="246"/>
      <c r="VZO66" s="246"/>
      <c r="VZP66" s="246"/>
      <c r="VZQ66" s="246"/>
      <c r="VZR66" s="246"/>
      <c r="VZS66" s="246"/>
      <c r="VZT66" s="246"/>
      <c r="VZU66" s="246"/>
      <c r="VZV66" s="246"/>
      <c r="VZW66" s="246"/>
      <c r="VZX66" s="246"/>
      <c r="VZY66" s="246"/>
      <c r="VZZ66" s="246"/>
      <c r="WAA66" s="246"/>
      <c r="WAB66" s="246"/>
      <c r="WAC66" s="246"/>
      <c r="WAD66" s="246"/>
      <c r="WAE66" s="246"/>
      <c r="WAF66" s="246"/>
      <c r="WAG66" s="246"/>
      <c r="WAH66" s="246"/>
      <c r="WAI66" s="246"/>
      <c r="WAJ66" s="246"/>
      <c r="WAK66" s="246"/>
      <c r="WAL66" s="246"/>
      <c r="WAM66" s="246"/>
      <c r="WAN66" s="246"/>
      <c r="WAO66" s="246"/>
      <c r="WAP66" s="246"/>
      <c r="WAQ66" s="246"/>
      <c r="WAR66" s="246"/>
      <c r="WAS66" s="246"/>
      <c r="WAT66" s="246"/>
      <c r="WAU66" s="246"/>
      <c r="WAV66" s="246"/>
      <c r="WAW66" s="246"/>
      <c r="WAX66" s="246"/>
      <c r="WAY66" s="246"/>
      <c r="WAZ66" s="246"/>
      <c r="WBA66" s="246"/>
      <c r="WBB66" s="246"/>
      <c r="WBC66" s="246"/>
      <c r="WBD66" s="246"/>
      <c r="WBE66" s="246"/>
      <c r="WBF66" s="246"/>
      <c r="WBG66" s="246"/>
      <c r="WBH66" s="246"/>
      <c r="WBI66" s="246"/>
      <c r="WBJ66" s="246"/>
      <c r="WBK66" s="246"/>
      <c r="WBL66" s="246"/>
      <c r="WBM66" s="246"/>
      <c r="WBN66" s="246"/>
      <c r="WBO66" s="246"/>
      <c r="WBP66" s="246"/>
      <c r="WBQ66" s="246"/>
      <c r="WBR66" s="246"/>
      <c r="WBS66" s="246"/>
      <c r="WBT66" s="246"/>
      <c r="WBU66" s="246"/>
      <c r="WBV66" s="246"/>
      <c r="WBW66" s="246"/>
      <c r="WBX66" s="246"/>
      <c r="WBY66" s="246"/>
      <c r="WBZ66" s="246"/>
      <c r="WCA66" s="246"/>
      <c r="WCB66" s="246"/>
      <c r="WCC66" s="246"/>
      <c r="WCD66" s="246"/>
      <c r="WCE66" s="246"/>
      <c r="WCF66" s="246"/>
      <c r="WCG66" s="246"/>
      <c r="WCH66" s="246"/>
      <c r="WCI66" s="246"/>
      <c r="WCJ66" s="246"/>
      <c r="WCK66" s="246"/>
      <c r="WCL66" s="246"/>
      <c r="WCM66" s="246"/>
      <c r="WCN66" s="246"/>
      <c r="WCO66" s="246"/>
      <c r="WCP66" s="246"/>
      <c r="WCQ66" s="246"/>
      <c r="WCR66" s="246"/>
      <c r="WCS66" s="246"/>
      <c r="WCT66" s="246"/>
      <c r="WCU66" s="246"/>
      <c r="WCV66" s="246"/>
      <c r="WCW66" s="246"/>
      <c r="WCX66" s="246"/>
      <c r="WCY66" s="246"/>
      <c r="WCZ66" s="246"/>
      <c r="WDA66" s="246"/>
      <c r="WDB66" s="246"/>
      <c r="WDC66" s="246"/>
      <c r="WDD66" s="246"/>
      <c r="WDE66" s="246"/>
      <c r="WDF66" s="246"/>
      <c r="WDG66" s="246"/>
      <c r="WDH66" s="246"/>
      <c r="WDI66" s="246"/>
      <c r="WDJ66" s="246"/>
      <c r="WDK66" s="246"/>
      <c r="WDL66" s="246"/>
      <c r="WDM66" s="246"/>
      <c r="WDN66" s="246"/>
      <c r="WDO66" s="246"/>
      <c r="WDP66" s="246"/>
      <c r="WDQ66" s="246"/>
      <c r="WDR66" s="246"/>
      <c r="WDS66" s="246"/>
      <c r="WDT66" s="246"/>
      <c r="WDU66" s="246"/>
      <c r="WDV66" s="246"/>
      <c r="WDW66" s="246"/>
      <c r="WDX66" s="246"/>
      <c r="WDY66" s="246"/>
      <c r="WDZ66" s="246"/>
      <c r="WEA66" s="246"/>
      <c r="WEB66" s="246"/>
      <c r="WEC66" s="246"/>
      <c r="WED66" s="246"/>
      <c r="WEE66" s="246"/>
      <c r="WEF66" s="246"/>
      <c r="WEG66" s="246"/>
      <c r="WEH66" s="246"/>
      <c r="WEI66" s="246"/>
      <c r="WEJ66" s="246"/>
      <c r="WEK66" s="246"/>
      <c r="WEL66" s="246"/>
      <c r="WEM66" s="246"/>
      <c r="WEN66" s="246"/>
      <c r="WEO66" s="246"/>
      <c r="WEP66" s="246"/>
      <c r="WEQ66" s="246"/>
      <c r="WER66" s="246"/>
      <c r="WES66" s="246"/>
      <c r="WET66" s="246"/>
      <c r="WEU66" s="246"/>
      <c r="WEV66" s="246"/>
      <c r="WEW66" s="246"/>
      <c r="WEX66" s="246"/>
      <c r="WEY66" s="246"/>
      <c r="WEZ66" s="246"/>
      <c r="WFA66" s="246"/>
      <c r="WFB66" s="246"/>
      <c r="WFC66" s="246"/>
      <c r="WFD66" s="246"/>
      <c r="WFE66" s="246"/>
      <c r="WFF66" s="246"/>
      <c r="WFG66" s="246"/>
      <c r="WFH66" s="246"/>
      <c r="WFI66" s="246"/>
      <c r="WFJ66" s="246"/>
      <c r="WFK66" s="246"/>
      <c r="WFL66" s="246"/>
      <c r="WFM66" s="246"/>
      <c r="WFN66" s="246"/>
      <c r="WFO66" s="246"/>
      <c r="WFP66" s="246"/>
      <c r="WFQ66" s="246"/>
      <c r="WFR66" s="246"/>
      <c r="WFS66" s="246"/>
      <c r="WFT66" s="246"/>
      <c r="WFU66" s="246"/>
      <c r="WFV66" s="246"/>
      <c r="WFW66" s="246"/>
      <c r="WFX66" s="246"/>
      <c r="WFY66" s="246"/>
      <c r="WFZ66" s="246"/>
      <c r="WGA66" s="246"/>
      <c r="WGB66" s="246"/>
      <c r="WGC66" s="246"/>
      <c r="WGD66" s="246"/>
      <c r="WGE66" s="246"/>
      <c r="WGF66" s="246"/>
      <c r="WGG66" s="246"/>
      <c r="WGH66" s="246"/>
      <c r="WGI66" s="246"/>
      <c r="WGJ66" s="246"/>
      <c r="WGK66" s="246"/>
      <c r="WGL66" s="246"/>
      <c r="WGM66" s="246"/>
      <c r="WGN66" s="246"/>
      <c r="WGO66" s="246"/>
      <c r="WGP66" s="246"/>
      <c r="WGQ66" s="246"/>
      <c r="WGR66" s="246"/>
      <c r="WGS66" s="246"/>
      <c r="WGT66" s="246"/>
      <c r="WGU66" s="246"/>
      <c r="WGV66" s="246"/>
      <c r="WGW66" s="246"/>
      <c r="WGX66" s="246"/>
      <c r="WGY66" s="246"/>
      <c r="WGZ66" s="246"/>
      <c r="WHA66" s="246"/>
      <c r="WHB66" s="246"/>
      <c r="WHC66" s="246"/>
      <c r="WHD66" s="246"/>
      <c r="WHE66" s="246"/>
      <c r="WHF66" s="246"/>
      <c r="WHG66" s="246"/>
      <c r="WHH66" s="246"/>
      <c r="WHI66" s="246"/>
      <c r="WHJ66" s="246"/>
      <c r="WHK66" s="246"/>
      <c r="WHL66" s="246"/>
      <c r="WHM66" s="246"/>
      <c r="WHN66" s="246"/>
      <c r="WHO66" s="246"/>
      <c r="WHP66" s="246"/>
      <c r="WHQ66" s="246"/>
      <c r="WHR66" s="246"/>
      <c r="WHS66" s="246"/>
      <c r="WHT66" s="246"/>
      <c r="WHU66" s="246"/>
      <c r="WHV66" s="246"/>
      <c r="WHW66" s="246"/>
      <c r="WHX66" s="246"/>
      <c r="WHY66" s="246"/>
      <c r="WHZ66" s="246"/>
      <c r="WIA66" s="246"/>
      <c r="WIB66" s="246"/>
      <c r="WIC66" s="246"/>
      <c r="WID66" s="246"/>
      <c r="WIE66" s="246"/>
      <c r="WIF66" s="246"/>
      <c r="WIG66" s="246"/>
      <c r="WIH66" s="246"/>
      <c r="WII66" s="246"/>
      <c r="WIJ66" s="246"/>
      <c r="WIK66" s="246"/>
      <c r="WIL66" s="246"/>
      <c r="WIM66" s="246"/>
      <c r="WIN66" s="246"/>
      <c r="WIO66" s="246"/>
      <c r="WIP66" s="246"/>
      <c r="WIQ66" s="246"/>
      <c r="WIR66" s="246"/>
      <c r="WIS66" s="246"/>
      <c r="WIT66" s="246"/>
      <c r="WIU66" s="246"/>
      <c r="WIV66" s="246"/>
      <c r="WIW66" s="246"/>
      <c r="WIX66" s="246"/>
      <c r="WIY66" s="246"/>
      <c r="WIZ66" s="246"/>
      <c r="WJA66" s="246"/>
      <c r="WJB66" s="246"/>
      <c r="WJC66" s="246"/>
      <c r="WJD66" s="246"/>
      <c r="WJE66" s="246"/>
      <c r="WJF66" s="246"/>
      <c r="WJG66" s="246"/>
      <c r="WJH66" s="246"/>
      <c r="WJI66" s="246"/>
      <c r="WJJ66" s="246"/>
      <c r="WJK66" s="246"/>
      <c r="WJL66" s="246"/>
      <c r="WJM66" s="246"/>
      <c r="WJN66" s="246"/>
      <c r="WJO66" s="246"/>
      <c r="WJP66" s="246"/>
      <c r="WJQ66" s="246"/>
      <c r="WJR66" s="246"/>
      <c r="WJS66" s="246"/>
      <c r="WJT66" s="246"/>
      <c r="WJU66" s="246"/>
      <c r="WJV66" s="246"/>
      <c r="WJW66" s="246"/>
      <c r="WJX66" s="246"/>
      <c r="WJY66" s="246"/>
      <c r="WJZ66" s="246"/>
      <c r="WKA66" s="246"/>
      <c r="WKB66" s="246"/>
      <c r="WKC66" s="246"/>
      <c r="WKD66" s="246"/>
      <c r="WKE66" s="246"/>
      <c r="WKF66" s="246"/>
      <c r="WKG66" s="246"/>
      <c r="WKH66" s="246"/>
      <c r="WKI66" s="246"/>
      <c r="WKJ66" s="246"/>
      <c r="WKK66" s="246"/>
      <c r="WKL66" s="246"/>
      <c r="WKM66" s="246"/>
      <c r="WKN66" s="246"/>
      <c r="WKO66" s="246"/>
      <c r="WKP66" s="246"/>
      <c r="WKQ66" s="246"/>
      <c r="WKR66" s="246"/>
      <c r="WKS66" s="246"/>
      <c r="WKT66" s="246"/>
      <c r="WKU66" s="246"/>
      <c r="WKV66" s="246"/>
      <c r="WKW66" s="246"/>
      <c r="WKX66" s="246"/>
      <c r="WKY66" s="246"/>
      <c r="WKZ66" s="246"/>
      <c r="WLA66" s="246"/>
      <c r="WLB66" s="246"/>
      <c r="WLC66" s="246"/>
      <c r="WLD66" s="246"/>
      <c r="WLE66" s="246"/>
      <c r="WLF66" s="246"/>
      <c r="WLG66" s="246"/>
      <c r="WLH66" s="246"/>
      <c r="WLI66" s="246"/>
      <c r="WLJ66" s="246"/>
      <c r="WLK66" s="246"/>
      <c r="WLL66" s="246"/>
      <c r="WLM66" s="246"/>
      <c r="WLN66" s="246"/>
      <c r="WLO66" s="246"/>
      <c r="WLP66" s="246"/>
      <c r="WLQ66" s="246"/>
      <c r="WLR66" s="246"/>
      <c r="WLS66" s="246"/>
      <c r="WLT66" s="246"/>
      <c r="WLU66" s="246"/>
      <c r="WLV66" s="246"/>
      <c r="WLW66" s="246"/>
      <c r="WLX66" s="246"/>
      <c r="WLY66" s="246"/>
      <c r="WLZ66" s="246"/>
      <c r="WMA66" s="246"/>
      <c r="WMB66" s="246"/>
      <c r="WMC66" s="246"/>
      <c r="WMD66" s="246"/>
      <c r="WME66" s="246"/>
      <c r="WMF66" s="246"/>
      <c r="WMG66" s="246"/>
      <c r="WMH66" s="246"/>
      <c r="WMI66" s="246"/>
      <c r="WMJ66" s="246"/>
      <c r="WMK66" s="246"/>
      <c r="WML66" s="246"/>
      <c r="WMM66" s="246"/>
      <c r="WMN66" s="246"/>
      <c r="WMO66" s="246"/>
      <c r="WMP66" s="246"/>
      <c r="WMQ66" s="246"/>
      <c r="WMR66" s="246"/>
      <c r="WMS66" s="246"/>
      <c r="WMT66" s="246"/>
      <c r="WMU66" s="246"/>
      <c r="WMV66" s="246"/>
      <c r="WMW66" s="246"/>
      <c r="WMX66" s="246"/>
      <c r="WMY66" s="246"/>
      <c r="WMZ66" s="246"/>
      <c r="WNA66" s="246"/>
      <c r="WNB66" s="246"/>
      <c r="WNC66" s="246"/>
      <c r="WND66" s="246"/>
      <c r="WNE66" s="246"/>
      <c r="WNF66" s="246"/>
      <c r="WNG66" s="246"/>
      <c r="WNH66" s="246"/>
      <c r="WNI66" s="246"/>
      <c r="WNJ66" s="246"/>
      <c r="WNK66" s="246"/>
      <c r="WNL66" s="246"/>
      <c r="WNM66" s="246"/>
      <c r="WNN66" s="246"/>
      <c r="WNO66" s="246"/>
      <c r="WNP66" s="246"/>
      <c r="WNQ66" s="246"/>
      <c r="WNR66" s="246"/>
      <c r="WNS66" s="246"/>
      <c r="WNT66" s="246"/>
      <c r="WNU66" s="246"/>
      <c r="WNV66" s="246"/>
      <c r="WNW66" s="246"/>
      <c r="WNX66" s="246"/>
      <c r="WNY66" s="246"/>
      <c r="WNZ66" s="246"/>
      <c r="WOA66" s="246"/>
      <c r="WOB66" s="246"/>
      <c r="WOC66" s="246"/>
      <c r="WOD66" s="246"/>
      <c r="WOE66" s="246"/>
      <c r="WOF66" s="246"/>
      <c r="WOG66" s="246"/>
      <c r="WOH66" s="246"/>
      <c r="WOI66" s="246"/>
      <c r="WOJ66" s="246"/>
      <c r="WOK66" s="246"/>
      <c r="WOL66" s="246"/>
      <c r="WOM66" s="246"/>
      <c r="WON66" s="246"/>
      <c r="WOO66" s="246"/>
      <c r="WOP66" s="246"/>
      <c r="WOQ66" s="246"/>
      <c r="WOR66" s="246"/>
      <c r="WOS66" s="246"/>
      <c r="WOT66" s="246"/>
      <c r="WOU66" s="246"/>
      <c r="WOV66" s="246"/>
      <c r="WOW66" s="246"/>
      <c r="WOX66" s="246"/>
      <c r="WOY66" s="246"/>
      <c r="WOZ66" s="246"/>
      <c r="WPA66" s="246"/>
      <c r="WPB66" s="246"/>
      <c r="WPC66" s="246"/>
      <c r="WPD66" s="246"/>
      <c r="WPE66" s="246"/>
      <c r="WPF66" s="246"/>
      <c r="WPG66" s="246"/>
      <c r="WPH66" s="246"/>
      <c r="WPI66" s="246"/>
      <c r="WPJ66" s="246"/>
      <c r="WPK66" s="246"/>
      <c r="WPL66" s="246"/>
      <c r="WPM66" s="246"/>
      <c r="WPN66" s="246"/>
      <c r="WPO66" s="246"/>
      <c r="WPP66" s="246"/>
      <c r="WPQ66" s="246"/>
      <c r="WPR66" s="246"/>
      <c r="WPS66" s="246"/>
      <c r="WPT66" s="246"/>
      <c r="WPU66" s="246"/>
      <c r="WPV66" s="246"/>
      <c r="WPW66" s="246"/>
      <c r="WPX66" s="246"/>
      <c r="WPY66" s="246"/>
      <c r="WPZ66" s="246"/>
      <c r="WQA66" s="246"/>
      <c r="WQB66" s="246"/>
      <c r="WQC66" s="246"/>
      <c r="WQD66" s="246"/>
      <c r="WQE66" s="246"/>
      <c r="WQF66" s="246"/>
      <c r="WQG66" s="246"/>
      <c r="WQH66" s="246"/>
      <c r="WQI66" s="246"/>
      <c r="WQJ66" s="246"/>
      <c r="WQK66" s="246"/>
      <c r="WQL66" s="246"/>
      <c r="WQM66" s="246"/>
      <c r="WQN66" s="246"/>
      <c r="WQO66" s="246"/>
      <c r="WQP66" s="246"/>
      <c r="WQQ66" s="246"/>
      <c r="WQR66" s="246"/>
      <c r="WQS66" s="246"/>
      <c r="WQT66" s="246"/>
      <c r="WQU66" s="246"/>
      <c r="WQV66" s="246"/>
      <c r="WQW66" s="246"/>
      <c r="WQX66" s="246"/>
      <c r="WQY66" s="246"/>
      <c r="WQZ66" s="246"/>
      <c r="WRA66" s="246"/>
      <c r="WRB66" s="246"/>
      <c r="WRC66" s="246"/>
      <c r="WRD66" s="246"/>
      <c r="WRE66" s="246"/>
      <c r="WRF66" s="246"/>
      <c r="WRG66" s="246"/>
      <c r="WRH66" s="246"/>
      <c r="WRI66" s="246"/>
      <c r="WRJ66" s="246"/>
      <c r="WRK66" s="246"/>
      <c r="WRL66" s="246"/>
      <c r="WRM66" s="246"/>
      <c r="WRN66" s="246"/>
      <c r="WRO66" s="246"/>
      <c r="WRP66" s="246"/>
      <c r="WRQ66" s="246"/>
      <c r="WRR66" s="246"/>
      <c r="WRS66" s="246"/>
      <c r="WRT66" s="246"/>
      <c r="WRU66" s="246"/>
      <c r="WRV66" s="246"/>
      <c r="WRW66" s="246"/>
      <c r="WRX66" s="246"/>
      <c r="WRY66" s="246"/>
      <c r="WRZ66" s="246"/>
      <c r="WSA66" s="246"/>
      <c r="WSB66" s="246"/>
      <c r="WSC66" s="246"/>
      <c r="WSD66" s="246"/>
      <c r="WSE66" s="246"/>
      <c r="WSF66" s="246"/>
      <c r="WSG66" s="246"/>
      <c r="WSH66" s="246"/>
      <c r="WSI66" s="246"/>
      <c r="WSJ66" s="246"/>
      <c r="WSK66" s="246"/>
      <c r="WSL66" s="246"/>
      <c r="WSM66" s="246"/>
      <c r="WSN66" s="246"/>
      <c r="WSO66" s="246"/>
      <c r="WSP66" s="246"/>
      <c r="WSQ66" s="246"/>
      <c r="WSR66" s="246"/>
      <c r="WSS66" s="246"/>
      <c r="WST66" s="246"/>
      <c r="WSU66" s="246"/>
      <c r="WSV66" s="246"/>
      <c r="WSW66" s="246"/>
      <c r="WSX66" s="246"/>
      <c r="WSY66" s="246"/>
      <c r="WSZ66" s="246"/>
      <c r="WTA66" s="246"/>
      <c r="WTB66" s="246"/>
      <c r="WTC66" s="246"/>
      <c r="WTD66" s="246"/>
      <c r="WTE66" s="246"/>
      <c r="WTF66" s="246"/>
      <c r="WTG66" s="246"/>
      <c r="WTH66" s="246"/>
      <c r="WTI66" s="246"/>
      <c r="WTJ66" s="246"/>
      <c r="WTK66" s="246"/>
      <c r="WTL66" s="246"/>
      <c r="WTM66" s="246"/>
      <c r="WTN66" s="246"/>
      <c r="WTO66" s="246"/>
      <c r="WTP66" s="246"/>
      <c r="WTQ66" s="246"/>
      <c r="WTR66" s="246"/>
      <c r="WTS66" s="246"/>
      <c r="WTT66" s="246"/>
      <c r="WTU66" s="246"/>
      <c r="WTV66" s="246"/>
      <c r="WTW66" s="246"/>
      <c r="WTX66" s="246"/>
      <c r="WTY66" s="246"/>
      <c r="WTZ66" s="246"/>
      <c r="WUA66" s="246"/>
      <c r="WUB66" s="246"/>
      <c r="WUC66" s="246"/>
      <c r="WUD66" s="246"/>
      <c r="WUE66" s="246"/>
      <c r="WUF66" s="246"/>
      <c r="WUG66" s="246"/>
      <c r="WUH66" s="246"/>
      <c r="WUI66" s="246"/>
      <c r="WUJ66" s="246"/>
      <c r="WUK66" s="246"/>
      <c r="WUL66" s="246"/>
      <c r="WUM66" s="246"/>
      <c r="WUN66" s="246"/>
      <c r="WUO66" s="246"/>
      <c r="WUP66" s="246"/>
      <c r="WUQ66" s="246"/>
      <c r="WUR66" s="246"/>
      <c r="WUS66" s="246"/>
      <c r="WUT66" s="246"/>
      <c r="WUU66" s="246"/>
      <c r="WUV66" s="246"/>
      <c r="WUW66" s="246"/>
      <c r="WUX66" s="246"/>
      <c r="WUY66" s="246"/>
      <c r="WUZ66" s="246"/>
      <c r="WVA66" s="246"/>
      <c r="WVB66" s="246"/>
      <c r="WVC66" s="246"/>
      <c r="WVD66" s="246"/>
      <c r="WVE66" s="246"/>
      <c r="WVF66" s="246"/>
      <c r="WVG66" s="246"/>
      <c r="WVH66" s="246"/>
      <c r="WVI66" s="246"/>
      <c r="WVJ66" s="246"/>
      <c r="WVK66" s="246"/>
      <c r="WVL66" s="246"/>
      <c r="WVM66" s="246"/>
      <c r="WVN66" s="246"/>
      <c r="WVO66" s="246"/>
      <c r="WVP66" s="246"/>
      <c r="WVQ66" s="246"/>
      <c r="WVR66" s="246"/>
      <c r="WVS66" s="246"/>
      <c r="WVT66" s="246"/>
      <c r="WVU66" s="246"/>
      <c r="WVV66" s="246"/>
      <c r="WVW66" s="246"/>
      <c r="WVX66" s="246"/>
      <c r="WVY66" s="246"/>
      <c r="WVZ66" s="246"/>
      <c r="WWA66" s="246"/>
      <c r="WWB66" s="246"/>
      <c r="WWC66" s="246"/>
      <c r="WWD66" s="246"/>
      <c r="WWE66" s="246"/>
      <c r="WWF66" s="246"/>
      <c r="WWG66" s="246"/>
      <c r="WWH66" s="246"/>
      <c r="WWI66" s="246"/>
      <c r="WWJ66" s="246"/>
      <c r="WWK66" s="246"/>
      <c r="WWL66" s="246"/>
      <c r="WWM66" s="246"/>
      <c r="WWN66" s="246"/>
      <c r="WWO66" s="246"/>
      <c r="WWP66" s="246"/>
      <c r="WWQ66" s="246"/>
      <c r="WWR66" s="246"/>
      <c r="WWS66" s="246"/>
      <c r="WWT66" s="246"/>
      <c r="WWU66" s="246"/>
      <c r="WWV66" s="246"/>
      <c r="WWW66" s="246"/>
      <c r="WWX66" s="246"/>
      <c r="WWY66" s="246"/>
      <c r="WWZ66" s="246"/>
      <c r="WXA66" s="246"/>
      <c r="WXB66" s="246"/>
      <c r="WXC66" s="246"/>
      <c r="WXD66" s="246"/>
      <c r="WXE66" s="246"/>
      <c r="WXF66" s="246"/>
      <c r="WXG66" s="246"/>
      <c r="WXH66" s="246"/>
      <c r="WXI66" s="246"/>
      <c r="WXJ66" s="246"/>
      <c r="WXK66" s="246"/>
      <c r="WXL66" s="246"/>
      <c r="WXM66" s="246"/>
      <c r="WXN66" s="246"/>
      <c r="WXO66" s="246"/>
      <c r="WXP66" s="246"/>
      <c r="WXQ66" s="246"/>
      <c r="WXR66" s="246"/>
      <c r="WXS66" s="246"/>
      <c r="WXT66" s="246"/>
      <c r="WXU66" s="246"/>
      <c r="WXV66" s="246"/>
      <c r="WXW66" s="246"/>
      <c r="WXX66" s="246"/>
      <c r="WXY66" s="246"/>
      <c r="WXZ66" s="246"/>
      <c r="WYA66" s="246"/>
      <c r="WYB66" s="246"/>
      <c r="WYC66" s="246"/>
      <c r="WYD66" s="246"/>
      <c r="WYE66" s="246"/>
      <c r="WYF66" s="246"/>
      <c r="WYG66" s="246"/>
      <c r="WYH66" s="246"/>
      <c r="WYI66" s="246"/>
      <c r="WYJ66" s="246"/>
      <c r="WYK66" s="246"/>
      <c r="WYL66" s="246"/>
      <c r="WYM66" s="246"/>
      <c r="WYN66" s="246"/>
      <c r="WYO66" s="246"/>
      <c r="WYP66" s="246"/>
      <c r="WYQ66" s="246"/>
      <c r="WYR66" s="246"/>
      <c r="WYS66" s="246"/>
      <c r="WYT66" s="246"/>
      <c r="WYU66" s="246"/>
      <c r="WYV66" s="246"/>
      <c r="WYW66" s="246"/>
      <c r="WYX66" s="246"/>
      <c r="WYY66" s="246"/>
      <c r="WYZ66" s="246"/>
      <c r="WZA66" s="246"/>
      <c r="WZB66" s="246"/>
      <c r="WZC66" s="246"/>
      <c r="WZD66" s="246"/>
      <c r="WZE66" s="246"/>
      <c r="WZF66" s="246"/>
      <c r="WZG66" s="246"/>
      <c r="WZH66" s="246"/>
      <c r="WZI66" s="246"/>
      <c r="WZJ66" s="246"/>
      <c r="WZK66" s="246"/>
      <c r="WZL66" s="246"/>
      <c r="WZM66" s="246"/>
      <c r="WZN66" s="246"/>
      <c r="WZO66" s="246"/>
      <c r="WZP66" s="246"/>
      <c r="WZQ66" s="246"/>
      <c r="WZR66" s="246"/>
      <c r="WZS66" s="246"/>
      <c r="WZT66" s="246"/>
      <c r="WZU66" s="246"/>
      <c r="WZV66" s="246"/>
      <c r="WZW66" s="246"/>
      <c r="WZX66" s="246"/>
      <c r="WZY66" s="246"/>
      <c r="WZZ66" s="246"/>
      <c r="XAA66" s="246"/>
      <c r="XAB66" s="246"/>
      <c r="XAC66" s="246"/>
      <c r="XAD66" s="246"/>
      <c r="XAE66" s="246"/>
      <c r="XAF66" s="246"/>
      <c r="XAG66" s="246"/>
      <c r="XAH66" s="246"/>
      <c r="XAI66" s="246"/>
      <c r="XAJ66" s="246"/>
      <c r="XAK66" s="246"/>
      <c r="XAL66" s="246"/>
      <c r="XAM66" s="246"/>
      <c r="XAN66" s="246"/>
      <c r="XAO66" s="246"/>
      <c r="XAP66" s="246"/>
      <c r="XAQ66" s="246"/>
      <c r="XAR66" s="246"/>
      <c r="XAS66" s="246"/>
      <c r="XAT66" s="246"/>
      <c r="XAU66" s="246"/>
      <c r="XAV66" s="246"/>
      <c r="XAW66" s="246"/>
      <c r="XAX66" s="246"/>
      <c r="XAY66" s="246"/>
      <c r="XAZ66" s="246"/>
      <c r="XBA66" s="246"/>
      <c r="XBB66" s="246"/>
      <c r="XBC66" s="246"/>
      <c r="XBD66" s="246"/>
      <c r="XBE66" s="246"/>
      <c r="XBF66" s="246"/>
      <c r="XBG66" s="246"/>
      <c r="XBH66" s="246"/>
      <c r="XBI66" s="246"/>
      <c r="XBJ66" s="246"/>
      <c r="XBK66" s="246"/>
      <c r="XBL66" s="246"/>
      <c r="XBM66" s="246"/>
      <c r="XBN66" s="246"/>
      <c r="XBO66" s="246"/>
      <c r="XBP66" s="246"/>
      <c r="XBQ66" s="246"/>
      <c r="XBR66" s="246"/>
      <c r="XBS66" s="246"/>
      <c r="XBT66" s="246"/>
      <c r="XBU66" s="246"/>
      <c r="XBV66" s="246"/>
      <c r="XBW66" s="246"/>
      <c r="XBX66" s="246"/>
      <c r="XBY66" s="246"/>
      <c r="XBZ66" s="246"/>
      <c r="XCA66" s="246"/>
      <c r="XCB66" s="246"/>
      <c r="XCC66" s="246"/>
      <c r="XCD66" s="246"/>
      <c r="XCE66" s="246"/>
      <c r="XCF66" s="246"/>
      <c r="XCG66" s="246"/>
      <c r="XCH66" s="246"/>
      <c r="XCI66" s="246"/>
      <c r="XCJ66" s="246"/>
      <c r="XCK66" s="246"/>
      <c r="XCL66" s="246"/>
      <c r="XCM66" s="246"/>
      <c r="XCN66" s="246"/>
      <c r="XCO66" s="246"/>
      <c r="XCP66" s="246"/>
      <c r="XCQ66" s="246"/>
      <c r="XCR66" s="246"/>
      <c r="XCS66" s="246"/>
      <c r="XCT66" s="246"/>
      <c r="XCU66" s="246"/>
      <c r="XCV66" s="246"/>
      <c r="XCW66" s="246"/>
      <c r="XCX66" s="246"/>
      <c r="XCY66" s="246"/>
      <c r="XCZ66" s="246"/>
      <c r="XDA66" s="246"/>
      <c r="XDB66" s="246"/>
      <c r="XDC66" s="246"/>
      <c r="XDD66" s="246"/>
      <c r="XDE66" s="246"/>
      <c r="XDF66" s="246"/>
      <c r="XDG66" s="246"/>
      <c r="XDH66" s="246"/>
      <c r="XDI66" s="246"/>
      <c r="XDJ66" s="246"/>
      <c r="XDK66" s="246"/>
      <c r="XDL66" s="246"/>
      <c r="XDM66" s="246"/>
      <c r="XDN66" s="246"/>
      <c r="XDO66" s="246"/>
      <c r="XDP66" s="246"/>
      <c r="XDQ66" s="246"/>
      <c r="XDR66" s="246"/>
      <c r="XDS66" s="246"/>
      <c r="XDT66" s="246"/>
      <c r="XDU66" s="246"/>
      <c r="XDV66" s="246"/>
      <c r="XDW66" s="246"/>
      <c r="XDX66" s="246"/>
      <c r="XDY66" s="246"/>
      <c r="XDZ66" s="246"/>
      <c r="XEA66" s="246"/>
      <c r="XEB66" s="246"/>
      <c r="XEC66" s="246"/>
      <c r="XED66" s="246"/>
      <c r="XEE66" s="246"/>
      <c r="XEF66" s="246"/>
      <c r="XEG66" s="246"/>
      <c r="XEH66" s="246"/>
      <c r="XEI66" s="246"/>
      <c r="XEJ66" s="246"/>
      <c r="XEK66" s="246"/>
      <c r="XEL66" s="246"/>
      <c r="XEM66" s="246"/>
      <c r="XEN66" s="246"/>
      <c r="XEO66" s="246"/>
      <c r="XEP66" s="246"/>
      <c r="XEQ66" s="246"/>
      <c r="XER66" s="246"/>
      <c r="XES66" s="246"/>
      <c r="XET66" s="246"/>
      <c r="XEU66" s="246"/>
      <c r="XEV66" s="246"/>
      <c r="XEW66" s="246"/>
      <c r="XEX66" s="246"/>
      <c r="XEY66" s="246"/>
      <c r="XEZ66" s="246"/>
      <c r="XFA66" s="246"/>
      <c r="XFB66" s="246"/>
    </row>
    <row r="67" spans="1:16382" s="246" customFormat="1" ht="57.75" thickBot="1" x14ac:dyDescent="0.3">
      <c r="A67" s="1219" t="s">
        <v>32</v>
      </c>
      <c r="B67" s="22" t="s">
        <v>201</v>
      </c>
      <c r="C67" s="138">
        <v>5</v>
      </c>
      <c r="D67" s="142" t="str">
        <f>IFERROR(INDEX(DESEMPATE!$D$3:$D$73,MATCH('EXP ESPEC.'!B67,DESEMPATE!$C$3:$C$73,0)),"")</f>
        <v>GC&amp;Q INGENIEROS CONSULTORES SAS</v>
      </c>
      <c r="E67" s="509" t="s">
        <v>160</v>
      </c>
      <c r="F67" s="509"/>
      <c r="G67" s="143" t="s">
        <v>847</v>
      </c>
      <c r="H67" s="810" t="s">
        <v>663</v>
      </c>
      <c r="I67" s="143" t="s">
        <v>848</v>
      </c>
      <c r="J67" s="518" t="s">
        <v>849</v>
      </c>
      <c r="K67" s="143" t="s">
        <v>160</v>
      </c>
      <c r="L67" s="910" t="s">
        <v>160</v>
      </c>
      <c r="M67" s="909" t="s">
        <v>161</v>
      </c>
      <c r="N67" s="909" t="s">
        <v>161</v>
      </c>
      <c r="O67" s="912" t="s">
        <v>160</v>
      </c>
      <c r="P67" s="912" t="str">
        <f t="shared" si="2"/>
        <v>SI</v>
      </c>
      <c r="Q67" s="1296" t="s">
        <v>161</v>
      </c>
      <c r="R67" s="23">
        <v>1</v>
      </c>
      <c r="S67" s="405">
        <v>37585</v>
      </c>
      <c r="T67" s="405">
        <v>38680</v>
      </c>
      <c r="U67" s="47">
        <f t="shared" si="11"/>
        <v>2005</v>
      </c>
      <c r="V67" s="527">
        <f>IFERROR(INDEX(PARAMETROS!$B$53:$B$79,MATCH(U67,PARAMETROS!$A$53:$A$79,0)),"")</f>
        <v>381500</v>
      </c>
      <c r="W67" s="693">
        <v>1612407</v>
      </c>
      <c r="X67" s="25" t="s">
        <v>189</v>
      </c>
      <c r="Y67" s="143">
        <f>IFERROR(IF(X67="","",IF(X67="COP","N/A",IF(OR(X67="USD",X67="US"),1,IF(X67="EUR",VLOOKUP(T67,'SH EURO'!$A$6:$B$6338,2,FALSE),"INGRESAR TASA")))),"")</f>
        <v>1</v>
      </c>
      <c r="Z67" s="456">
        <f t="shared" si="4"/>
        <v>1612407</v>
      </c>
      <c r="AA67" s="26">
        <f>IFERROR(IF(X67="","",IF(X67="COP",1,IF(Y67&lt;&gt;"N/A",VLOOKUP(T67,'SH TRM'!$A$9:$B$8912,2,FALSE),"REVISAR"))),"")</f>
        <v>2277.92</v>
      </c>
      <c r="AB67" s="460">
        <f t="shared" si="5"/>
        <v>3672934153.4400001</v>
      </c>
      <c r="AC67" s="373">
        <f t="shared" si="6"/>
        <v>9627.6124598689385</v>
      </c>
      <c r="AD67" s="801">
        <f t="shared" si="7"/>
        <v>9627.6124598689385</v>
      </c>
      <c r="AE67" s="34" t="str">
        <f t="shared" si="8"/>
        <v/>
      </c>
      <c r="AF67" s="781" t="str">
        <f t="shared" si="37"/>
        <v>CUMPLE</v>
      </c>
      <c r="AG67" s="357" t="str">
        <f t="shared" ref="AG67:AG126" si="38">IFERROR(IF(AE67="","",IF(AE67&gt;=CM004EEM3,"CUMPLE","NO CUMPLE")),"")</f>
        <v/>
      </c>
      <c r="AH67" s="1319" t="str">
        <f>IFERROR(IF(AND(COUNTIF(L67:L70,"SI")&gt;=1,COUNTIF(M67:M70,"SI")&gt;=1,COUNTIF(N67:N70,"SI")&gt;=1,COUNTIF(Q67:Q70,"SI")&lt;=1,COUNTIF(K67:K70,"SI")=4,AO67="OK"),"SI","NO"),"")</f>
        <v>SI</v>
      </c>
      <c r="AI67" s="1331">
        <f t="shared" ref="AI67" si="39">IFERROR(IF(OR(E67="",E67="NO"),"N/A",IF(AND(COUNTIF(AF67:AF70,"CUMPLE")=4,AH67="SI"),900,(IF(AND(COUNTIF(AF67:AF70,"CUMPLE")=3,AH67="SI"),800,IF(AND(COUNTIF(AF67:AF70,"CUMPLE")=2,AH67="SI"),700,0))))),"")</f>
        <v>900</v>
      </c>
      <c r="AJ67" s="1334" t="str">
        <f t="shared" ref="AJ67" si="40">IFERROR(IF(OR(F67="",F67="NO"),"N/A",IF(AND(COUNTIF(AG67:AG70,"CUMPLE")=4,AH67="SI"),900,(IF(AND(COUNTIF(AG67:AG70,"CUMPLE")=3,AH67="SI"),800,IF(AND(COUNTIF(AG67:AG70,"CUMPLE")=2,AH67="SI"),700,0))))),"")</f>
        <v>N/A</v>
      </c>
      <c r="AK67" s="258"/>
      <c r="AL67" s="804"/>
      <c r="AN67" s="466">
        <f t="shared" ref="AN67:AN98" si="41">COUNTIF(M67:N67,"SI")</f>
        <v>0</v>
      </c>
      <c r="AO67" s="466" t="str">
        <f>IF(OR(COUNTIF(AN67:AN70,2)=0,COUNTIF(AN67:AN70,2)&gt;1),"OK",IF(AND(COUNTIF(AN67:AN70,1)&gt;0,COUNTIF(AN67:AN70,2)&gt;0),"OK",1))</f>
        <v>OK</v>
      </c>
    </row>
    <row r="68" spans="1:16382" s="246" customFormat="1" ht="57" x14ac:dyDescent="0.25">
      <c r="A68" s="1220"/>
      <c r="B68" s="10" t="s">
        <v>202</v>
      </c>
      <c r="C68" s="136">
        <v>10</v>
      </c>
      <c r="D68" s="11" t="str">
        <f>IFERROR(INDEX(DESEMPATE!$D$3:$D$73,MATCH('EXP ESPEC.'!B68,DESEMPATE!$C$3:$C$73,0)),"")</f>
        <v>SERVICIOS DE INGENIERA Y CONSTRUCCION LIMITADA "SERVINC LTDA"</v>
      </c>
      <c r="E68" s="328" t="s">
        <v>160</v>
      </c>
      <c r="F68" s="328"/>
      <c r="G68" s="20" t="s">
        <v>437</v>
      </c>
      <c r="H68" s="807" t="s">
        <v>438</v>
      </c>
      <c r="I68" s="20" t="s">
        <v>850</v>
      </c>
      <c r="J68" s="251" t="s">
        <v>851</v>
      </c>
      <c r="K68" s="20" t="s">
        <v>160</v>
      </c>
      <c r="L68" s="909" t="s">
        <v>161</v>
      </c>
      <c r="M68" s="909" t="s">
        <v>161</v>
      </c>
      <c r="N68" s="909" t="s">
        <v>160</v>
      </c>
      <c r="O68" s="909" t="s">
        <v>160</v>
      </c>
      <c r="P68" s="909" t="str">
        <f t="shared" ref="P68:P78" si="42">IFERROR(IF(S68="","",IF(S68&gt;=DATE(1990,1,1),"SI","NO")),"")</f>
        <v>SI</v>
      </c>
      <c r="Q68" s="1294"/>
      <c r="R68" s="21">
        <v>0.51</v>
      </c>
      <c r="S68" s="282">
        <v>41951</v>
      </c>
      <c r="T68" s="282">
        <v>42492</v>
      </c>
      <c r="U68" s="16">
        <f t="shared" si="11"/>
        <v>2016</v>
      </c>
      <c r="V68" s="17">
        <f>IFERROR(INDEX(PARAMETROS!$B$53:$B$79,MATCH(U68,PARAMETROS!$A$53:$A$79,0)),"")</f>
        <v>689455</v>
      </c>
      <c r="W68" s="827">
        <v>4579022844</v>
      </c>
      <c r="X68" s="18" t="s">
        <v>171</v>
      </c>
      <c r="Y68" s="20" t="str">
        <f>IFERROR(IF(X68="","",IF(X68="COP","N/A",IF(OR(X68="USD",X68="US"),1,IF(X68="EUR",VLOOKUP(T68,'SH EURO'!$A$6:$B$6338,2,FALSE),"INGRESAR TASA")))),"")</f>
        <v>N/A</v>
      </c>
      <c r="Z68" s="454" t="str">
        <f t="shared" ref="Z68:Z126" si="43">IFERROR(IF(W68="","",IF(Y68="INGRESAR TASA","INGRESAR TASA USD",IF(Y68="N/A","N/A",W68*Y68))),"")</f>
        <v>N/A</v>
      </c>
      <c r="AA68" s="19">
        <f>IFERROR(IF(X68="","",IF(X68="COP",1,IF(Y68&lt;&gt;"N/A",VLOOKUP(T68,'SH TRM'!$A$9:$B$8912,2,FALSE),"REVISAR"))),"")</f>
        <v>1</v>
      </c>
      <c r="AB68" s="458">
        <f t="shared" ref="AB68:AB126" si="44">IFERROR(IF(AA68&lt;&gt;"",IF(X68&lt;&gt;"COP",Z68*AA68,W68),""),"")</f>
        <v>4579022844</v>
      </c>
      <c r="AC68" s="371">
        <f t="shared" ref="AC68:AC126" si="45">IFERROR(AB68/V68,"")</f>
        <v>6641.5108223161769</v>
      </c>
      <c r="AD68" s="802">
        <f t="shared" ref="AD68:AD99" si="46">IFERROR(IF(OR(K68="",K68="NO"),"",IF(E68="SI",IFERROR(AC68*R68,""),"")),"")</f>
        <v>3387.1705193812504</v>
      </c>
      <c r="AE68" s="9" t="str">
        <f t="shared" ref="AE68:AE99" si="47">IFERROR(IF(OR(K68="",K68="NO"),"",IF(F68="SI",IFERROR(AC68*R68,""),"")),"")</f>
        <v/>
      </c>
      <c r="AF68" s="779" t="str">
        <f t="shared" si="37"/>
        <v>CUMPLE</v>
      </c>
      <c r="AG68" s="356" t="str">
        <f t="shared" si="38"/>
        <v/>
      </c>
      <c r="AH68" s="1320"/>
      <c r="AI68" s="1332"/>
      <c r="AJ68" s="1335"/>
      <c r="AK68" s="379"/>
      <c r="AL68" s="804"/>
      <c r="AN68" s="466">
        <f t="shared" si="41"/>
        <v>1</v>
      </c>
      <c r="AO68" s="466"/>
    </row>
    <row r="69" spans="1:16382" s="246" customFormat="1" ht="270.75" x14ac:dyDescent="0.25">
      <c r="A69" s="1220"/>
      <c r="B69" s="10" t="s">
        <v>202</v>
      </c>
      <c r="C69" s="145">
        <v>51</v>
      </c>
      <c r="D69" s="11" t="str">
        <f>IFERROR(INDEX(DESEMPATE!$D$3:$D$73,MATCH('EXP ESPEC.'!B69,DESEMPATE!$C$3:$C$73,0)),"")</f>
        <v>SERVICIOS DE INGENIERA Y CONSTRUCCION LIMITADA "SERVINC LTDA"</v>
      </c>
      <c r="E69" s="328" t="s">
        <v>160</v>
      </c>
      <c r="F69" s="328"/>
      <c r="G69" s="20" t="s">
        <v>852</v>
      </c>
      <c r="H69" s="807" t="s">
        <v>438</v>
      </c>
      <c r="I69" s="20" t="s">
        <v>853</v>
      </c>
      <c r="J69" s="251" t="s">
        <v>854</v>
      </c>
      <c r="K69" s="20" t="s">
        <v>160</v>
      </c>
      <c r="L69" s="909" t="s">
        <v>161</v>
      </c>
      <c r="M69" s="909" t="s">
        <v>161</v>
      </c>
      <c r="N69" s="909" t="s">
        <v>161</v>
      </c>
      <c r="O69" s="909" t="s">
        <v>160</v>
      </c>
      <c r="P69" s="909" t="str">
        <f t="shared" si="42"/>
        <v>SI</v>
      </c>
      <c r="Q69" s="1294"/>
      <c r="R69" s="21">
        <v>1</v>
      </c>
      <c r="S69" s="282">
        <v>39021</v>
      </c>
      <c r="T69" s="282">
        <v>40480</v>
      </c>
      <c r="U69" s="16">
        <f t="shared" si="11"/>
        <v>2010</v>
      </c>
      <c r="V69" s="17">
        <f>IFERROR(INDEX(PARAMETROS!$B$53:$B$79,MATCH(U69,PARAMETROS!$A$53:$A$79,0)),"")</f>
        <v>515000</v>
      </c>
      <c r="W69" s="827">
        <v>5403026800</v>
      </c>
      <c r="X69" s="18" t="s">
        <v>171</v>
      </c>
      <c r="Y69" s="20" t="str">
        <f>IFERROR(IF(X69="","",IF(X69="COP","N/A",IF(OR(X69="USD",X69="US"),1,IF(X69="EUR",VLOOKUP(T69,'SH EURO'!$A$6:$B$6338,2,FALSE),"INGRESAR TASA")))),"")</f>
        <v>N/A</v>
      </c>
      <c r="Z69" s="454" t="str">
        <f t="shared" si="43"/>
        <v>N/A</v>
      </c>
      <c r="AA69" s="19">
        <f>IFERROR(IF(X69="","",IF(X69="COP",1,IF(Y69&lt;&gt;"N/A",VLOOKUP(T69,'SH TRM'!$A$9:$B$8912,2,FALSE),"REVISAR"))),"")</f>
        <v>1</v>
      </c>
      <c r="AB69" s="458">
        <f t="shared" si="44"/>
        <v>5403026800</v>
      </c>
      <c r="AC69" s="371">
        <f t="shared" si="45"/>
        <v>10491.314174757281</v>
      </c>
      <c r="AD69" s="802">
        <f t="shared" si="46"/>
        <v>10491.314174757281</v>
      </c>
      <c r="AE69" s="9" t="str">
        <f t="shared" si="47"/>
        <v/>
      </c>
      <c r="AF69" s="779" t="str">
        <f t="shared" si="37"/>
        <v>CUMPLE</v>
      </c>
      <c r="AG69" s="356" t="str">
        <f t="shared" si="38"/>
        <v/>
      </c>
      <c r="AH69" s="1320"/>
      <c r="AI69" s="1332"/>
      <c r="AJ69" s="1335"/>
      <c r="AK69" s="379"/>
      <c r="AL69" s="804"/>
      <c r="AN69" s="466">
        <f t="shared" si="41"/>
        <v>0</v>
      </c>
      <c r="AO69" s="466"/>
    </row>
    <row r="70" spans="1:16382" s="246" customFormat="1" ht="100.5" thickBot="1" x14ac:dyDescent="0.3">
      <c r="A70" s="1221"/>
      <c r="B70" s="10" t="s">
        <v>202</v>
      </c>
      <c r="C70" s="145">
        <v>86</v>
      </c>
      <c r="D70" s="49" t="str">
        <f>IFERROR(INDEX(DESEMPATE!$D$3:$D$73,MATCH('EXP ESPEC.'!B70,DESEMPATE!$C$3:$C$73,0)),"")</f>
        <v>SERVICIOS DE INGENIERA Y CONSTRUCCION LIMITADA "SERVINC LTDA"</v>
      </c>
      <c r="E70" s="328" t="s">
        <v>160</v>
      </c>
      <c r="F70" s="328"/>
      <c r="G70" s="20" t="s">
        <v>437</v>
      </c>
      <c r="H70" s="807" t="s">
        <v>438</v>
      </c>
      <c r="I70" s="20" t="s">
        <v>855</v>
      </c>
      <c r="J70" s="251" t="s">
        <v>856</v>
      </c>
      <c r="K70" s="139" t="s">
        <v>160</v>
      </c>
      <c r="L70" s="910" t="s">
        <v>161</v>
      </c>
      <c r="M70" s="1061" t="s">
        <v>160</v>
      </c>
      <c r="N70" s="914" t="s">
        <v>160</v>
      </c>
      <c r="O70" s="914" t="s">
        <v>160</v>
      </c>
      <c r="P70" s="910" t="str">
        <f t="shared" si="42"/>
        <v>SI</v>
      </c>
      <c r="Q70" s="1295"/>
      <c r="R70" s="23">
        <v>0.4</v>
      </c>
      <c r="S70" s="405">
        <v>41075</v>
      </c>
      <c r="T70" s="405">
        <v>42369</v>
      </c>
      <c r="U70" s="40">
        <f t="shared" si="11"/>
        <v>2015</v>
      </c>
      <c r="V70" s="41">
        <f>IFERROR(INDEX(PARAMETROS!$B$53:$B$79,MATCH(U70,PARAMETROS!$A$53:$A$79,0)),"")</f>
        <v>644350</v>
      </c>
      <c r="W70" s="825">
        <v>28805516482</v>
      </c>
      <c r="X70" s="25" t="s">
        <v>171</v>
      </c>
      <c r="Y70" s="139" t="str">
        <f>IFERROR(IF(X70="","",IF(X70="COP","N/A",IF(OR(X70="USD",X70="US"),1,IF(X70="EUR",VLOOKUP(T70,'SH EURO'!$A$6:$B$6338,2,FALSE),"INGRESAR TASA")))),"")</f>
        <v>N/A</v>
      </c>
      <c r="Z70" s="455" t="str">
        <f t="shared" si="43"/>
        <v>N/A</v>
      </c>
      <c r="AA70" s="43">
        <f>IFERROR(IF(X70="","",IF(X70="COP",1,IF(Y70&lt;&gt;"N/A",VLOOKUP(T70,'SH TRM'!$A$9:$B$8912,2,FALSE),"REVISAR"))),"")</f>
        <v>1</v>
      </c>
      <c r="AB70" s="459">
        <f t="shared" si="44"/>
        <v>28805516482</v>
      </c>
      <c r="AC70" s="372">
        <f t="shared" si="45"/>
        <v>44704.766791340109</v>
      </c>
      <c r="AD70" s="803">
        <f t="shared" si="46"/>
        <v>17881.906716536043</v>
      </c>
      <c r="AE70" s="44" t="str">
        <f t="shared" si="47"/>
        <v/>
      </c>
      <c r="AF70" s="780" t="str">
        <f t="shared" ref="AF70" si="48">IFERROR(IF(AD70="","",IF(AD70&gt;=CM004EEM1,"CUMPLE","NO CUMPLE")),"")</f>
        <v>CUMPLE</v>
      </c>
      <c r="AG70" s="358" t="str">
        <f t="shared" si="38"/>
        <v/>
      </c>
      <c r="AH70" s="1321"/>
      <c r="AI70" s="1333"/>
      <c r="AJ70" s="1336"/>
      <c r="AK70" s="1080"/>
      <c r="AL70" s="804"/>
      <c r="AN70" s="466">
        <f t="shared" si="41"/>
        <v>2</v>
      </c>
      <c r="AO70" s="466"/>
    </row>
    <row r="71" spans="1:16382" s="246" customFormat="1" ht="99.75" x14ac:dyDescent="0.25">
      <c r="A71" s="1219" t="s">
        <v>33</v>
      </c>
      <c r="B71" s="408" t="s">
        <v>203</v>
      </c>
      <c r="C71" s="28">
        <v>9</v>
      </c>
      <c r="D71" s="28" t="str">
        <f>IFERROR(INDEX(DESEMPATE!$D$3:$D$73,MATCH('EXP ESPEC.'!B71,DESEMPATE!$C$3:$C$73,0)),"")</f>
        <v>INTERPRO SAS</v>
      </c>
      <c r="E71" s="327" t="s">
        <v>160</v>
      </c>
      <c r="F71" s="327"/>
      <c r="G71" s="480" t="s">
        <v>437</v>
      </c>
      <c r="H71" s="805" t="s">
        <v>438</v>
      </c>
      <c r="I71" s="480" t="s">
        <v>857</v>
      </c>
      <c r="J71" s="1053" t="s">
        <v>858</v>
      </c>
      <c r="K71" s="35" t="s">
        <v>160</v>
      </c>
      <c r="L71" s="909" t="s">
        <v>161</v>
      </c>
      <c r="M71" s="909" t="s">
        <v>161</v>
      </c>
      <c r="N71" s="909" t="s">
        <v>160</v>
      </c>
      <c r="O71" s="912" t="s">
        <v>160</v>
      </c>
      <c r="P71" s="911" t="str">
        <f t="shared" si="42"/>
        <v>SI</v>
      </c>
      <c r="Q71" s="1296" t="s">
        <v>161</v>
      </c>
      <c r="R71" s="488">
        <v>0.6</v>
      </c>
      <c r="S71" s="489">
        <v>41576</v>
      </c>
      <c r="T71" s="598">
        <v>42513</v>
      </c>
      <c r="U71" s="30">
        <f t="shared" si="11"/>
        <v>2016</v>
      </c>
      <c r="V71" s="140">
        <f>IFERROR(INDEX(PARAMETROS!$B$53:$B$79,MATCH(U71,PARAMETROS!$A$53:$A$79,0)),"")</f>
        <v>689455</v>
      </c>
      <c r="W71" s="1054">
        <v>4871639501.6000004</v>
      </c>
      <c r="X71" s="623" t="s">
        <v>171</v>
      </c>
      <c r="Y71" s="35" t="str">
        <f>IFERROR(IF(X71="","",IF(X71="COP","N/A",IF(OR(X71="USD",X71="US"),1,IF(X71="EUR",VLOOKUP(T71,'SH EURO'!$A$6:$B$6338,2,FALSE),"INGRESAR TASA")))),"")</f>
        <v>N/A</v>
      </c>
      <c r="Z71" s="453" t="str">
        <f t="shared" si="43"/>
        <v>N/A</v>
      </c>
      <c r="AA71" s="33">
        <f>IFERROR(IF(X71="","",IF(X71="COP",1,IF(Y71&lt;&gt;"N/A",VLOOKUP(T71,'SH TRM'!$A$9:$B$8912,2,FALSE),"REVISAR"))),"")</f>
        <v>1</v>
      </c>
      <c r="AB71" s="457">
        <f t="shared" si="44"/>
        <v>4871639501.6000004</v>
      </c>
      <c r="AC71" s="370">
        <f t="shared" si="45"/>
        <v>7065.9281629693023</v>
      </c>
      <c r="AD71" s="801">
        <f t="shared" si="46"/>
        <v>4239.556897781581</v>
      </c>
      <c r="AE71" s="34" t="str">
        <f t="shared" si="47"/>
        <v/>
      </c>
      <c r="AF71" s="781" t="str">
        <f t="shared" si="37"/>
        <v>CUMPLE</v>
      </c>
      <c r="AG71" s="355" t="str">
        <f t="shared" si="38"/>
        <v/>
      </c>
      <c r="AH71" s="1319" t="str">
        <f>IFERROR(IF(AND(COUNTIF(L71:L74,"SI")&gt;=1,COUNTIF(M71:M74,"SI")&gt;=1,COUNTIF(N71:N74,"SI")&gt;=1,COUNTIF(Q71:Q74,"SI")&lt;=1,COUNTIF(K71:K74,"SI")=4,AO71="OK"),"SI","NO"),"")</f>
        <v>SI</v>
      </c>
      <c r="AI71" s="1331">
        <f t="shared" ref="AI71" si="49">IFERROR(IF(OR(E71="",E71="NO"),"N/A",IF(AND(COUNTIF(AF71:AF74,"CUMPLE")=4,AH71="SI"),900,(IF(AND(COUNTIF(AF71:AF74,"CUMPLE")=3,AH71="SI"),800,IF(AND(COUNTIF(AF71:AF74,"CUMPLE")=2,AH71="SI"),700,0))))),"")</f>
        <v>900</v>
      </c>
      <c r="AJ71" s="1334" t="str">
        <f t="shared" ref="AJ71" si="50">IFERROR(IF(OR(F71="",F71="NO"),"N/A",IF(AND(COUNTIF(AG71:AG74,"CUMPLE")=4,AH71="SI"),900,(IF(AND(COUNTIF(AG71:AG74,"CUMPLE")=3,AH71="SI"),800,IF(AND(COUNTIF(AG71:AG74,"CUMPLE")=2,AH71="SI"),700,0))))),"")</f>
        <v>N/A</v>
      </c>
      <c r="AK71" s="383"/>
      <c r="AL71" s="804"/>
      <c r="AN71" s="466">
        <f t="shared" si="41"/>
        <v>1</v>
      </c>
      <c r="AO71" s="466" t="str">
        <f>IF(OR(COUNTIF(AN71:AN74,2)=0,COUNTIF(AN71:AN74,2)&gt;1),"OK",IF(AND(COUNTIF(AN71:AN74,1)&gt;0,COUNTIF(AN71:AN74,2)&gt;0),"OK",1))</f>
        <v>OK</v>
      </c>
    </row>
    <row r="72" spans="1:16382" s="246" customFormat="1" ht="156.75" x14ac:dyDescent="0.25">
      <c r="A72" s="1220"/>
      <c r="B72" s="10" t="s">
        <v>203</v>
      </c>
      <c r="C72" s="11">
        <v>20</v>
      </c>
      <c r="D72" s="11" t="str">
        <f>IFERROR(INDEX(DESEMPATE!$D$3:$D$73,MATCH('EXP ESPEC.'!B72,DESEMPATE!$C$3:$C$73,0)),"")</f>
        <v>INTERPRO SAS</v>
      </c>
      <c r="E72" s="328" t="s">
        <v>160</v>
      </c>
      <c r="F72" s="328"/>
      <c r="G72" s="483" t="s">
        <v>859</v>
      </c>
      <c r="H72" s="806" t="s">
        <v>438</v>
      </c>
      <c r="I72" s="483" t="s">
        <v>860</v>
      </c>
      <c r="J72" s="1055" t="s">
        <v>861</v>
      </c>
      <c r="K72" s="20" t="s">
        <v>160</v>
      </c>
      <c r="L72" s="909" t="s">
        <v>161</v>
      </c>
      <c r="M72" s="909" t="s">
        <v>161</v>
      </c>
      <c r="N72" s="909" t="s">
        <v>161</v>
      </c>
      <c r="O72" s="909" t="s">
        <v>160</v>
      </c>
      <c r="P72" s="909" t="str">
        <f t="shared" si="42"/>
        <v>SI</v>
      </c>
      <c r="Q72" s="1294"/>
      <c r="R72" s="490">
        <v>0.5</v>
      </c>
      <c r="S72" s="491">
        <v>39004</v>
      </c>
      <c r="T72" s="491">
        <v>39667</v>
      </c>
      <c r="U72" s="16">
        <f t="shared" si="11"/>
        <v>2008</v>
      </c>
      <c r="V72" s="17">
        <f>IFERROR(INDEX(PARAMETROS!$B$53:$B$79,MATCH(U72,PARAMETROS!$A$53:$A$79,0)),"")</f>
        <v>461500</v>
      </c>
      <c r="W72" s="603">
        <v>3848051306</v>
      </c>
      <c r="X72" s="624" t="s">
        <v>171</v>
      </c>
      <c r="Y72" s="20" t="str">
        <f>IFERROR(IF(X72="","",IF(X72="COP","N/A",IF(OR(X72="USD",X72="US"),1,IF(X72="EUR",VLOOKUP(T72,'SH EURO'!$A$6:$B$6338,2,FALSE),"INGRESAR TASA")))),"")</f>
        <v>N/A</v>
      </c>
      <c r="Z72" s="454" t="str">
        <f t="shared" si="43"/>
        <v>N/A</v>
      </c>
      <c r="AA72" s="19">
        <f>IFERROR(IF(X72="","",IF(X72="COP",1,IF(Y72&lt;&gt;"N/A",VLOOKUP(T72,'SH TRM'!$A$9:$B$8912,2,FALSE),"REVISAR"))),"")</f>
        <v>1</v>
      </c>
      <c r="AB72" s="458">
        <f t="shared" si="44"/>
        <v>3848051306</v>
      </c>
      <c r="AC72" s="371">
        <f t="shared" si="45"/>
        <v>8338.13934127844</v>
      </c>
      <c r="AD72" s="802">
        <f t="shared" si="46"/>
        <v>4169.06967063922</v>
      </c>
      <c r="AE72" s="9" t="str">
        <f t="shared" si="47"/>
        <v/>
      </c>
      <c r="AF72" s="779" t="str">
        <f t="shared" si="37"/>
        <v>CUMPLE</v>
      </c>
      <c r="AG72" s="356" t="str">
        <f t="shared" si="38"/>
        <v/>
      </c>
      <c r="AH72" s="1320"/>
      <c r="AI72" s="1332"/>
      <c r="AJ72" s="1335"/>
      <c r="AK72" s="379"/>
      <c r="AL72" s="804"/>
      <c r="AN72" s="466">
        <f t="shared" si="41"/>
        <v>0</v>
      </c>
      <c r="AO72" s="466"/>
    </row>
    <row r="73" spans="1:16382" s="246" customFormat="1" ht="71.25" x14ac:dyDescent="0.25">
      <c r="A73" s="1220"/>
      <c r="B73" s="10" t="s">
        <v>204</v>
      </c>
      <c r="C73" s="11">
        <v>31</v>
      </c>
      <c r="D73" s="11" t="str">
        <f>IFERROR(INDEX(DESEMPATE!$D$3:$D$73,MATCH('EXP ESPEC.'!B73,DESEMPATE!$C$3:$C$73,0)),"")</f>
        <v>INTECSA - INARSA COLOMBIA SAS</v>
      </c>
      <c r="E73" s="328" t="s">
        <v>160</v>
      </c>
      <c r="F73" s="328"/>
      <c r="G73" s="483" t="s">
        <v>862</v>
      </c>
      <c r="H73" s="806" t="s">
        <v>435</v>
      </c>
      <c r="I73" s="483" t="s">
        <v>848</v>
      </c>
      <c r="J73" s="1055" t="s">
        <v>863</v>
      </c>
      <c r="K73" s="20" t="s">
        <v>160</v>
      </c>
      <c r="L73" s="20" t="s">
        <v>160</v>
      </c>
      <c r="M73" s="909" t="s">
        <v>161</v>
      </c>
      <c r="N73" s="909" t="s">
        <v>161</v>
      </c>
      <c r="O73" s="20" t="s">
        <v>160</v>
      </c>
      <c r="P73" s="909" t="str">
        <f t="shared" si="42"/>
        <v>SI</v>
      </c>
      <c r="Q73" s="1294"/>
      <c r="R73" s="490">
        <v>1</v>
      </c>
      <c r="S73" s="491">
        <v>39450</v>
      </c>
      <c r="T73" s="492">
        <v>40622</v>
      </c>
      <c r="U73" s="16">
        <f t="shared" si="11"/>
        <v>2011</v>
      </c>
      <c r="V73" s="17">
        <f>IFERROR(INDEX(PARAMETROS!$B$53:$B$79,MATCH(U73,PARAMETROS!$A$53:$A$79,0)),"")</f>
        <v>535600</v>
      </c>
      <c r="W73" s="603">
        <v>1222959.81</v>
      </c>
      <c r="X73" s="618" t="s">
        <v>173</v>
      </c>
      <c r="Y73" s="20">
        <f>IFERROR(IF(X73="","",IF(X73="COP","N/A",IF(OR(X73="USD",X73="US"),1,IF(X73="EUR",VLOOKUP(T73,'SH EURO'!$A$6:$B$6338,2,FALSE),"INGRESAR TASA")))),"")</f>
        <v>1.4177</v>
      </c>
      <c r="Z73" s="454">
        <f t="shared" si="43"/>
        <v>1733790.1226369999</v>
      </c>
      <c r="AA73" s="19">
        <f>IFERROR(IF(X73="","",IF(X73="COP",1,IF(Y73&lt;&gt;"N/A",VLOOKUP(T73,'SH TRM'!$A$9:$B$8912,2,FALSE),"REVISAR"))),"")</f>
        <v>1874.79</v>
      </c>
      <c r="AB73" s="458">
        <f t="shared" si="44"/>
        <v>3250492384.018621</v>
      </c>
      <c r="AC73" s="371">
        <f t="shared" si="45"/>
        <v>6068.8804780033997</v>
      </c>
      <c r="AD73" s="802">
        <f t="shared" si="46"/>
        <v>6068.8804780033997</v>
      </c>
      <c r="AE73" s="9" t="str">
        <f t="shared" si="47"/>
        <v/>
      </c>
      <c r="AF73" s="779" t="str">
        <f t="shared" si="37"/>
        <v>CUMPLE</v>
      </c>
      <c r="AG73" s="356" t="str">
        <f t="shared" si="38"/>
        <v/>
      </c>
      <c r="AH73" s="1320"/>
      <c r="AI73" s="1332"/>
      <c r="AJ73" s="1335"/>
      <c r="AK73" s="379"/>
      <c r="AL73" s="804"/>
      <c r="AN73" s="466">
        <f t="shared" si="41"/>
        <v>0</v>
      </c>
      <c r="AO73" s="466"/>
    </row>
    <row r="74" spans="1:16382" s="246" customFormat="1" ht="57.75" thickBot="1" x14ac:dyDescent="0.3">
      <c r="A74" s="1221"/>
      <c r="B74" s="621" t="s">
        <v>386</v>
      </c>
      <c r="C74" s="49">
        <v>36</v>
      </c>
      <c r="D74" s="49" t="str">
        <f>IFERROR(INDEX(DESEMPATE!$D$3:$D$73,MATCH('EXP ESPEC.'!B74,DESEMPATE!$C$3:$C$73,0)),"")</f>
        <v>BATEMAN INGENIERIA SA</v>
      </c>
      <c r="E74" s="329" t="s">
        <v>160</v>
      </c>
      <c r="F74" s="329"/>
      <c r="G74" s="497" t="s">
        <v>437</v>
      </c>
      <c r="H74" s="811" t="s">
        <v>438</v>
      </c>
      <c r="I74" s="139" t="s">
        <v>864</v>
      </c>
      <c r="J74" s="253" t="s">
        <v>865</v>
      </c>
      <c r="K74" s="139" t="s">
        <v>160</v>
      </c>
      <c r="L74" s="910" t="s">
        <v>161</v>
      </c>
      <c r="M74" s="139" t="s">
        <v>160</v>
      </c>
      <c r="N74" s="914" t="s">
        <v>160</v>
      </c>
      <c r="O74" s="914" t="s">
        <v>160</v>
      </c>
      <c r="P74" s="910" t="str">
        <f t="shared" si="42"/>
        <v>SI</v>
      </c>
      <c r="Q74" s="1295"/>
      <c r="R74" s="499">
        <v>0.34</v>
      </c>
      <c r="S74" s="500">
        <v>41082</v>
      </c>
      <c r="T74" s="500">
        <v>42517</v>
      </c>
      <c r="U74" s="40">
        <f t="shared" si="11"/>
        <v>2016</v>
      </c>
      <c r="V74" s="41">
        <f>IFERROR(INDEX(PARAMETROS!$B$53:$B$79,MATCH(U74,PARAMETROS!$A$53:$A$79,0)),"")</f>
        <v>689455</v>
      </c>
      <c r="W74" s="1056">
        <v>5225859003</v>
      </c>
      <c r="X74" s="625" t="s">
        <v>171</v>
      </c>
      <c r="Y74" s="139" t="str">
        <f>IFERROR(IF(X74="","",IF(X74="COP","N/A",IF(OR(X74="USD",X74="US"),1,IF(X74="EUR",VLOOKUP(T74,'SH EURO'!$A$6:$B$6338,2,FALSE),"INGRESAR TASA")))),"")</f>
        <v>N/A</v>
      </c>
      <c r="Z74" s="455" t="str">
        <f t="shared" si="43"/>
        <v>N/A</v>
      </c>
      <c r="AA74" s="43">
        <f>IFERROR(IF(X74="","",IF(X74="COP",1,IF(Y74&lt;&gt;"N/A",VLOOKUP(T74,'SH TRM'!$A$9:$B$8912,2,FALSE),"REVISAR"))),"")</f>
        <v>1</v>
      </c>
      <c r="AB74" s="459">
        <f t="shared" si="44"/>
        <v>5225859003</v>
      </c>
      <c r="AC74" s="372">
        <f t="shared" si="45"/>
        <v>7579.6955609865763</v>
      </c>
      <c r="AD74" s="803">
        <f t="shared" si="46"/>
        <v>2577.096490735436</v>
      </c>
      <c r="AE74" s="44" t="str">
        <f t="shared" si="47"/>
        <v/>
      </c>
      <c r="AF74" s="780" t="str">
        <f t="shared" ref="AF74" si="51">IFERROR(IF(AD74="","",IF(AD74&gt;=CM004EEM1,"CUMPLE","NO CUMPLE")),"")</f>
        <v>CUMPLE</v>
      </c>
      <c r="AG74" s="358" t="str">
        <f t="shared" si="38"/>
        <v/>
      </c>
      <c r="AH74" s="1321"/>
      <c r="AI74" s="1333"/>
      <c r="AJ74" s="1336"/>
      <c r="AK74" s="385"/>
      <c r="AL74" s="804"/>
      <c r="AN74" s="466">
        <f t="shared" si="41"/>
        <v>2</v>
      </c>
      <c r="AO74" s="466"/>
    </row>
    <row r="75" spans="1:16382" s="246" customFormat="1" ht="71.25" x14ac:dyDescent="0.25">
      <c r="A75" s="1219" t="s">
        <v>34</v>
      </c>
      <c r="B75" s="22" t="s">
        <v>205</v>
      </c>
      <c r="C75" s="138">
        <v>5</v>
      </c>
      <c r="D75" s="142" t="str">
        <f>IFERROR(INDEX(DESEMPATE!$D$3:$D$73,MATCH('EXP ESPEC.'!B75,DESEMPATE!$C$3:$C$73,0)),"")</f>
        <v>TECNICA Y  PROYECTOS SAS - TYPSA</v>
      </c>
      <c r="E75" s="509" t="s">
        <v>160</v>
      </c>
      <c r="F75" s="509"/>
      <c r="G75" s="143" t="s">
        <v>862</v>
      </c>
      <c r="H75" s="810" t="s">
        <v>435</v>
      </c>
      <c r="I75" s="143" t="s">
        <v>848</v>
      </c>
      <c r="J75" s="252" t="s">
        <v>866</v>
      </c>
      <c r="K75" s="143" t="s">
        <v>160</v>
      </c>
      <c r="L75" s="143" t="s">
        <v>160</v>
      </c>
      <c r="M75" s="909" t="s">
        <v>161</v>
      </c>
      <c r="N75" s="909" t="s">
        <v>161</v>
      </c>
      <c r="O75" s="557" t="s">
        <v>160</v>
      </c>
      <c r="P75" s="912" t="str">
        <f t="shared" si="42"/>
        <v>SI</v>
      </c>
      <c r="Q75" s="1296" t="s">
        <v>161</v>
      </c>
      <c r="R75" s="23">
        <v>0.86</v>
      </c>
      <c r="S75" s="405">
        <v>38018</v>
      </c>
      <c r="T75" s="405">
        <v>39721</v>
      </c>
      <c r="U75" s="47">
        <f t="shared" ref="U75:U78" si="52">IFERROR(IF(T75="","",YEAR(T75)),"")</f>
        <v>2008</v>
      </c>
      <c r="V75" s="527">
        <f>IFERROR(INDEX(PARAMETROS!$B$53:$B$79,MATCH(U75,PARAMETROS!$A$53:$A$79,0)),"")</f>
        <v>461500</v>
      </c>
      <c r="W75" s="994">
        <v>3755019.48</v>
      </c>
      <c r="X75" s="630" t="s">
        <v>173</v>
      </c>
      <c r="Y75" s="143">
        <f>IFERROR(IF(X75="","",IF(X75="COP","N/A",IF(OR(X75="USD",X75="US"),1,IF(X75="EUR",VLOOKUP(T75,'SH EURO'!$A$6:$B$6338,2,FALSE),"INGRESAR TASA")))),"")</f>
        <v>1.4444999999999999</v>
      </c>
      <c r="Z75" s="456">
        <f t="shared" si="43"/>
        <v>5424125.6388599994</v>
      </c>
      <c r="AA75" s="26">
        <f>IFERROR(IF(X75="","",IF(X75="COP",1,IF(Y75&lt;&gt;"N/A",VLOOKUP(T75,'SH TRM'!$A$9:$B$8912,2,FALSE),"REVISAR"))),"")</f>
        <v>2174.62</v>
      </c>
      <c r="AB75" s="460">
        <f t="shared" si="44"/>
        <v>11795412096.777731</v>
      </c>
      <c r="AC75" s="373">
        <f t="shared" si="45"/>
        <v>25558.856114361279</v>
      </c>
      <c r="AD75" s="801">
        <f t="shared" si="46"/>
        <v>21980.616258350699</v>
      </c>
      <c r="AE75" s="34" t="str">
        <f t="shared" si="47"/>
        <v/>
      </c>
      <c r="AF75" s="781" t="str">
        <f>IFERROR(IF(AD75="","",IF(AD75&gt;=CM007EE,"CUMPLE","NO CUMPLE")),"")</f>
        <v>CUMPLE</v>
      </c>
      <c r="AG75" s="357" t="str">
        <f t="shared" si="38"/>
        <v/>
      </c>
      <c r="AH75" s="1319" t="str">
        <f>IFERROR(IF(AND(COUNTIF(L75:L78,"SI")&gt;=1,COUNTIF(M75:M78,"SI")&gt;=1,COUNTIF(N75:N78,"SI")&gt;=1,COUNTIF(Q75:Q78,"SI")&lt;=1,COUNTIF(K75:K78,"SI")=4,AO75="OK"),"SI","NO"),"")</f>
        <v>SI</v>
      </c>
      <c r="AI75" s="1331">
        <f t="shared" ref="AI75" si="53">IFERROR(IF(OR(E75="",E75="NO"),"N/A",IF(AND(COUNTIF(AF75:AF78,"CUMPLE")=4,AH75="SI"),900,(IF(AND(COUNTIF(AF75:AF78,"CUMPLE")=3,AH75="SI"),800,IF(AND(COUNTIF(AF75:AF78,"CUMPLE")=2,AH75="SI"),700,0))))),"")</f>
        <v>900</v>
      </c>
      <c r="AJ75" s="1334" t="str">
        <f t="shared" ref="AJ75" si="54">IFERROR(IF(OR(F75="",F75="NO"),"N/A",IF(AND(COUNTIF(AG75:AG78,"CUMPLE")=4,AH75="SI"),900,(IF(AND(COUNTIF(AG75:AG78,"CUMPLE")=3,AH75="SI"),800,IF(AND(COUNTIF(AG75:AG78,"CUMPLE")=2,AH75="SI"),700,0))))),"")</f>
        <v>N/A</v>
      </c>
      <c r="AK75" s="533"/>
      <c r="AL75" s="804"/>
      <c r="AN75" s="466">
        <f t="shared" si="41"/>
        <v>0</v>
      </c>
      <c r="AO75" s="466" t="str">
        <f>IF(OR(COUNTIF(AN75:AN78,2)=0,COUNTIF(AN75:AN78,2)&gt;1),"OK",IF(AND(COUNTIF(AN75:AN78,1)&gt;0,COUNTIF(AN75:AN78,2)&gt;0),"OK",1))</f>
        <v>OK</v>
      </c>
    </row>
    <row r="76" spans="1:16382" s="246" customFormat="1" ht="171" x14ac:dyDescent="0.25">
      <c r="A76" s="1220"/>
      <c r="B76" s="10" t="s">
        <v>205</v>
      </c>
      <c r="C76" s="136">
        <v>10</v>
      </c>
      <c r="D76" s="11" t="str">
        <f>IFERROR(INDEX(DESEMPATE!$D$3:$D$73,MATCH('EXP ESPEC.'!B76,DESEMPATE!$C$3:$C$73,0)),"")</f>
        <v>TECNICA Y  PROYECTOS SAS - TYPSA</v>
      </c>
      <c r="E76" s="328" t="s">
        <v>160</v>
      </c>
      <c r="F76" s="328"/>
      <c r="G76" s="483" t="s">
        <v>437</v>
      </c>
      <c r="H76" s="806" t="s">
        <v>438</v>
      </c>
      <c r="I76" s="483" t="s">
        <v>867</v>
      </c>
      <c r="J76" s="251" t="s">
        <v>868</v>
      </c>
      <c r="K76" s="909" t="s">
        <v>160</v>
      </c>
      <c r="L76" s="909" t="s">
        <v>161</v>
      </c>
      <c r="M76" s="20" t="s">
        <v>160</v>
      </c>
      <c r="N76" s="909" t="s">
        <v>161</v>
      </c>
      <c r="O76" s="909" t="s">
        <v>161</v>
      </c>
      <c r="P76" s="909" t="str">
        <f t="shared" si="42"/>
        <v>SI</v>
      </c>
      <c r="Q76" s="1294"/>
      <c r="R76" s="14">
        <v>0.7</v>
      </c>
      <c r="S76" s="15">
        <v>41234</v>
      </c>
      <c r="T76" s="15">
        <v>41851</v>
      </c>
      <c r="U76" s="16">
        <f t="shared" si="52"/>
        <v>2014</v>
      </c>
      <c r="V76" s="17">
        <f>IFERROR(INDEX(PARAMETROS!$B$53:$B$79,MATCH(U76,PARAMETROS!$A$53:$A$79,0)),"")</f>
        <v>616000</v>
      </c>
      <c r="W76" s="691">
        <v>9584880919</v>
      </c>
      <c r="X76" s="618" t="s">
        <v>171</v>
      </c>
      <c r="Y76" s="20" t="str">
        <f>IFERROR(IF(X76="","",IF(X76="COP","N/A",IF(OR(X76="USD",X76="US"),1,IF(X76="EUR",VLOOKUP(T76,'SH EURO'!$A$6:$B$6338,2,FALSE),"INGRESAR TASA")))),"")</f>
        <v>N/A</v>
      </c>
      <c r="Z76" s="454" t="str">
        <f t="shared" si="43"/>
        <v>N/A</v>
      </c>
      <c r="AA76" s="19">
        <f>IFERROR(IF(X76="","",IF(X76="COP",1,IF(Y76&lt;&gt;"N/A",VLOOKUP(T76,'SH TRM'!$A$9:$B$8912,2,FALSE),"REVISAR"))),"")</f>
        <v>1</v>
      </c>
      <c r="AB76" s="458">
        <f t="shared" si="44"/>
        <v>9584880919</v>
      </c>
      <c r="AC76" s="371">
        <f t="shared" si="45"/>
        <v>15559.871621753247</v>
      </c>
      <c r="AD76" s="802">
        <f t="shared" si="46"/>
        <v>10891.910135227272</v>
      </c>
      <c r="AE76" s="9" t="str">
        <f t="shared" si="47"/>
        <v/>
      </c>
      <c r="AF76" s="779" t="str">
        <f t="shared" ref="AF76" si="55">IFERROR(IF(AD76="","",IF(AD76&gt;=CM004EEM1,"CUMPLE","NO CUMPLE")),"")</f>
        <v>CUMPLE</v>
      </c>
      <c r="AG76" s="356" t="str">
        <f t="shared" si="38"/>
        <v/>
      </c>
      <c r="AH76" s="1320"/>
      <c r="AI76" s="1332"/>
      <c r="AJ76" s="1335"/>
      <c r="AK76" s="379"/>
      <c r="AL76" s="804"/>
      <c r="AN76" s="466">
        <f t="shared" si="41"/>
        <v>1</v>
      </c>
      <c r="AO76" s="466"/>
    </row>
    <row r="77" spans="1:16382" s="246" customFormat="1" ht="85.5" x14ac:dyDescent="0.25">
      <c r="A77" s="1220"/>
      <c r="B77" s="10" t="s">
        <v>206</v>
      </c>
      <c r="C77" s="136">
        <v>31</v>
      </c>
      <c r="D77" s="11" t="str">
        <f>IFERROR(INDEX(DESEMPATE!$D$3:$D$73,MATCH('EXP ESPEC.'!B77,DESEMPATE!$C$3:$C$73,0)),"")</f>
        <v>CONSULTORES TÉCNICOS Y ECONOMICOS SA</v>
      </c>
      <c r="E77" s="328" t="s">
        <v>160</v>
      </c>
      <c r="F77" s="328"/>
      <c r="G77" s="20" t="s">
        <v>437</v>
      </c>
      <c r="H77" s="807" t="s">
        <v>438</v>
      </c>
      <c r="I77" s="20" t="s">
        <v>869</v>
      </c>
      <c r="J77" s="251" t="s">
        <v>870</v>
      </c>
      <c r="K77" s="20" t="s">
        <v>160</v>
      </c>
      <c r="L77" s="909" t="s">
        <v>161</v>
      </c>
      <c r="M77" s="909" t="s">
        <v>161</v>
      </c>
      <c r="N77" s="909" t="s">
        <v>160</v>
      </c>
      <c r="O77" s="909" t="s">
        <v>160</v>
      </c>
      <c r="P77" s="909" t="str">
        <f t="shared" si="42"/>
        <v>SI</v>
      </c>
      <c r="Q77" s="1294"/>
      <c r="R77" s="14">
        <v>0.75</v>
      </c>
      <c r="S77" s="15">
        <v>38374</v>
      </c>
      <c r="T77" s="15">
        <v>39512</v>
      </c>
      <c r="U77" s="16">
        <f t="shared" si="52"/>
        <v>2008</v>
      </c>
      <c r="V77" s="17">
        <f>IFERROR(INDEX(PARAMETROS!$B$53:$B$79,MATCH(U77,PARAMETROS!$A$53:$A$79,0)),"")</f>
        <v>461500</v>
      </c>
      <c r="W77" s="691">
        <v>4505935152</v>
      </c>
      <c r="X77" s="618" t="s">
        <v>171</v>
      </c>
      <c r="Y77" s="20" t="str">
        <f>IFERROR(IF(X77="","",IF(X77="COP","N/A",IF(OR(X77="USD",X77="US"),1,IF(X77="EUR",VLOOKUP(T77,'SH EURO'!$A$6:$B$6338,2,FALSE),"INGRESAR TASA")))),"")</f>
        <v>N/A</v>
      </c>
      <c r="Z77" s="454" t="str">
        <f t="shared" si="43"/>
        <v>N/A</v>
      </c>
      <c r="AA77" s="19">
        <f>IFERROR(IF(X77="","",IF(X77="COP",1,IF(Y77&lt;&gt;"N/A",VLOOKUP(T77,'SH TRM'!$A$9:$B$8912,2,FALSE),"REVISAR"))),"")</f>
        <v>1</v>
      </c>
      <c r="AB77" s="458">
        <f t="shared" si="44"/>
        <v>4505935152</v>
      </c>
      <c r="AC77" s="371">
        <f t="shared" si="45"/>
        <v>9763.6731354279527</v>
      </c>
      <c r="AD77" s="802">
        <f t="shared" si="46"/>
        <v>7322.7548515709641</v>
      </c>
      <c r="AE77" s="9" t="str">
        <f t="shared" si="47"/>
        <v/>
      </c>
      <c r="AF77" s="779" t="str">
        <f t="shared" si="37"/>
        <v>CUMPLE</v>
      </c>
      <c r="AG77" s="356" t="str">
        <f t="shared" si="38"/>
        <v/>
      </c>
      <c r="AH77" s="1320"/>
      <c r="AI77" s="1332"/>
      <c r="AJ77" s="1335"/>
      <c r="AK77" s="379"/>
      <c r="AL77" s="804"/>
      <c r="AN77" s="466">
        <f t="shared" si="41"/>
        <v>1</v>
      </c>
      <c r="AO77" s="466"/>
    </row>
    <row r="78" spans="1:16382" s="246" customFormat="1" ht="72" thickBot="1" x14ac:dyDescent="0.3">
      <c r="A78" s="1221"/>
      <c r="B78" s="36" t="s">
        <v>206</v>
      </c>
      <c r="C78" s="137">
        <v>38</v>
      </c>
      <c r="D78" s="49" t="str">
        <f>IFERROR(INDEX(DESEMPATE!$D$3:$D$73,MATCH('EXP ESPEC.'!B78,DESEMPATE!$C$3:$C$73,0)),"")</f>
        <v>CONSULTORES TÉCNICOS Y ECONOMICOS SA</v>
      </c>
      <c r="E78" s="329" t="s">
        <v>160</v>
      </c>
      <c r="F78" s="329"/>
      <c r="G78" s="139" t="s">
        <v>670</v>
      </c>
      <c r="H78" s="808" t="s">
        <v>438</v>
      </c>
      <c r="I78" s="139" t="s">
        <v>871</v>
      </c>
      <c r="J78" s="253" t="s">
        <v>872</v>
      </c>
      <c r="K78" s="139" t="s">
        <v>160</v>
      </c>
      <c r="L78" s="910" t="s">
        <v>161</v>
      </c>
      <c r="M78" s="910" t="s">
        <v>161</v>
      </c>
      <c r="N78" s="910" t="s">
        <v>160</v>
      </c>
      <c r="O78" s="910" t="s">
        <v>160</v>
      </c>
      <c r="P78" s="910" t="str">
        <f t="shared" si="42"/>
        <v>SI</v>
      </c>
      <c r="Q78" s="1295"/>
      <c r="R78" s="39">
        <v>0.5</v>
      </c>
      <c r="S78" s="407">
        <v>38034</v>
      </c>
      <c r="T78" s="407">
        <v>40770</v>
      </c>
      <c r="U78" s="40">
        <f t="shared" si="52"/>
        <v>2011</v>
      </c>
      <c r="V78" s="41">
        <f>IFERROR(INDEX(PARAMETROS!$B$53:$B$79,MATCH(U78,PARAMETROS!$A$53:$A$79,0)),"")</f>
        <v>535600</v>
      </c>
      <c r="W78" s="616">
        <v>9131630030</v>
      </c>
      <c r="X78" s="625" t="s">
        <v>171</v>
      </c>
      <c r="Y78" s="139" t="str">
        <f>IFERROR(IF(X78="","",IF(X78="COP","N/A",IF(OR(X78="USD",X78="US"),1,IF(X78="EUR",VLOOKUP(T78,'SH EURO'!$A$6:$B$6338,2,FALSE),"INGRESAR TASA")))),"")</f>
        <v>N/A</v>
      </c>
      <c r="Z78" s="455" t="str">
        <f t="shared" si="43"/>
        <v>N/A</v>
      </c>
      <c r="AA78" s="43">
        <f>IFERROR(IF(X78="","",IF(X78="COP",1,IF(Y78&lt;&gt;"N/A",VLOOKUP(T78,'SH TRM'!$A$9:$B$8912,2,FALSE),"REVISAR"))),"")</f>
        <v>1</v>
      </c>
      <c r="AB78" s="459">
        <f t="shared" si="44"/>
        <v>9131630030</v>
      </c>
      <c r="AC78" s="372">
        <f t="shared" si="45"/>
        <v>17049.346583271097</v>
      </c>
      <c r="AD78" s="803">
        <f t="shared" si="46"/>
        <v>8524.6732916355486</v>
      </c>
      <c r="AE78" s="44" t="str">
        <f t="shared" si="47"/>
        <v/>
      </c>
      <c r="AF78" s="780" t="str">
        <f t="shared" si="37"/>
        <v>CUMPLE</v>
      </c>
      <c r="AG78" s="358" t="str">
        <f t="shared" si="38"/>
        <v/>
      </c>
      <c r="AH78" s="1321"/>
      <c r="AI78" s="1333"/>
      <c r="AJ78" s="1336"/>
      <c r="AK78" s="385"/>
      <c r="AL78" s="804"/>
      <c r="AN78" s="466">
        <f t="shared" si="41"/>
        <v>1</v>
      </c>
      <c r="AO78" s="466"/>
    </row>
    <row r="79" spans="1:16382" s="246" customFormat="1" ht="85.5" x14ac:dyDescent="0.25">
      <c r="A79" s="1219" t="s">
        <v>35</v>
      </c>
      <c r="B79" s="622" t="s">
        <v>207</v>
      </c>
      <c r="C79" s="138">
        <v>4</v>
      </c>
      <c r="D79" s="142" t="str">
        <f>IFERROR(INDEX(DESEMPATE!$D$3:$D$73,MATCH('EXP ESPEC.'!B79,DESEMPATE!$C$3:$C$73,0)),"")</f>
        <v>SIGA INGENIERIA Y CONSULTORIA SA SUCURSAL COLOMBIA</v>
      </c>
      <c r="E79" s="838" t="s">
        <v>160</v>
      </c>
      <c r="F79" s="509"/>
      <c r="G79" s="35" t="s">
        <v>659</v>
      </c>
      <c r="H79" s="35" t="s">
        <v>438</v>
      </c>
      <c r="I79" s="35" t="s">
        <v>660</v>
      </c>
      <c r="J79" s="251" t="s">
        <v>661</v>
      </c>
      <c r="K79" s="143" t="s">
        <v>160</v>
      </c>
      <c r="L79" s="895" t="s">
        <v>161</v>
      </c>
      <c r="M79" s="895" t="s">
        <v>161</v>
      </c>
      <c r="N79" s="895" t="s">
        <v>160</v>
      </c>
      <c r="O79" s="895" t="s">
        <v>160</v>
      </c>
      <c r="P79" s="891" t="str">
        <f t="shared" ref="P79:P110" si="56">IFERROR(IF(S79="","",IF(S79&gt;=DATE(1990,1,1),"SI","NO")),"")</f>
        <v>SI</v>
      </c>
      <c r="Q79" s="1296" t="s">
        <v>161</v>
      </c>
      <c r="R79" s="29">
        <v>0.5</v>
      </c>
      <c r="S79" s="15">
        <v>41059</v>
      </c>
      <c r="T79" s="15">
        <v>42492</v>
      </c>
      <c r="U79" s="47">
        <f t="shared" ref="U79:U110" si="57">IFERROR(IF(T79="","",YEAR(T79)),"")</f>
        <v>2016</v>
      </c>
      <c r="V79" s="527">
        <f>IFERROR(INDEX(PARAMETROS!$B$53:$B$79,MATCH(U79,PARAMETROS!$A$53:$A$79,0)),"")</f>
        <v>689455</v>
      </c>
      <c r="W79" s="970">
        <v>9388323328</v>
      </c>
      <c r="X79" s="623" t="s">
        <v>171</v>
      </c>
      <c r="Y79" s="143" t="str">
        <f>IFERROR(IF(X79="","",IF(X79="COP","N/A",IF(OR(X79="USD",X79="US"),1,IF(X79="EUR",VLOOKUP(T79,'SH EURO'!$A$6:$B$6338,2,FALSE),"INGRESAR TASA")))),"")</f>
        <v>N/A</v>
      </c>
      <c r="Z79" s="456" t="str">
        <f t="shared" si="43"/>
        <v>N/A</v>
      </c>
      <c r="AA79" s="26">
        <f>IFERROR(IF(X79="","",IF(X79="COP",1,IF(Y79&lt;&gt;"N/A",VLOOKUP(T79,'SH TRM'!$A$9:$B$8912,2,FALSE),"REVISAR"))),"")</f>
        <v>1</v>
      </c>
      <c r="AB79" s="460">
        <f t="shared" si="44"/>
        <v>9388323328</v>
      </c>
      <c r="AC79" s="373">
        <f t="shared" si="45"/>
        <v>13617.02116599343</v>
      </c>
      <c r="AD79" s="368">
        <f t="shared" si="46"/>
        <v>6808.5105829967151</v>
      </c>
      <c r="AE79" s="377" t="str">
        <f t="shared" si="47"/>
        <v/>
      </c>
      <c r="AF79" s="374" t="str">
        <f t="shared" si="37"/>
        <v>CUMPLE</v>
      </c>
      <c r="AG79" s="357" t="str">
        <f t="shared" si="38"/>
        <v/>
      </c>
      <c r="AH79" s="1319" t="str">
        <f>IFERROR(IF(AND(COUNTIF(L79:L82,"SI")&gt;=1,COUNTIF(M79:M82,"SI")&gt;=1,COUNTIF(N79:N82,"SI")&gt;=1,COUNTIF(Q79:Q82,"SI")&lt;=1,COUNTIF(K79:K82,"SI")=4,AO79="OK"),"SI","NO"),"")</f>
        <v>SI</v>
      </c>
      <c r="AI79" s="1331">
        <f t="shared" ref="AI79" si="58">IFERROR(IF(OR(E79="",E79="NO"),"N/A",IF(AND(COUNTIF(AF79:AF82,"CUMPLE")=4,AH79="SI"),900,(IF(AND(COUNTIF(AF79:AF82,"CUMPLE")=3,AH79="SI"),800,IF(AND(COUNTIF(AF79:AF82,"CUMPLE")=2,AH79="SI"),700,0))))),"")</f>
        <v>900</v>
      </c>
      <c r="AJ79" s="1334" t="str">
        <f t="shared" ref="AJ79" si="59">IFERROR(IF(OR(F79="",F79="NO"),"N/A",IF(AND(COUNTIF(AG79:AG82,"CUMPLE")=4,AH79="SI"),900,(IF(AND(COUNTIF(AG79:AG82,"CUMPLE")=3,AH79="SI"),800,IF(AND(COUNTIF(AG79:AG82,"CUMPLE")=2,AH79="SI"),700,0))))),"")</f>
        <v>N/A</v>
      </c>
      <c r="AK79" s="533"/>
      <c r="AL79" s="260"/>
      <c r="AN79" s="466">
        <f t="shared" si="41"/>
        <v>1</v>
      </c>
      <c r="AO79" s="466" t="str">
        <f>IF(OR(COUNTIF(AN79:AN82,2)=0,COUNTIF(AN79:AN82,2)&gt;1),"OK",IF(AND(COUNTIF(AN79:AN82,1)&gt;0,COUNTIF(AN79:AN82,2)&gt;0),"OK",1))</f>
        <v>OK</v>
      </c>
    </row>
    <row r="80" spans="1:16382" s="246" customFormat="1" ht="47.25" x14ac:dyDescent="0.25">
      <c r="A80" s="1220"/>
      <c r="B80" s="10" t="s">
        <v>207</v>
      </c>
      <c r="C80" s="136">
        <v>10</v>
      </c>
      <c r="D80" s="11" t="str">
        <f>IFERROR(INDEX(DESEMPATE!$D$3:$D$73,MATCH('EXP ESPEC.'!B80,DESEMPATE!$C$3:$C$73,0)),"")</f>
        <v>SIGA INGENIERIA Y CONSULTORIA SA SUCURSAL COLOMBIA</v>
      </c>
      <c r="E80" s="839" t="s">
        <v>160</v>
      </c>
      <c r="F80" s="328"/>
      <c r="G80" s="20" t="s">
        <v>662</v>
      </c>
      <c r="H80" s="20" t="s">
        <v>663</v>
      </c>
      <c r="I80" s="20"/>
      <c r="J80" s="251" t="s">
        <v>664</v>
      </c>
      <c r="K80" s="20" t="s">
        <v>160</v>
      </c>
      <c r="L80" s="890" t="s">
        <v>160</v>
      </c>
      <c r="M80" s="890" t="s">
        <v>161</v>
      </c>
      <c r="N80" s="890" t="s">
        <v>161</v>
      </c>
      <c r="O80" s="890" t="s">
        <v>160</v>
      </c>
      <c r="P80" s="890" t="str">
        <f t="shared" si="56"/>
        <v>SI</v>
      </c>
      <c r="Q80" s="1294"/>
      <c r="R80" s="14">
        <v>0.5</v>
      </c>
      <c r="S80" s="15">
        <v>38636</v>
      </c>
      <c r="T80" s="15">
        <v>39483</v>
      </c>
      <c r="U80" s="16">
        <f t="shared" si="57"/>
        <v>2008</v>
      </c>
      <c r="V80" s="17">
        <f>IFERROR(INDEX(PARAMETROS!$B$53:$B$79,MATCH(U80,PARAMETROS!$A$53:$A$79,0)),"")</f>
        <v>461500</v>
      </c>
      <c r="W80" s="971">
        <f>39251.9*19753.73</f>
        <v>775371434.58700001</v>
      </c>
      <c r="X80" s="624" t="s">
        <v>697</v>
      </c>
      <c r="Y80" s="850">
        <v>2.14E-3</v>
      </c>
      <c r="Z80" s="454">
        <f t="shared" si="43"/>
        <v>1659294.87001618</v>
      </c>
      <c r="AA80" s="19">
        <f>IFERROR(IF(X80="","",IF(X80="COP",1,IF(Y80&lt;&gt;"N/A",VLOOKUP(T80,'SH TRM'!$A$9:$B$8912,2,FALSE),"REVISAR"))),"")</f>
        <v>1917.26</v>
      </c>
      <c r="AB80" s="458">
        <f t="shared" si="44"/>
        <v>3181299682.4872212</v>
      </c>
      <c r="AC80" s="371">
        <f t="shared" si="45"/>
        <v>6893.3904279246399</v>
      </c>
      <c r="AD80" s="369">
        <f t="shared" si="46"/>
        <v>3446.6952139623199</v>
      </c>
      <c r="AE80" s="954" t="str">
        <f t="shared" si="47"/>
        <v/>
      </c>
      <c r="AF80" s="890" t="str">
        <f t="shared" si="37"/>
        <v>CUMPLE</v>
      </c>
      <c r="AG80" s="356" t="str">
        <f t="shared" si="38"/>
        <v/>
      </c>
      <c r="AH80" s="1320"/>
      <c r="AI80" s="1332"/>
      <c r="AJ80" s="1335"/>
      <c r="AK80" s="379"/>
      <c r="AL80" s="260"/>
      <c r="AN80" s="466">
        <f t="shared" si="41"/>
        <v>0</v>
      </c>
      <c r="AO80" s="466"/>
    </row>
    <row r="81" spans="1:41" s="246" customFormat="1" ht="47.25" x14ac:dyDescent="0.25">
      <c r="A81" s="1220"/>
      <c r="B81" s="10" t="s">
        <v>207</v>
      </c>
      <c r="C81" s="136">
        <v>17</v>
      </c>
      <c r="D81" s="11" t="str">
        <f>IFERROR(INDEX(DESEMPATE!$D$3:$D$73,MATCH('EXP ESPEC.'!B81,DESEMPATE!$C$3:$C$73,0)),"")</f>
        <v>SIGA INGENIERIA Y CONSULTORIA SA SUCURSAL COLOMBIA</v>
      </c>
      <c r="E81" s="839" t="s">
        <v>160</v>
      </c>
      <c r="F81" s="328"/>
      <c r="G81" s="20" t="s">
        <v>699</v>
      </c>
      <c r="H81" s="20" t="s">
        <v>663</v>
      </c>
      <c r="I81" s="20"/>
      <c r="J81" s="251" t="s">
        <v>700</v>
      </c>
      <c r="K81" s="20" t="s">
        <v>160</v>
      </c>
      <c r="L81" s="890" t="s">
        <v>161</v>
      </c>
      <c r="M81" s="890" t="s">
        <v>161</v>
      </c>
      <c r="N81" s="890" t="s">
        <v>161</v>
      </c>
      <c r="O81" s="890" t="s">
        <v>160</v>
      </c>
      <c r="P81" s="890" t="str">
        <f t="shared" si="56"/>
        <v>SI</v>
      </c>
      <c r="Q81" s="1294"/>
      <c r="R81" s="21">
        <v>1</v>
      </c>
      <c r="S81" s="282">
        <v>39078</v>
      </c>
      <c r="T81" s="282">
        <v>39612</v>
      </c>
      <c r="U81" s="16">
        <f t="shared" si="57"/>
        <v>2008</v>
      </c>
      <c r="V81" s="17">
        <f>IFERROR(INDEX(PARAMETROS!$B$53:$B$79,MATCH(U81,PARAMETROS!$A$53:$A$79,0)),"")</f>
        <v>461500</v>
      </c>
      <c r="W81" s="981">
        <v>347153848</v>
      </c>
      <c r="X81" s="618" t="s">
        <v>697</v>
      </c>
      <c r="Y81" s="20">
        <v>2.0400000000000001E-3</v>
      </c>
      <c r="Z81" s="454">
        <f t="shared" si="43"/>
        <v>708193.84992000007</v>
      </c>
      <c r="AA81" s="19">
        <f>IFERROR(IF(X81="","",IF(X81="COP",1,IF(Y81&lt;&gt;"N/A",VLOOKUP(T81,'SH TRM'!$A$9:$B$8912,2,FALSE),"REVISAR"))),"")</f>
        <v>1705.35</v>
      </c>
      <c r="AB81" s="458">
        <f t="shared" si="44"/>
        <v>1207718381.961072</v>
      </c>
      <c r="AC81" s="371">
        <f t="shared" si="45"/>
        <v>2616.9412393522684</v>
      </c>
      <c r="AD81" s="369">
        <f t="shared" si="46"/>
        <v>2616.9412393522684</v>
      </c>
      <c r="AE81" s="954" t="str">
        <f t="shared" si="47"/>
        <v/>
      </c>
      <c r="AF81" s="890" t="str">
        <f t="shared" si="37"/>
        <v>CUMPLE</v>
      </c>
      <c r="AG81" s="356" t="str">
        <f t="shared" si="38"/>
        <v/>
      </c>
      <c r="AH81" s="1320"/>
      <c r="AI81" s="1332"/>
      <c r="AJ81" s="1335"/>
      <c r="AK81" s="379"/>
      <c r="AL81" s="260"/>
      <c r="AN81" s="466">
        <f t="shared" si="41"/>
        <v>0</v>
      </c>
      <c r="AO81" s="466"/>
    </row>
    <row r="82" spans="1:41" s="524" customFormat="1" ht="63.75" thickBot="1" x14ac:dyDescent="0.3">
      <c r="A82" s="1221"/>
      <c r="B82" s="621" t="s">
        <v>208</v>
      </c>
      <c r="C82" s="137">
        <v>26</v>
      </c>
      <c r="D82" s="49" t="str">
        <f>IFERROR(INDEX(DESEMPATE!$D$3:$D$73,MATCH('EXP ESPEC.'!B82,DESEMPATE!$C$3:$C$73,0)),"")</f>
        <v>ESTUDIOS TECNICOS SAS</v>
      </c>
      <c r="E82" s="840" t="s">
        <v>160</v>
      </c>
      <c r="F82" s="329"/>
      <c r="G82" s="139" t="s">
        <v>701</v>
      </c>
      <c r="H82" s="139" t="s">
        <v>438</v>
      </c>
      <c r="I82" s="139" t="s">
        <v>702</v>
      </c>
      <c r="J82" s="941" t="s">
        <v>703</v>
      </c>
      <c r="K82" s="558" t="s">
        <v>160</v>
      </c>
      <c r="L82" s="888" t="s">
        <v>161</v>
      </c>
      <c r="M82" s="888" t="s">
        <v>160</v>
      </c>
      <c r="N82" s="888" t="s">
        <v>161</v>
      </c>
      <c r="O82" s="888" t="s">
        <v>161</v>
      </c>
      <c r="P82" s="888" t="str">
        <f t="shared" si="56"/>
        <v>SI</v>
      </c>
      <c r="Q82" s="1295"/>
      <c r="R82" s="982">
        <v>0.35770000000000002</v>
      </c>
      <c r="S82" s="407">
        <v>34274</v>
      </c>
      <c r="T82" s="407">
        <v>37011</v>
      </c>
      <c r="U82" s="40">
        <f t="shared" si="57"/>
        <v>2001</v>
      </c>
      <c r="V82" s="41">
        <f>IFERROR(INDEX(PARAMETROS!$B$53:$B$79,MATCH(U82,PARAMETROS!$A$53:$A$79,0)),"")</f>
        <v>286000</v>
      </c>
      <c r="W82" s="479">
        <v>44228831504.339996</v>
      </c>
      <c r="X82" s="625" t="s">
        <v>171</v>
      </c>
      <c r="Y82" s="139" t="str">
        <f>IFERROR(IF(X82="","",IF(X82="COP","N/A",IF(OR(X82="USD",X82="US"),1,IF(X82="EUR",VLOOKUP(T82,'SH EURO'!$A$6:$B$6338,2,FALSE),"INGRESAR TASA")))),"")</f>
        <v>N/A</v>
      </c>
      <c r="Z82" s="455" t="str">
        <f t="shared" si="43"/>
        <v>N/A</v>
      </c>
      <c r="AA82" s="43">
        <f>IFERROR(IF(X82="","",IF(X82="COP",1,IF(Y82&lt;&gt;"N/A",VLOOKUP(T82,'SH TRM'!$A$9:$B$8912,2,FALSE),"REVISAR"))),"")</f>
        <v>1</v>
      </c>
      <c r="AB82" s="459">
        <f t="shared" si="44"/>
        <v>44228831504.339996</v>
      </c>
      <c r="AC82" s="372">
        <f t="shared" si="45"/>
        <v>154646.2640011888</v>
      </c>
      <c r="AD82" s="361">
        <f t="shared" si="46"/>
        <v>55316.968633225239</v>
      </c>
      <c r="AE82" s="378" t="str">
        <f t="shared" si="47"/>
        <v/>
      </c>
      <c r="AF82" s="375" t="str">
        <f t="shared" ref="AF82:AF84" si="60">IFERROR(IF(AD82="","",IF(AD82&gt;=CM004EEM1,"CUMPLE","NO CUMPLE")),"")</f>
        <v>CUMPLE</v>
      </c>
      <c r="AG82" s="358" t="str">
        <f t="shared" si="38"/>
        <v/>
      </c>
      <c r="AH82" s="1321"/>
      <c r="AI82" s="1333"/>
      <c r="AJ82" s="1336"/>
      <c r="AK82" s="385"/>
      <c r="AL82" s="523"/>
      <c r="AN82" s="531">
        <f t="shared" si="41"/>
        <v>1</v>
      </c>
      <c r="AO82" s="531"/>
    </row>
    <row r="83" spans="1:41" s="246" customFormat="1" ht="114" x14ac:dyDescent="0.25">
      <c r="A83" s="1219" t="s">
        <v>36</v>
      </c>
      <c r="B83" s="622" t="s">
        <v>210</v>
      </c>
      <c r="C83" s="138">
        <v>4</v>
      </c>
      <c r="D83" s="142" t="str">
        <f>IFERROR(INDEX(DESEMPATE!$D$3:$D$73,MATCH('EXP ESPEC.'!B83,DESEMPATE!$C$3:$C$73,0)),"")</f>
        <v>IVICSA SAS</v>
      </c>
      <c r="E83" s="838" t="s">
        <v>160</v>
      </c>
      <c r="F83" s="509"/>
      <c r="G83" s="415" t="s">
        <v>673</v>
      </c>
      <c r="H83" s="415" t="s">
        <v>435</v>
      </c>
      <c r="I83" s="415"/>
      <c r="J83" s="633" t="s">
        <v>675</v>
      </c>
      <c r="K83" s="143" t="s">
        <v>160</v>
      </c>
      <c r="L83" s="895" t="s">
        <v>160</v>
      </c>
      <c r="M83" s="895" t="s">
        <v>161</v>
      </c>
      <c r="N83" s="895" t="s">
        <v>161</v>
      </c>
      <c r="O83" s="895" t="s">
        <v>160</v>
      </c>
      <c r="P83" s="891" t="str">
        <f t="shared" si="56"/>
        <v>SI</v>
      </c>
      <c r="Q83" s="1296" t="s">
        <v>161</v>
      </c>
      <c r="R83" s="14">
        <v>1</v>
      </c>
      <c r="S83" s="15">
        <v>37774</v>
      </c>
      <c r="T83" s="15">
        <v>38597</v>
      </c>
      <c r="U83" s="47">
        <f t="shared" si="57"/>
        <v>2005</v>
      </c>
      <c r="V83" s="527">
        <f>IFERROR(INDEX(PARAMETROS!$B$53:$B$79,MATCH(U83,PARAMETROS!$A$53:$A$79,0)),"")</f>
        <v>381500</v>
      </c>
      <c r="W83" s="973">
        <v>1207476.71</v>
      </c>
      <c r="X83" s="18" t="s">
        <v>173</v>
      </c>
      <c r="Y83" s="143">
        <f>IFERROR(IF(X83="","",IF(X83="COP","N/A",IF(OR(X83="USD",X83="US"),1,IF(X83="EUR",VLOOKUP(T83,'SH EURO'!$A$6:$B$6338,2,FALSE),"INGRESAR TASA")))),"")</f>
        <v>1.2487999999999999</v>
      </c>
      <c r="Z83" s="456">
        <f t="shared" si="43"/>
        <v>1507896.915448</v>
      </c>
      <c r="AA83" s="26">
        <f>IFERROR(IF(X83="","",IF(X83="COP",1,IF(Y83&lt;&gt;"N/A",VLOOKUP(T83,'SH TRM'!$A$9:$B$8912,2,FALSE),"REVISAR"))),"")</f>
        <v>2298.85</v>
      </c>
      <c r="AB83" s="460">
        <f t="shared" si="44"/>
        <v>3466428824.0776343</v>
      </c>
      <c r="AC83" s="373">
        <f t="shared" si="45"/>
        <v>9086.3140867041529</v>
      </c>
      <c r="AD83" s="368">
        <f t="shared" si="46"/>
        <v>9086.3140867041529</v>
      </c>
      <c r="AE83" s="377" t="str">
        <f t="shared" si="47"/>
        <v/>
      </c>
      <c r="AF83" s="374" t="str">
        <f t="shared" si="37"/>
        <v>CUMPLE</v>
      </c>
      <c r="AG83" s="357" t="str">
        <f t="shared" si="38"/>
        <v/>
      </c>
      <c r="AH83" s="1319" t="str">
        <f>IFERROR(IF(AND(COUNTIF(L83:L86,"SI")&gt;=1,COUNTIF(M83:M86,"SI")&gt;=1,COUNTIF(N83:N86,"SI")&gt;=1,COUNTIF(Q83:Q86,"SI")&lt;=1,COUNTIF(K83:K86,"SI")=4,AO83="OK"),"SI","NO"),"")</f>
        <v>SI</v>
      </c>
      <c r="AI83" s="1331">
        <f t="shared" ref="AI83" si="61">IFERROR(IF(OR(E83="",E83="NO"),"N/A",IF(AND(COUNTIF(AF83:AF86,"CUMPLE")=4,AH83="SI"),900,(IF(AND(COUNTIF(AF83:AF86,"CUMPLE")=3,AH83="SI"),800,IF(AND(COUNTIF(AF83:AF86,"CUMPLE")=2,AH83="SI"),700,0))))),"")</f>
        <v>900</v>
      </c>
      <c r="AJ83" s="1334" t="str">
        <f t="shared" ref="AJ83" si="62">IFERROR(IF(OR(F83="",F83="NO"),"N/A",IF(AND(COUNTIF(AG83:AG86,"CUMPLE")=4,AH83="SI"),900,(IF(AND(COUNTIF(AG83:AG86,"CUMPLE")=3,AH83="SI"),800,IF(AND(COUNTIF(AG83:AG86,"CUMPLE")=2,AH83="SI"),700,0))))),"")</f>
        <v>N/A</v>
      </c>
      <c r="AK83" s="533"/>
      <c r="AL83" s="260"/>
      <c r="AN83" s="466">
        <f t="shared" si="41"/>
        <v>0</v>
      </c>
      <c r="AO83" s="466" t="str">
        <f>IF(OR(COUNTIF(AN83:AN86,2)=0,COUNTIF(AN83:AN86,2)&gt;1),"OK",IF(AND(COUNTIF(AN83:AN86,1)&gt;0,COUNTIF(AN83:AN86,2)&gt;0),"OK",1))</f>
        <v>OK</v>
      </c>
    </row>
    <row r="84" spans="1:41" s="246" customFormat="1" ht="31.5" x14ac:dyDescent="0.25">
      <c r="A84" s="1220"/>
      <c r="B84" s="10" t="s">
        <v>209</v>
      </c>
      <c r="C84" s="136">
        <v>10</v>
      </c>
      <c r="D84" s="11" t="str">
        <f>IFERROR(INDEX(DESEMPATE!$D$3:$D$73,MATCH('EXP ESPEC.'!B84,DESEMPATE!$C$3:$C$73,0)),"")</f>
        <v>GOMEZ CAJIAO Y ASOCIADOS SA</v>
      </c>
      <c r="E84" s="839" t="s">
        <v>160</v>
      </c>
      <c r="F84" s="328"/>
      <c r="G84" s="20" t="s">
        <v>704</v>
      </c>
      <c r="H84" s="20" t="s">
        <v>438</v>
      </c>
      <c r="I84" s="20"/>
      <c r="J84" s="251" t="s">
        <v>705</v>
      </c>
      <c r="K84" s="20" t="s">
        <v>160</v>
      </c>
      <c r="L84" s="890" t="s">
        <v>161</v>
      </c>
      <c r="M84" s="890" t="s">
        <v>160</v>
      </c>
      <c r="N84" s="890" t="s">
        <v>161</v>
      </c>
      <c r="O84" s="890" t="s">
        <v>161</v>
      </c>
      <c r="P84" s="890" t="str">
        <f t="shared" si="56"/>
        <v>SI</v>
      </c>
      <c r="Q84" s="1294"/>
      <c r="R84" s="14">
        <v>1</v>
      </c>
      <c r="S84" s="15">
        <v>34151</v>
      </c>
      <c r="T84" s="15">
        <v>37499</v>
      </c>
      <c r="U84" s="16">
        <f t="shared" si="57"/>
        <v>2002</v>
      </c>
      <c r="V84" s="17">
        <f>IFERROR(INDEX(PARAMETROS!$B$53:$B$79,MATCH(U84,PARAMETROS!$A$53:$A$79,0)),"")</f>
        <v>309000</v>
      </c>
      <c r="W84" s="478">
        <v>32041953870.400002</v>
      </c>
      <c r="X84" s="618" t="s">
        <v>171</v>
      </c>
      <c r="Y84" s="20" t="str">
        <f>IFERROR(IF(X84="","",IF(X84="COP","N/A",IF(OR(X84="USD",X84="US"),1,IF(X84="EUR",VLOOKUP(T84,'SH EURO'!$A$6:$B$6338,2,FALSE),"INGRESAR TASA")))),"")</f>
        <v>N/A</v>
      </c>
      <c r="Z84" s="454" t="str">
        <f t="shared" si="43"/>
        <v>N/A</v>
      </c>
      <c r="AA84" s="19">
        <f>IFERROR(IF(X84="","",IF(X84="COP",1,IF(Y84&lt;&gt;"N/A",VLOOKUP(T84,'SH TRM'!$A$9:$B$8912,2,FALSE),"REVISAR"))),"")</f>
        <v>1</v>
      </c>
      <c r="AB84" s="458">
        <f t="shared" si="44"/>
        <v>32041953870.400002</v>
      </c>
      <c r="AC84" s="371">
        <f t="shared" si="45"/>
        <v>103695.64359352751</v>
      </c>
      <c r="AD84" s="369">
        <f t="shared" si="46"/>
        <v>103695.64359352751</v>
      </c>
      <c r="AE84" s="954" t="str">
        <f t="shared" si="47"/>
        <v/>
      </c>
      <c r="AF84" s="890" t="str">
        <f t="shared" si="60"/>
        <v>CUMPLE</v>
      </c>
      <c r="AG84" s="356" t="str">
        <f t="shared" si="38"/>
        <v/>
      </c>
      <c r="AH84" s="1320"/>
      <c r="AI84" s="1332"/>
      <c r="AJ84" s="1335"/>
      <c r="AK84" s="379"/>
      <c r="AL84" s="260"/>
      <c r="AN84" s="466">
        <f t="shared" si="41"/>
        <v>1</v>
      </c>
      <c r="AO84" s="466"/>
    </row>
    <row r="85" spans="1:41" s="246" customFormat="1" ht="114" x14ac:dyDescent="0.25">
      <c r="A85" s="1220"/>
      <c r="B85" s="10" t="s">
        <v>209</v>
      </c>
      <c r="C85" s="136">
        <v>16</v>
      </c>
      <c r="D85" s="11" t="str">
        <f>IFERROR(INDEX(DESEMPATE!$D$3:$D$73,MATCH('EXP ESPEC.'!B85,DESEMPATE!$C$3:$C$73,0)),"")</f>
        <v>GOMEZ CAJIAO Y ASOCIADOS SA</v>
      </c>
      <c r="E85" s="839" t="s">
        <v>160</v>
      </c>
      <c r="F85" s="328"/>
      <c r="G85" s="20" t="s">
        <v>670</v>
      </c>
      <c r="H85" s="20" t="s">
        <v>438</v>
      </c>
      <c r="I85" s="12" t="s">
        <v>671</v>
      </c>
      <c r="J85" s="251" t="s">
        <v>672</v>
      </c>
      <c r="K85" s="20" t="s">
        <v>160</v>
      </c>
      <c r="L85" s="890" t="s">
        <v>161</v>
      </c>
      <c r="M85" s="890" t="s">
        <v>161</v>
      </c>
      <c r="N85" s="890" t="s">
        <v>160</v>
      </c>
      <c r="O85" s="890" t="s">
        <v>160</v>
      </c>
      <c r="P85" s="890" t="str">
        <f t="shared" si="56"/>
        <v>SI</v>
      </c>
      <c r="Q85" s="1294"/>
      <c r="R85" s="14">
        <v>0.5</v>
      </c>
      <c r="S85" s="15">
        <v>38034</v>
      </c>
      <c r="T85" s="15">
        <v>40770</v>
      </c>
      <c r="U85" s="16">
        <f t="shared" si="57"/>
        <v>2011</v>
      </c>
      <c r="V85" s="17">
        <f>IFERROR(INDEX(PARAMETROS!$B$53:$B$79,MATCH(U85,PARAMETROS!$A$53:$A$79,0)),"")</f>
        <v>535600</v>
      </c>
      <c r="W85" s="983">
        <v>9131630030</v>
      </c>
      <c r="X85" s="618" t="s">
        <v>171</v>
      </c>
      <c r="Y85" s="20" t="str">
        <f>IFERROR(IF(X85="","",IF(X85="COP","N/A",IF(OR(X85="USD",X85="US"),1,IF(X85="EUR",VLOOKUP(T85,'SH EURO'!$A$6:$B$6338,2,FALSE),"INGRESAR TASA")))),"")</f>
        <v>N/A</v>
      </c>
      <c r="Z85" s="454" t="str">
        <f t="shared" si="43"/>
        <v>N/A</v>
      </c>
      <c r="AA85" s="19">
        <f>IFERROR(IF(X85="","",IF(X85="COP",1,IF(Y85&lt;&gt;"N/A",VLOOKUP(T85,'SH TRM'!$A$9:$B$8912,2,FALSE),"REVISAR"))),"")</f>
        <v>1</v>
      </c>
      <c r="AB85" s="458">
        <f t="shared" si="44"/>
        <v>9131630030</v>
      </c>
      <c r="AC85" s="371">
        <f t="shared" si="45"/>
        <v>17049.346583271097</v>
      </c>
      <c r="AD85" s="369">
        <f t="shared" si="46"/>
        <v>8524.6732916355486</v>
      </c>
      <c r="AE85" s="954" t="str">
        <f t="shared" si="47"/>
        <v/>
      </c>
      <c r="AF85" s="890" t="str">
        <f t="shared" si="37"/>
        <v>CUMPLE</v>
      </c>
      <c r="AG85" s="356" t="str">
        <f t="shared" si="38"/>
        <v/>
      </c>
      <c r="AH85" s="1320"/>
      <c r="AI85" s="1332"/>
      <c r="AJ85" s="1335"/>
      <c r="AK85" s="379"/>
      <c r="AL85" s="260"/>
      <c r="AN85" s="466">
        <f t="shared" si="41"/>
        <v>1</v>
      </c>
      <c r="AO85" s="466"/>
    </row>
    <row r="86" spans="1:41" s="524" customFormat="1" ht="57.75" thickBot="1" x14ac:dyDescent="0.3">
      <c r="A86" s="1221"/>
      <c r="B86" s="621" t="s">
        <v>210</v>
      </c>
      <c r="C86" s="137">
        <v>20</v>
      </c>
      <c r="D86" s="49" t="str">
        <f>IFERROR(INDEX(DESEMPATE!$D$3:$D$73,MATCH('EXP ESPEC.'!B86,DESEMPATE!$C$3:$C$73,0)),"")</f>
        <v>IVICSA SAS</v>
      </c>
      <c r="E86" s="840" t="s">
        <v>160</v>
      </c>
      <c r="F86" s="329"/>
      <c r="G86" s="139" t="s">
        <v>706</v>
      </c>
      <c r="H86" s="139" t="s">
        <v>435</v>
      </c>
      <c r="I86" s="139"/>
      <c r="J86" s="253" t="s">
        <v>707</v>
      </c>
      <c r="K86" s="139" t="s">
        <v>160</v>
      </c>
      <c r="L86" s="888" t="s">
        <v>161</v>
      </c>
      <c r="M86" s="888" t="s">
        <v>161</v>
      </c>
      <c r="N86" s="888" t="s">
        <v>161</v>
      </c>
      <c r="O86" s="888" t="s">
        <v>160</v>
      </c>
      <c r="P86" s="888" t="str">
        <f t="shared" si="56"/>
        <v>SI</v>
      </c>
      <c r="Q86" s="1295"/>
      <c r="R86" s="560">
        <v>1</v>
      </c>
      <c r="S86" s="984">
        <v>37655</v>
      </c>
      <c r="T86" s="984">
        <v>39967</v>
      </c>
      <c r="U86" s="694">
        <f t="shared" si="57"/>
        <v>2009</v>
      </c>
      <c r="V86" s="529">
        <f>IFERROR(INDEX(PARAMETROS!$B$53:$B$79,MATCH(U86,PARAMETROS!$A$53:$A$79,0)),"")</f>
        <v>496900</v>
      </c>
      <c r="W86" s="985">
        <v>5510000</v>
      </c>
      <c r="X86" s="882" t="s">
        <v>173</v>
      </c>
      <c r="Y86" s="139">
        <f>IFERROR(IF(X86="","",IF(X86="COP","N/A",IF(OR(X86="USD",X86="US"),1,IF(X86="EUR",VLOOKUP(T86,'SH EURO'!$A$6:$B$6338,2,FALSE),"INGRESAR TASA")))),"")</f>
        <v>1.4205000000000001</v>
      </c>
      <c r="Z86" s="455">
        <f t="shared" si="43"/>
        <v>7826955.0000000009</v>
      </c>
      <c r="AA86" s="43">
        <f>IFERROR(IF(X86="","",IF(X86="COP",1,IF(Y86&lt;&gt;"N/A",VLOOKUP(T86,'SH TRM'!$A$9:$B$8912,2,FALSE),"REVISAR"))),"")</f>
        <v>2077.02</v>
      </c>
      <c r="AB86" s="459">
        <f t="shared" si="44"/>
        <v>16256742074.100002</v>
      </c>
      <c r="AC86" s="372">
        <f t="shared" si="45"/>
        <v>32716.325365465895</v>
      </c>
      <c r="AD86" s="361">
        <f t="shared" si="46"/>
        <v>32716.325365465895</v>
      </c>
      <c r="AE86" s="378" t="str">
        <f t="shared" si="47"/>
        <v/>
      </c>
      <c r="AF86" s="375" t="str">
        <f t="shared" si="37"/>
        <v>CUMPLE</v>
      </c>
      <c r="AG86" s="358" t="str">
        <f t="shared" si="38"/>
        <v/>
      </c>
      <c r="AH86" s="1321"/>
      <c r="AI86" s="1333"/>
      <c r="AJ86" s="1336"/>
      <c r="AK86" s="385"/>
      <c r="AL86" s="523"/>
      <c r="AN86" s="531">
        <f t="shared" si="41"/>
        <v>0</v>
      </c>
      <c r="AO86" s="531"/>
    </row>
    <row r="87" spans="1:41" s="246" customFormat="1" ht="42.75" customHeight="1" x14ac:dyDescent="0.25">
      <c r="A87" s="1219" t="s">
        <v>37</v>
      </c>
      <c r="B87" s="22" t="s">
        <v>211</v>
      </c>
      <c r="C87" s="138">
        <v>4</v>
      </c>
      <c r="D87" s="142" t="str">
        <f>IFERROR(INDEX(DESEMPATE!$D$3:$D$73,MATCH('EXP ESPEC.'!B87,DESEMPATE!$C$3:$C$73,0)),"")</f>
        <v>HMV CONSULTORIA SAS</v>
      </c>
      <c r="E87" s="838" t="s">
        <v>160</v>
      </c>
      <c r="F87" s="509"/>
      <c r="G87" s="143" t="s">
        <v>708</v>
      </c>
      <c r="H87" s="143" t="s">
        <v>438</v>
      </c>
      <c r="I87" s="547">
        <v>21422013</v>
      </c>
      <c r="J87" s="633" t="s">
        <v>709</v>
      </c>
      <c r="K87" s="143" t="s">
        <v>160</v>
      </c>
      <c r="L87" s="895" t="s">
        <v>160</v>
      </c>
      <c r="M87" s="895" t="s">
        <v>161</v>
      </c>
      <c r="N87" s="895" t="s">
        <v>161</v>
      </c>
      <c r="O87" s="895" t="s">
        <v>160</v>
      </c>
      <c r="P87" s="891" t="str">
        <f t="shared" si="56"/>
        <v>SI</v>
      </c>
      <c r="Q87" s="1296" t="s">
        <v>161</v>
      </c>
      <c r="R87" s="986">
        <v>1</v>
      </c>
      <c r="S87" s="715">
        <v>41617</v>
      </c>
      <c r="T87" s="715">
        <v>42356</v>
      </c>
      <c r="U87" s="987">
        <f t="shared" si="57"/>
        <v>2015</v>
      </c>
      <c r="V87" s="527">
        <f>IFERROR(INDEX(PARAMETROS!$B$53:$B$79,MATCH(U87,PARAMETROS!$A$53:$A$79,0)),"")</f>
        <v>644350</v>
      </c>
      <c r="W87" s="988">
        <v>7438642463.46</v>
      </c>
      <c r="X87" s="642" t="s">
        <v>171</v>
      </c>
      <c r="Y87" s="143" t="str">
        <f>IFERROR(IF(X87="","",IF(X87="COP","N/A",IF(OR(X87="USD",X87="US"),1,IF(X87="EUR",VLOOKUP(T87,'SH EURO'!$A$6:$B$6338,2,FALSE),"INGRESAR TASA")))),"")</f>
        <v>N/A</v>
      </c>
      <c r="Z87" s="456" t="str">
        <f t="shared" si="43"/>
        <v>N/A</v>
      </c>
      <c r="AA87" s="26">
        <f>IFERROR(IF(X87="","",IF(X87="COP",1,IF(Y87&lt;&gt;"N/A",VLOOKUP(T87,'SH TRM'!$A$9:$B$8912,2,FALSE),"REVISAR"))),"")</f>
        <v>1</v>
      </c>
      <c r="AB87" s="460">
        <f t="shared" si="44"/>
        <v>7438642463.46</v>
      </c>
      <c r="AC87" s="373">
        <f t="shared" si="45"/>
        <v>11544.412917606891</v>
      </c>
      <c r="AD87" s="368">
        <f t="shared" si="46"/>
        <v>11544.412917606891</v>
      </c>
      <c r="AE87" s="377" t="str">
        <f t="shared" si="47"/>
        <v/>
      </c>
      <c r="AF87" s="374" t="str">
        <f t="shared" si="37"/>
        <v>CUMPLE</v>
      </c>
      <c r="AG87" s="357" t="str">
        <f t="shared" si="38"/>
        <v/>
      </c>
      <c r="AH87" s="1319" t="str">
        <f>IFERROR(IF(AND(COUNTIF(L87:L90,"SI")&gt;=1,COUNTIF(M87:M90,"SI")&gt;=1,COUNTIF(N87:N90,"SI")&gt;=1,COUNTIF(Q87:Q90,"SI")&lt;=1,COUNTIF(K87:K90,"SI")=4,AO87="OK"),"SI","NO"),"")</f>
        <v>SI</v>
      </c>
      <c r="AI87" s="1331">
        <f t="shared" ref="AI87" si="63">IFERROR(IF(OR(E87="",E87="NO"),"N/A",IF(AND(COUNTIF(AF87:AF90,"CUMPLE")=4,AH87="SI"),900,(IF(AND(COUNTIF(AF87:AF90,"CUMPLE")=3,AH87="SI"),800,IF(AND(COUNTIF(AF87:AF90,"CUMPLE")=2,AH87="SI"),700,0))))),"")</f>
        <v>900</v>
      </c>
      <c r="AJ87" s="1334" t="str">
        <f t="shared" ref="AJ87" si="64">IFERROR(IF(OR(F87="",F87="NO"),"N/A",IF(AND(COUNTIF(AG87:AG90,"CUMPLE")=4,AH87="SI"),900,(IF(AND(COUNTIF(AG87:AG90,"CUMPLE")=3,AH87="SI"),800,IF(AND(COUNTIF(AG87:AG90,"CUMPLE")=2,AH87="SI"),700,0))))),"")</f>
        <v>N/A</v>
      </c>
      <c r="AK87" s="533"/>
      <c r="AL87" s="260"/>
      <c r="AN87" s="466">
        <f t="shared" si="41"/>
        <v>0</v>
      </c>
      <c r="AO87" s="466" t="str">
        <f>IF(OR(COUNTIF(AN87:AN90,2)=0,COUNTIF(AN87:AN90,2)&gt;1),"OK",IF(AND(COUNTIF(AN87:AN90,1)&gt;0,COUNTIF(AN87:AN90,2)&gt;0),"OK",1))</f>
        <v>OK</v>
      </c>
    </row>
    <row r="88" spans="1:41" s="246" customFormat="1" ht="57" x14ac:dyDescent="0.25">
      <c r="A88" s="1220"/>
      <c r="B88" s="10" t="s">
        <v>212</v>
      </c>
      <c r="C88" s="136">
        <v>68</v>
      </c>
      <c r="D88" s="11" t="str">
        <f>IFERROR(INDEX(DESEMPATE!$D$3:$D$73,MATCH('EXP ESPEC.'!B88,DESEMPATE!$C$3:$C$73,0)),"")</f>
        <v>AECOM TECHNICAL SERVICES INC</v>
      </c>
      <c r="E88" s="839" t="s">
        <v>160</v>
      </c>
      <c r="F88" s="328"/>
      <c r="G88" s="20" t="s">
        <v>710</v>
      </c>
      <c r="H88" s="20" t="s">
        <v>711</v>
      </c>
      <c r="I88" s="20" t="s">
        <v>712</v>
      </c>
      <c r="J88" s="251" t="s">
        <v>713</v>
      </c>
      <c r="K88" s="20" t="s">
        <v>160</v>
      </c>
      <c r="L88" s="890" t="s">
        <v>161</v>
      </c>
      <c r="M88" s="890" t="s">
        <v>160</v>
      </c>
      <c r="N88" s="890" t="s">
        <v>161</v>
      </c>
      <c r="O88" s="890" t="s">
        <v>161</v>
      </c>
      <c r="P88" s="890" t="str">
        <f t="shared" si="56"/>
        <v>SI</v>
      </c>
      <c r="Q88" s="1294"/>
      <c r="R88" s="14">
        <v>1</v>
      </c>
      <c r="S88" s="282">
        <v>41540</v>
      </c>
      <c r="T88" s="282">
        <v>42024</v>
      </c>
      <c r="U88" s="16">
        <f t="shared" si="57"/>
        <v>2015</v>
      </c>
      <c r="V88" s="17">
        <f>IFERROR(INDEX(PARAMETROS!$B$53:$B$79,MATCH(U88,PARAMETROS!$A$53:$A$79,0)),"")</f>
        <v>644350</v>
      </c>
      <c r="W88" s="989">
        <v>6879917660</v>
      </c>
      <c r="X88" s="618" t="s">
        <v>171</v>
      </c>
      <c r="Y88" s="20" t="str">
        <f>IFERROR(IF(X88="","",IF(X88="COP","N/A",IF(OR(X88="USD",X88="US"),1,IF(X88="EUR",VLOOKUP(T88,'SH EURO'!$A$6:$B$6338,2,FALSE),"INGRESAR TASA")))),"")</f>
        <v>N/A</v>
      </c>
      <c r="Z88" s="454" t="str">
        <f t="shared" si="43"/>
        <v>N/A</v>
      </c>
      <c r="AA88" s="19">
        <f>IFERROR(IF(X88="","",IF(X88="COP",1,IF(Y88&lt;&gt;"N/A",VLOOKUP(T88,'SH TRM'!$A$9:$B$8912,2,FALSE),"REVISAR"))),"")</f>
        <v>1</v>
      </c>
      <c r="AB88" s="458">
        <f t="shared" si="44"/>
        <v>6879917660</v>
      </c>
      <c r="AC88" s="371">
        <f t="shared" si="45"/>
        <v>10677.29907658881</v>
      </c>
      <c r="AD88" s="369">
        <f t="shared" si="46"/>
        <v>10677.29907658881</v>
      </c>
      <c r="AE88" s="954" t="str">
        <f t="shared" si="47"/>
        <v/>
      </c>
      <c r="AF88" s="890" t="str">
        <f t="shared" ref="AF88" si="65">IFERROR(IF(AD88="","",IF(AD88&gt;=CM004EEM1,"CUMPLE","NO CUMPLE")),"")</f>
        <v>CUMPLE</v>
      </c>
      <c r="AG88" s="356" t="str">
        <f t="shared" si="38"/>
        <v/>
      </c>
      <c r="AH88" s="1320"/>
      <c r="AI88" s="1332"/>
      <c r="AJ88" s="1335"/>
      <c r="AK88" s="379"/>
      <c r="AL88" s="260"/>
      <c r="AN88" s="466">
        <f t="shared" si="41"/>
        <v>1</v>
      </c>
      <c r="AO88" s="466"/>
    </row>
    <row r="89" spans="1:41" s="246" customFormat="1" ht="47.25" x14ac:dyDescent="0.25">
      <c r="A89" s="1220"/>
      <c r="B89" s="10" t="s">
        <v>211</v>
      </c>
      <c r="C89" s="136">
        <v>70</v>
      </c>
      <c r="D89" s="11" t="str">
        <f>IFERROR(INDEX(DESEMPATE!$D$3:$D$73,MATCH('EXP ESPEC.'!B89,DESEMPATE!$C$3:$C$73,0)),"")</f>
        <v>HMV CONSULTORIA SAS</v>
      </c>
      <c r="E89" s="839" t="s">
        <v>160</v>
      </c>
      <c r="F89" s="328"/>
      <c r="G89" s="990" t="s">
        <v>714</v>
      </c>
      <c r="H89" s="414" t="s">
        <v>438</v>
      </c>
      <c r="I89" s="990" t="s">
        <v>715</v>
      </c>
      <c r="J89" s="633" t="s">
        <v>716</v>
      </c>
      <c r="K89" s="20" t="s">
        <v>160</v>
      </c>
      <c r="L89" s="890" t="s">
        <v>161</v>
      </c>
      <c r="M89" s="890" t="s">
        <v>161</v>
      </c>
      <c r="N89" s="890" t="s">
        <v>160</v>
      </c>
      <c r="O89" s="890" t="s">
        <v>160</v>
      </c>
      <c r="P89" s="890" t="str">
        <f t="shared" si="56"/>
        <v>SI</v>
      </c>
      <c r="Q89" s="1294"/>
      <c r="R89" s="14">
        <v>1</v>
      </c>
      <c r="S89" s="15">
        <v>37204</v>
      </c>
      <c r="T89" s="15">
        <v>38299</v>
      </c>
      <c r="U89" s="16">
        <f t="shared" si="57"/>
        <v>2004</v>
      </c>
      <c r="V89" s="17">
        <f>IFERROR(INDEX(PARAMETROS!$B$53:$B$79,MATCH(U89,PARAMETROS!$A$53:$A$79,0)),"")</f>
        <v>358000</v>
      </c>
      <c r="W89" s="989">
        <v>1278307085</v>
      </c>
      <c r="X89" s="618" t="s">
        <v>171</v>
      </c>
      <c r="Y89" s="20" t="str">
        <f>IFERROR(IF(X89="","",IF(X89="COP","N/A",IF(OR(X89="USD",X89="US"),1,IF(X89="EUR",VLOOKUP(T89,'SH EURO'!$A$6:$B$6338,2,FALSE),"INGRESAR TASA")))),"")</f>
        <v>N/A</v>
      </c>
      <c r="Z89" s="454" t="str">
        <f t="shared" si="43"/>
        <v>N/A</v>
      </c>
      <c r="AA89" s="19">
        <f>IFERROR(IF(X89="","",IF(X89="COP",1,IF(Y89&lt;&gt;"N/A",VLOOKUP(T89,'SH TRM'!$A$9:$B$8912,2,FALSE),"REVISAR"))),"")</f>
        <v>1</v>
      </c>
      <c r="AB89" s="458">
        <f t="shared" si="44"/>
        <v>1278307085</v>
      </c>
      <c r="AC89" s="371">
        <f t="shared" si="45"/>
        <v>3570.6901815642459</v>
      </c>
      <c r="AD89" s="369">
        <f t="shared" si="46"/>
        <v>3570.6901815642459</v>
      </c>
      <c r="AE89" s="954" t="str">
        <f t="shared" si="47"/>
        <v/>
      </c>
      <c r="AF89" s="890" t="str">
        <f t="shared" si="37"/>
        <v>CUMPLE</v>
      </c>
      <c r="AG89" s="356" t="str">
        <f t="shared" si="38"/>
        <v/>
      </c>
      <c r="AH89" s="1320"/>
      <c r="AI89" s="1332"/>
      <c r="AJ89" s="1335"/>
      <c r="AK89" s="379"/>
      <c r="AL89" s="260"/>
      <c r="AN89" s="466">
        <f t="shared" si="41"/>
        <v>1</v>
      </c>
      <c r="AO89" s="466"/>
    </row>
    <row r="90" spans="1:41" s="524" customFormat="1" ht="72" thickBot="1" x14ac:dyDescent="0.3">
      <c r="A90" s="1221"/>
      <c r="B90" s="36" t="s">
        <v>211</v>
      </c>
      <c r="C90" s="137">
        <v>78</v>
      </c>
      <c r="D90" s="49" t="str">
        <f>IFERROR(INDEX(DESEMPATE!$D$3:$D$73,MATCH('EXP ESPEC.'!B90,DESEMPATE!$C$3:$C$73,0)),"")</f>
        <v>HMV CONSULTORIA SAS</v>
      </c>
      <c r="E90" s="840" t="s">
        <v>160</v>
      </c>
      <c r="F90" s="329"/>
      <c r="G90" s="139" t="s">
        <v>676</v>
      </c>
      <c r="H90" s="139" t="s">
        <v>438</v>
      </c>
      <c r="I90" s="37" t="s">
        <v>677</v>
      </c>
      <c r="J90" s="253" t="s">
        <v>678</v>
      </c>
      <c r="K90" s="139" t="s">
        <v>160</v>
      </c>
      <c r="L90" s="888" t="s">
        <v>161</v>
      </c>
      <c r="M90" s="888" t="s">
        <v>161</v>
      </c>
      <c r="N90" s="888" t="s">
        <v>161</v>
      </c>
      <c r="O90" s="888" t="s">
        <v>160</v>
      </c>
      <c r="P90" s="888" t="str">
        <f t="shared" si="56"/>
        <v>SI</v>
      </c>
      <c r="Q90" s="1295"/>
      <c r="R90" s="48">
        <v>1</v>
      </c>
      <c r="S90" s="407">
        <v>38323</v>
      </c>
      <c r="T90" s="407">
        <v>40694</v>
      </c>
      <c r="U90" s="694">
        <f t="shared" si="57"/>
        <v>2011</v>
      </c>
      <c r="V90" s="529">
        <f>IFERROR(INDEX(PARAMETROS!$B$53:$B$79,MATCH(U90,PARAMETROS!$A$53:$A$79,0)),"")</f>
        <v>535600</v>
      </c>
      <c r="W90" s="991">
        <v>8415351165</v>
      </c>
      <c r="X90" s="882" t="s">
        <v>171</v>
      </c>
      <c r="Y90" s="139" t="str">
        <f>IFERROR(IF(X90="","",IF(X90="COP","N/A",IF(OR(X90="USD",X90="US"),1,IF(X90="EUR",VLOOKUP(T90,'SH EURO'!$A$6:$B$6338,2,FALSE),"INGRESAR TASA")))),"")</f>
        <v>N/A</v>
      </c>
      <c r="Z90" s="455" t="str">
        <f t="shared" si="43"/>
        <v>N/A</v>
      </c>
      <c r="AA90" s="43">
        <f>IFERROR(IF(X90="","",IF(X90="COP",1,IF(Y90&lt;&gt;"N/A",VLOOKUP(T90,'SH TRM'!$A$9:$B$8912,2,FALSE),"REVISAR"))),"")</f>
        <v>1</v>
      </c>
      <c r="AB90" s="459">
        <f t="shared" si="44"/>
        <v>8415351165</v>
      </c>
      <c r="AC90" s="372">
        <f t="shared" si="45"/>
        <v>15712.007402912621</v>
      </c>
      <c r="AD90" s="361">
        <f t="shared" si="46"/>
        <v>15712.007402912621</v>
      </c>
      <c r="AE90" s="378" t="str">
        <f t="shared" si="47"/>
        <v/>
      </c>
      <c r="AF90" s="375" t="str">
        <f t="shared" si="37"/>
        <v>CUMPLE</v>
      </c>
      <c r="AG90" s="358" t="str">
        <f t="shared" si="38"/>
        <v/>
      </c>
      <c r="AH90" s="1321"/>
      <c r="AI90" s="1333"/>
      <c r="AJ90" s="1336"/>
      <c r="AK90" s="385"/>
      <c r="AL90" s="523"/>
      <c r="AN90" s="531">
        <f t="shared" si="41"/>
        <v>0</v>
      </c>
      <c r="AO90" s="531"/>
    </row>
    <row r="91" spans="1:41" s="246" customFormat="1" ht="114" x14ac:dyDescent="0.25">
      <c r="A91" s="1240" t="s">
        <v>38</v>
      </c>
      <c r="B91" s="22" t="s">
        <v>213</v>
      </c>
      <c r="C91" s="138">
        <v>5</v>
      </c>
      <c r="D91" s="142" t="str">
        <f>IFERROR(INDEX(DESEMPATE!$D$3:$D$73,MATCH('EXP ESPEC.'!B91,DESEMPATE!$C$3:$C$73,0)),"")</f>
        <v>PRI COLOMBIA SAS</v>
      </c>
      <c r="E91" s="838" t="s">
        <v>160</v>
      </c>
      <c r="F91" s="509"/>
      <c r="G91" s="143" t="s">
        <v>690</v>
      </c>
      <c r="H91" s="143" t="s">
        <v>687</v>
      </c>
      <c r="I91" s="992">
        <v>823411001100</v>
      </c>
      <c r="J91" s="518" t="s">
        <v>717</v>
      </c>
      <c r="K91" s="143" t="s">
        <v>160</v>
      </c>
      <c r="L91" s="895" t="s">
        <v>160</v>
      </c>
      <c r="M91" s="895" t="s">
        <v>161</v>
      </c>
      <c r="N91" s="895" t="s">
        <v>161</v>
      </c>
      <c r="O91" s="895" t="s">
        <v>160</v>
      </c>
      <c r="P91" s="891" t="str">
        <f t="shared" si="56"/>
        <v>SI</v>
      </c>
      <c r="Q91" s="1296" t="s">
        <v>161</v>
      </c>
      <c r="R91" s="993">
        <v>0.5</v>
      </c>
      <c r="S91" s="628">
        <v>40931</v>
      </c>
      <c r="T91" s="629">
        <v>41661</v>
      </c>
      <c r="U91" s="47">
        <f t="shared" si="57"/>
        <v>2014</v>
      </c>
      <c r="V91" s="527">
        <f>IFERROR(INDEX(PARAMETROS!$B$53:$B$79,MATCH(U91,PARAMETROS!$A$53:$A$79,0)),"")</f>
        <v>616000</v>
      </c>
      <c r="W91" s="994">
        <v>6488836.96</v>
      </c>
      <c r="X91" s="630" t="s">
        <v>579</v>
      </c>
      <c r="Y91" s="143">
        <v>0.42475000000000002</v>
      </c>
      <c r="Z91" s="456">
        <f t="shared" si="43"/>
        <v>2756133.4987599999</v>
      </c>
      <c r="AA91" s="26">
        <f>IFERROR(IF(X91="","",IF(X91="COP",1,IF(Y91&lt;&gt;"N/A",VLOOKUP(T91,'SH TRM'!$A$9:$B$8912,2,FALSE),"REVISAR"))),"")</f>
        <v>1981.98</v>
      </c>
      <c r="AB91" s="460">
        <f t="shared" si="44"/>
        <v>5462601471.872345</v>
      </c>
      <c r="AC91" s="373">
        <f t="shared" si="45"/>
        <v>8867.8595322602996</v>
      </c>
      <c r="AD91" s="368">
        <f t="shared" si="46"/>
        <v>4433.9297661301498</v>
      </c>
      <c r="AE91" s="377" t="str">
        <f t="shared" si="47"/>
        <v/>
      </c>
      <c r="AF91" s="374" t="str">
        <f t="shared" si="37"/>
        <v>CUMPLE</v>
      </c>
      <c r="AG91" s="357" t="str">
        <f t="shared" si="38"/>
        <v/>
      </c>
      <c r="AH91" s="1319" t="str">
        <f>IFERROR(IF(AND(COUNTIF(L91:L94,"SI")&gt;=1,COUNTIF(M91:M94,"SI")&gt;=1,COUNTIF(N91:N94,"SI")&gt;=1,COUNTIF(Q91:Q94,"SI")&lt;=1,COUNTIF(K91:K94,"SI")=4,AO91="OK"),"SI","NO"),"")</f>
        <v>SI</v>
      </c>
      <c r="AI91" s="1331">
        <f t="shared" ref="AI91" si="66">IFERROR(IF(OR(E91="",E91="NO"),"N/A",IF(AND(COUNTIF(AF91:AF94,"CUMPLE")=4,AH91="SI"),900,(IF(AND(COUNTIF(AF91:AF94,"CUMPLE")=3,AH91="SI"),800,IF(AND(COUNTIF(AF91:AF94,"CUMPLE")=2,AH91="SI"),700,0))))),"")</f>
        <v>900</v>
      </c>
      <c r="AJ91" s="1334" t="str">
        <f t="shared" ref="AJ91" si="67">IFERROR(IF(OR(F91="",F91="NO"),"N/A",IF(AND(COUNTIF(AG91:AG94,"CUMPLE")=4,AH91="SI"),900,(IF(AND(COUNTIF(AG91:AG94,"CUMPLE")=3,AH91="SI"),800,IF(AND(COUNTIF(AG91:AG94,"CUMPLE")=2,AH91="SI"),700,0))))),"")</f>
        <v>N/A</v>
      </c>
      <c r="AK91" s="533"/>
      <c r="AL91" s="260"/>
      <c r="AN91" s="466">
        <f t="shared" si="41"/>
        <v>0</v>
      </c>
      <c r="AO91" s="466" t="str">
        <f>IF(OR(COUNTIF(AN91:AN94,2)=0,COUNTIF(AN91:AN94,2)&gt;1),"OK",IF(AND(COUNTIF(AN91:AN94,1)&gt;0,COUNTIF(AN91:AN94,2)&gt;0),"OK",1))</f>
        <v>OK</v>
      </c>
    </row>
    <row r="92" spans="1:41" s="246" customFormat="1" ht="99.75" customHeight="1" x14ac:dyDescent="0.25">
      <c r="A92" s="1241"/>
      <c r="B92" s="10" t="s">
        <v>213</v>
      </c>
      <c r="C92" s="136">
        <v>38</v>
      </c>
      <c r="D92" s="11" t="str">
        <f>IFERROR(INDEX(DESEMPATE!$D$3:$D$73,MATCH('EXP ESPEC.'!B92,DESEMPATE!$C$3:$C$73,0)),"")</f>
        <v>PRI COLOMBIA SAS</v>
      </c>
      <c r="E92" s="839" t="s">
        <v>160</v>
      </c>
      <c r="F92" s="328"/>
      <c r="G92" s="20" t="s">
        <v>718</v>
      </c>
      <c r="H92" s="20" t="s">
        <v>687</v>
      </c>
      <c r="I92" s="12" t="s">
        <v>719</v>
      </c>
      <c r="J92" s="251" t="s">
        <v>720</v>
      </c>
      <c r="K92" s="20" t="s">
        <v>160</v>
      </c>
      <c r="L92" s="890" t="s">
        <v>161</v>
      </c>
      <c r="M92" s="890" t="s">
        <v>160</v>
      </c>
      <c r="N92" s="890" t="s">
        <v>161</v>
      </c>
      <c r="O92" s="890" t="s">
        <v>161</v>
      </c>
      <c r="P92" s="890" t="str">
        <f t="shared" si="56"/>
        <v>SI</v>
      </c>
      <c r="Q92" s="1294"/>
      <c r="R92" s="995">
        <v>0.78300000000000003</v>
      </c>
      <c r="S92" s="15">
        <v>37683</v>
      </c>
      <c r="T92" s="282">
        <v>39462</v>
      </c>
      <c r="U92" s="16">
        <f t="shared" si="57"/>
        <v>2008</v>
      </c>
      <c r="V92" s="17">
        <f>IFERROR(INDEX(PARAMETROS!$B$53:$B$79,MATCH(U92,PARAMETROS!$A$53:$A$79,0)),"")</f>
        <v>461500</v>
      </c>
      <c r="W92" s="822">
        <v>12223713.6</v>
      </c>
      <c r="X92" s="626" t="s">
        <v>579</v>
      </c>
      <c r="Y92" s="20">
        <v>0.57308000000000003</v>
      </c>
      <c r="Z92" s="454">
        <f t="shared" si="43"/>
        <v>7005165.7898880001</v>
      </c>
      <c r="AA92" s="19">
        <f>IFERROR(IF(X92="","",IF(X92="COP",1,IF(Y92&lt;&gt;"N/A",VLOOKUP(T92,'SH TRM'!$A$9:$B$8912,2,FALSE),"REVISAR"))),"")</f>
        <v>1949.43</v>
      </c>
      <c r="AB92" s="458">
        <f t="shared" si="44"/>
        <v>13656080345.781364</v>
      </c>
      <c r="AC92" s="371">
        <f t="shared" si="45"/>
        <v>29590.63996919039</v>
      </c>
      <c r="AD92" s="369">
        <f t="shared" si="46"/>
        <v>23169.471095876077</v>
      </c>
      <c r="AE92" s="954" t="str">
        <f t="shared" si="47"/>
        <v/>
      </c>
      <c r="AF92" s="890" t="str">
        <f t="shared" ref="AF92" si="68">IFERROR(IF(AD92="","",IF(AD92&gt;=CM004EEM1,"CUMPLE","NO CUMPLE")),"")</f>
        <v>CUMPLE</v>
      </c>
      <c r="AG92" s="356" t="str">
        <f t="shared" si="38"/>
        <v/>
      </c>
      <c r="AH92" s="1320"/>
      <c r="AI92" s="1332"/>
      <c r="AJ92" s="1335"/>
      <c r="AK92" s="379"/>
      <c r="AL92" s="260"/>
      <c r="AN92" s="466">
        <f t="shared" si="41"/>
        <v>1</v>
      </c>
      <c r="AO92" s="466"/>
    </row>
    <row r="93" spans="1:41" s="246" customFormat="1" ht="57" x14ac:dyDescent="0.25">
      <c r="A93" s="1241"/>
      <c r="B93" s="10" t="s">
        <v>214</v>
      </c>
      <c r="C93" s="136">
        <v>90</v>
      </c>
      <c r="D93" s="11" t="str">
        <f>IFERROR(INDEX(DESEMPATE!$D$3:$D$73,MATCH('EXP ESPEC.'!B93,DESEMPATE!$C$3:$C$73,0)),"")</f>
        <v>CONSULTORES UNIDOS SA</v>
      </c>
      <c r="E93" s="839" t="s">
        <v>160</v>
      </c>
      <c r="F93" s="328"/>
      <c r="G93" s="20" t="s">
        <v>659</v>
      </c>
      <c r="H93" s="20" t="s">
        <v>438</v>
      </c>
      <c r="I93" s="20"/>
      <c r="J93" s="251" t="s">
        <v>721</v>
      </c>
      <c r="K93" s="20" t="s">
        <v>160</v>
      </c>
      <c r="L93" s="890" t="s">
        <v>161</v>
      </c>
      <c r="M93" s="890" t="s">
        <v>161</v>
      </c>
      <c r="N93" s="890" t="s">
        <v>160</v>
      </c>
      <c r="O93" s="890" t="s">
        <v>160</v>
      </c>
      <c r="P93" s="890" t="str">
        <f t="shared" si="56"/>
        <v>SI</v>
      </c>
      <c r="Q93" s="1294"/>
      <c r="R93" s="14">
        <v>0.6</v>
      </c>
      <c r="S93" s="15">
        <v>41649</v>
      </c>
      <c r="T93" s="15">
        <v>42151</v>
      </c>
      <c r="U93" s="16">
        <f t="shared" si="57"/>
        <v>2015</v>
      </c>
      <c r="V93" s="17">
        <f>IFERROR(INDEX(PARAMETROS!$B$53:$B$79,MATCH(U93,PARAMETROS!$A$53:$A$79,0)),"")</f>
        <v>644350</v>
      </c>
      <c r="W93" s="478">
        <v>4710651972</v>
      </c>
      <c r="X93" s="618" t="s">
        <v>171</v>
      </c>
      <c r="Y93" s="20" t="str">
        <f>IFERROR(IF(X93="","",IF(X93="COP","N/A",IF(OR(X93="USD",X93="US"),1,IF(X93="EUR",VLOOKUP(T93,'SH EURO'!$A$6:$B$6338,2,FALSE),"INGRESAR TASA")))),"")</f>
        <v>N/A</v>
      </c>
      <c r="Z93" s="454" t="str">
        <f t="shared" si="43"/>
        <v>N/A</v>
      </c>
      <c r="AA93" s="19">
        <f>IFERROR(IF(X93="","",IF(X93="COP",1,IF(Y93&lt;&gt;"N/A",VLOOKUP(T93,'SH TRM'!$A$9:$B$8912,2,FALSE),"REVISAR"))),"")</f>
        <v>1</v>
      </c>
      <c r="AB93" s="458">
        <f t="shared" si="44"/>
        <v>4710651972</v>
      </c>
      <c r="AC93" s="371">
        <f t="shared" si="45"/>
        <v>7310.7037665864827</v>
      </c>
      <c r="AD93" s="369">
        <f t="shared" si="46"/>
        <v>4386.4222599518898</v>
      </c>
      <c r="AE93" s="954" t="str">
        <f t="shared" si="47"/>
        <v/>
      </c>
      <c r="AF93" s="890" t="str">
        <f t="shared" si="37"/>
        <v>CUMPLE</v>
      </c>
      <c r="AG93" s="356" t="str">
        <f t="shared" si="38"/>
        <v/>
      </c>
      <c r="AH93" s="1320"/>
      <c r="AI93" s="1332"/>
      <c r="AJ93" s="1335"/>
      <c r="AK93" s="379"/>
      <c r="AL93" s="260"/>
      <c r="AN93" s="466">
        <f t="shared" si="41"/>
        <v>1</v>
      </c>
      <c r="AO93" s="466"/>
    </row>
    <row r="94" spans="1:41" s="524" customFormat="1" ht="86.25" thickBot="1" x14ac:dyDescent="0.3">
      <c r="A94" s="1242"/>
      <c r="B94" s="36" t="s">
        <v>213</v>
      </c>
      <c r="C94" s="137">
        <v>93</v>
      </c>
      <c r="D94" s="49" t="str">
        <f>IFERROR(INDEX(DESEMPATE!$D$3:$D$73,MATCH('EXP ESPEC.'!B94,DESEMPATE!$C$3:$C$73,0)),"")</f>
        <v>PRI COLOMBIA SAS</v>
      </c>
      <c r="E94" s="840" t="s">
        <v>160</v>
      </c>
      <c r="F94" s="329"/>
      <c r="G94" s="139" t="s">
        <v>686</v>
      </c>
      <c r="H94" s="139" t="s">
        <v>687</v>
      </c>
      <c r="I94" s="37" t="s">
        <v>688</v>
      </c>
      <c r="J94" s="253" t="s">
        <v>689</v>
      </c>
      <c r="K94" s="139" t="s">
        <v>160</v>
      </c>
      <c r="L94" s="888" t="s">
        <v>161</v>
      </c>
      <c r="M94" s="888" t="s">
        <v>161</v>
      </c>
      <c r="N94" s="888" t="s">
        <v>161</v>
      </c>
      <c r="O94" s="888" t="s">
        <v>160</v>
      </c>
      <c r="P94" s="888" t="str">
        <f t="shared" si="56"/>
        <v>SI</v>
      </c>
      <c r="Q94" s="1295"/>
      <c r="R94" s="39">
        <v>1</v>
      </c>
      <c r="S94" s="407">
        <v>33878</v>
      </c>
      <c r="T94" s="407">
        <v>35339</v>
      </c>
      <c r="U94" s="40">
        <f t="shared" si="57"/>
        <v>1996</v>
      </c>
      <c r="V94" s="41">
        <f>IFERROR(INDEX(PARAMETROS!$B$53:$B$79,MATCH(U94,PARAMETROS!$A$53:$A$79,0)),"")</f>
        <v>142125</v>
      </c>
      <c r="W94" s="996">
        <v>13764236.02</v>
      </c>
      <c r="X94" s="625" t="s">
        <v>579</v>
      </c>
      <c r="Y94" s="139">
        <v>0.97914000000000001</v>
      </c>
      <c r="Z94" s="455">
        <f t="shared" si="43"/>
        <v>13477114.056622799</v>
      </c>
      <c r="AA94" s="43">
        <f>IFERROR(IF(X94="","",IF(X94="COP",1,IF(Y94&lt;&gt;"N/A",VLOOKUP(T94,'SH TRM'!$A$9:$B$8912,2,FALSE),"REVISAR"))),"")</f>
        <v>1027.08</v>
      </c>
      <c r="AB94" s="459">
        <f t="shared" si="44"/>
        <v>13842074305.276144</v>
      </c>
      <c r="AC94" s="372">
        <f t="shared" si="45"/>
        <v>97393.662658055546</v>
      </c>
      <c r="AD94" s="361">
        <f t="shared" si="46"/>
        <v>97393.662658055546</v>
      </c>
      <c r="AE94" s="378" t="str">
        <f t="shared" si="47"/>
        <v/>
      </c>
      <c r="AF94" s="375" t="str">
        <f t="shared" si="37"/>
        <v>CUMPLE</v>
      </c>
      <c r="AG94" s="358" t="str">
        <f t="shared" si="38"/>
        <v/>
      </c>
      <c r="AH94" s="1321"/>
      <c r="AI94" s="1333"/>
      <c r="AJ94" s="1336"/>
      <c r="AK94" s="697"/>
      <c r="AL94" s="523"/>
      <c r="AN94" s="531">
        <f t="shared" si="41"/>
        <v>0</v>
      </c>
      <c r="AO94" s="531"/>
    </row>
    <row r="95" spans="1:41" s="246" customFormat="1" ht="38.25" customHeight="1" x14ac:dyDescent="0.25">
      <c r="A95" s="1219" t="s">
        <v>39</v>
      </c>
      <c r="B95" s="599" t="s">
        <v>406</v>
      </c>
      <c r="C95" s="695">
        <v>5</v>
      </c>
      <c r="D95" s="28" t="str">
        <f>IFERROR(INDEX(DESEMPATE!$D$3:$D$73,MATCH('EXP ESPEC.'!B95,DESEMPATE!$C$3:$C$73,0)),"")</f>
        <v>LATINOCONSULT SA</v>
      </c>
      <c r="E95" s="838" t="s">
        <v>160</v>
      </c>
      <c r="F95" s="327"/>
      <c r="G95" s="1026" t="s">
        <v>473</v>
      </c>
      <c r="H95" s="483" t="s">
        <v>438</v>
      </c>
      <c r="I95" s="483" t="s">
        <v>728</v>
      </c>
      <c r="J95" s="485" t="s">
        <v>729</v>
      </c>
      <c r="K95" s="35" t="s">
        <v>160</v>
      </c>
      <c r="L95" s="1066" t="s">
        <v>160</v>
      </c>
      <c r="M95" s="1066" t="s">
        <v>161</v>
      </c>
      <c r="N95" s="1066" t="s">
        <v>160</v>
      </c>
      <c r="O95" s="1066" t="s">
        <v>160</v>
      </c>
      <c r="P95" s="889" t="str">
        <f t="shared" si="56"/>
        <v>SI</v>
      </c>
      <c r="Q95" s="891" t="s">
        <v>161</v>
      </c>
      <c r="R95" s="490">
        <v>0.35</v>
      </c>
      <c r="S95" s="491">
        <v>37838</v>
      </c>
      <c r="T95" s="491">
        <v>40316</v>
      </c>
      <c r="U95" s="16">
        <f t="shared" si="57"/>
        <v>2010</v>
      </c>
      <c r="V95" s="17">
        <f>IFERROR(INDEX(PARAMETROS!$B$53:$B$79,MATCH(U95,PARAMETROS!$A$53:$A$79,0)),"")</f>
        <v>515000</v>
      </c>
      <c r="W95" s="981">
        <f>953316062+2055306096+1572626691+1198240626+1046013343+49829687</f>
        <v>6875332505</v>
      </c>
      <c r="X95" s="18" t="s">
        <v>171</v>
      </c>
      <c r="Y95" s="143" t="str">
        <f>IFERROR(IF(X95="","",IF(X95="COP","N/A",IF(OR(X95="USD",X95="US"),1,IF(X95="EUR",VLOOKUP(T95,'SH EURO'!$A$6:$B$6338,2,FALSE),"INGRESAR TASA")))),"")</f>
        <v>N/A</v>
      </c>
      <c r="Z95" s="456" t="str">
        <f t="shared" si="43"/>
        <v>N/A</v>
      </c>
      <c r="AA95" s="26">
        <f>IFERROR(IF(X95="","",IF(X95="COP",1,IF(Y95&lt;&gt;"N/A",VLOOKUP(T95,'SH TRM'!$A$9:$B$8912,2,FALSE),"REVISAR"))),"")</f>
        <v>1</v>
      </c>
      <c r="AB95" s="460">
        <f t="shared" si="44"/>
        <v>6875332505</v>
      </c>
      <c r="AC95" s="373">
        <f t="shared" si="45"/>
        <v>13350.160203883495</v>
      </c>
      <c r="AD95" s="368">
        <f t="shared" si="46"/>
        <v>4672.5560713592231</v>
      </c>
      <c r="AE95" s="377" t="str">
        <f t="shared" si="47"/>
        <v/>
      </c>
      <c r="AF95" s="374" t="str">
        <f t="shared" si="37"/>
        <v>CUMPLE</v>
      </c>
      <c r="AG95" s="357" t="str">
        <f t="shared" si="38"/>
        <v/>
      </c>
      <c r="AH95" s="1319" t="str">
        <f>IFERROR(IF(AND(COUNTIF(L95:L98,"SI")&gt;=1,COUNTIF(M95:M98,"SI")&gt;=1,COUNTIF(N95:N98,"SI")&gt;=1,COUNTIF(Q95:Q98,"SI")&lt;=1,COUNTIF(K95:K98,"SI")=4,AO95="OK"),"SI","NO"),"")</f>
        <v>SI</v>
      </c>
      <c r="AI95" s="1331">
        <f t="shared" ref="AI95" si="69">IFERROR(IF(OR(E95="",E95="NO"),"N/A",IF(AND(COUNTIF(AF95:AF98,"CUMPLE")=4,AH95="SI"),900,(IF(AND(COUNTIF(AF95:AF98,"CUMPLE")=3,AH95="SI"),800,IF(AND(COUNTIF(AF95:AF98,"CUMPLE")=2,AH95="SI"),700,0))))),"")</f>
        <v>900</v>
      </c>
      <c r="AJ95" s="1334" t="str">
        <f>IFERROR(IF(OR(F95="",F95="NO"),"N/A",IF(AND(COUNTIF(AG95:AG98,"CUMPLE")=4,AH95="SI"),900,(IF(AND(COUNTIF(AG95:AG98,"CUMPLE")=3,AH95="SI"),800,IF(AND(COUNTIF(AG95:AG98,"CUMPLE")=2,AH95="SI"),700,0))))),"")</f>
        <v>N/A</v>
      </c>
      <c r="AK95" s="692"/>
      <c r="AL95" s="260"/>
      <c r="AN95" s="466">
        <f t="shared" si="41"/>
        <v>1</v>
      </c>
      <c r="AO95" s="466" t="str">
        <f>IF(OR(COUNTIF(AN95:AN98,2)=0,COUNTIF(AN95:AN98,2)&gt;1),"OK",IF(AND(COUNTIF(AN95:AN98,1)&gt;0,COUNTIF(AN95:AN98,2)&gt;0),"OK",1))</f>
        <v>OK</v>
      </c>
    </row>
    <row r="96" spans="1:41" s="246" customFormat="1" ht="57" x14ac:dyDescent="0.25">
      <c r="A96" s="1220"/>
      <c r="B96" s="10" t="s">
        <v>756</v>
      </c>
      <c r="C96" s="136">
        <v>13</v>
      </c>
      <c r="D96" s="11" t="s">
        <v>757</v>
      </c>
      <c r="E96" s="839" t="s">
        <v>160</v>
      </c>
      <c r="F96" s="328"/>
      <c r="G96" s="20" t="s">
        <v>479</v>
      </c>
      <c r="H96" s="20" t="s">
        <v>438</v>
      </c>
      <c r="I96" s="20" t="s">
        <v>758</v>
      </c>
      <c r="J96" s="13" t="s">
        <v>759</v>
      </c>
      <c r="K96" s="20" t="s">
        <v>160</v>
      </c>
      <c r="L96" s="1061" t="s">
        <v>161</v>
      </c>
      <c r="M96" s="1061" t="s">
        <v>160</v>
      </c>
      <c r="N96" s="1061" t="s">
        <v>160</v>
      </c>
      <c r="O96" s="1061" t="s">
        <v>160</v>
      </c>
      <c r="P96" s="890" t="str">
        <f t="shared" si="56"/>
        <v>SI</v>
      </c>
      <c r="Q96" s="890" t="s">
        <v>160</v>
      </c>
      <c r="R96" s="14">
        <v>0.25</v>
      </c>
      <c r="S96" s="15">
        <v>42040</v>
      </c>
      <c r="T96" s="15">
        <v>42168</v>
      </c>
      <c r="U96" s="16">
        <f t="shared" si="57"/>
        <v>2015</v>
      </c>
      <c r="V96" s="17">
        <f>IFERROR(INDEX(PARAMETROS!$B$53:$B$79,MATCH(U96,PARAMETROS!$A$53:$A$79,0)),"")</f>
        <v>644350</v>
      </c>
      <c r="W96" s="928">
        <v>4208258623.9000001</v>
      </c>
      <c r="X96" s="18" t="s">
        <v>171</v>
      </c>
      <c r="Y96" s="20" t="str">
        <f>IFERROR(IF(X96="","",IF(X96="COP","N/A",IF(OR(X96="USD",X96="US"),1,IF(X96="EUR",VLOOKUP(T96,'SH EURO'!$A$6:$B$6338,2,FALSE),"INGRESAR TASA")))),"")</f>
        <v>N/A</v>
      </c>
      <c r="Z96" s="454" t="str">
        <f t="shared" si="43"/>
        <v>N/A</v>
      </c>
      <c r="AA96" s="19">
        <f>IFERROR(IF(X96="","",IF(X96="COP",1,IF(Y96&lt;&gt;"N/A",VLOOKUP(T96,'SH TRM'!$A$9:$B$8912,2,FALSE),"REVISAR"))),"")</f>
        <v>1</v>
      </c>
      <c r="AB96" s="458">
        <f t="shared" si="44"/>
        <v>4208258623.9000001</v>
      </c>
      <c r="AC96" s="371">
        <f t="shared" si="45"/>
        <v>6531.0136166679604</v>
      </c>
      <c r="AD96" s="369">
        <f t="shared" si="46"/>
        <v>1632.7534041669901</v>
      </c>
      <c r="AE96" s="954" t="str">
        <f t="shared" si="47"/>
        <v/>
      </c>
      <c r="AF96" s="890" t="str">
        <f t="shared" ref="AF96" si="70">IFERROR(IF(AD96="","",IF(AD96&gt;=CM004EEM1,"CUMPLE","NO CUMPLE")),"")</f>
        <v>CUMPLE</v>
      </c>
      <c r="AG96" s="356" t="str">
        <f t="shared" si="38"/>
        <v/>
      </c>
      <c r="AH96" s="1320"/>
      <c r="AI96" s="1332"/>
      <c r="AJ96" s="1335"/>
      <c r="AK96" s="379"/>
      <c r="AL96" s="260"/>
      <c r="AN96" s="466">
        <f t="shared" si="41"/>
        <v>2</v>
      </c>
      <c r="AO96" s="466"/>
    </row>
    <row r="97" spans="1:41" s="246" customFormat="1" ht="51" x14ac:dyDescent="0.25">
      <c r="A97" s="1220"/>
      <c r="B97" s="10" t="s">
        <v>215</v>
      </c>
      <c r="C97" s="136">
        <v>94</v>
      </c>
      <c r="D97" s="11" t="str">
        <f>IFERROR(INDEX(DESEMPATE!$D$3:$D$73,MATCH('EXP ESPEC.'!B97,DESEMPATE!$C$3:$C$73,0)),"")</f>
        <v>SILVA CARREÑO Y ASOCIADOS SAS</v>
      </c>
      <c r="E97" s="839" t="s">
        <v>160</v>
      </c>
      <c r="F97" s="328"/>
      <c r="G97" s="1026" t="s">
        <v>479</v>
      </c>
      <c r="H97" s="483" t="s">
        <v>438</v>
      </c>
      <c r="I97" s="483" t="s">
        <v>724</v>
      </c>
      <c r="J97" s="1029" t="s">
        <v>725</v>
      </c>
      <c r="K97" s="20" t="s">
        <v>160</v>
      </c>
      <c r="L97" s="1061" t="s">
        <v>161</v>
      </c>
      <c r="M97" s="1061" t="s">
        <v>161</v>
      </c>
      <c r="N97" s="1061" t="s">
        <v>160</v>
      </c>
      <c r="O97" s="1061" t="s">
        <v>160</v>
      </c>
      <c r="P97" s="890" t="str">
        <f t="shared" si="56"/>
        <v>SI</v>
      </c>
      <c r="Q97" s="890" t="s">
        <v>161</v>
      </c>
      <c r="R97" s="490">
        <v>0.6</v>
      </c>
      <c r="S97" s="491">
        <v>41198</v>
      </c>
      <c r="T97" s="491">
        <v>41699</v>
      </c>
      <c r="U97" s="16">
        <f t="shared" ref="U97:U98" si="71">IF(T97="","",YEAR(T97))</f>
        <v>2014</v>
      </c>
      <c r="V97" s="17">
        <f>IFERROR(INDEX(PARAMETROS!$B$53:$B$79,MATCH(U97,PARAMETROS!$A$53:$A$79,0)),"")</f>
        <v>616000</v>
      </c>
      <c r="W97" s="981">
        <v>2668542300</v>
      </c>
      <c r="X97" s="17" t="s">
        <v>171</v>
      </c>
      <c r="Y97" s="20" t="str">
        <f>IFERROR(IF(X97="","",IF(X97="COP","N/A",IF(OR(X97="USD",X97="US"),1,IF(X97="EUR",VLOOKUP(T97,'SH EURO'!$A$6:$B$6338,2,FALSE),"INGRESAR TASA")))),"")</f>
        <v>N/A</v>
      </c>
      <c r="Z97" s="454" t="str">
        <f t="shared" si="43"/>
        <v>N/A</v>
      </c>
      <c r="AA97" s="19">
        <f>IFERROR(IF(X97="","",IF(X97="COP",1,IF(Y97&lt;&gt;"N/A",VLOOKUP(T97,'SH TRM'!$A$9:$B$8912,2,FALSE),"REVISAR"))),"")</f>
        <v>1</v>
      </c>
      <c r="AB97" s="458">
        <f t="shared" si="44"/>
        <v>2668542300</v>
      </c>
      <c r="AC97" s="371">
        <f t="shared" si="45"/>
        <v>4332.0491883116883</v>
      </c>
      <c r="AD97" s="369">
        <f t="shared" si="46"/>
        <v>2599.2295129870131</v>
      </c>
      <c r="AE97" s="954" t="str">
        <f t="shared" si="47"/>
        <v/>
      </c>
      <c r="AF97" s="890" t="str">
        <f t="shared" si="37"/>
        <v>CUMPLE</v>
      </c>
      <c r="AG97" s="356" t="str">
        <f t="shared" si="38"/>
        <v/>
      </c>
      <c r="AH97" s="1320"/>
      <c r="AI97" s="1332"/>
      <c r="AJ97" s="1335"/>
      <c r="AK97" s="379"/>
      <c r="AL97" s="260"/>
      <c r="AN97" s="466">
        <f t="shared" si="41"/>
        <v>1</v>
      </c>
      <c r="AO97" s="466"/>
    </row>
    <row r="98" spans="1:41" s="524" customFormat="1" ht="51.75" thickBot="1" x14ac:dyDescent="0.3">
      <c r="A98" s="1221"/>
      <c r="B98" s="134" t="s">
        <v>236</v>
      </c>
      <c r="C98" s="411">
        <v>98</v>
      </c>
      <c r="D98" s="412" t="str">
        <f>IFERROR(INDEX(DESEMPATE!$D$3:$D$73,MATCH('EXP ESPEC.'!B98,DESEMPATE!$C$3:$C$73,0)),"")</f>
        <v>ARENAS DE LA HOZ CONSULTORES SAS</v>
      </c>
      <c r="E98" s="840" t="s">
        <v>160</v>
      </c>
      <c r="F98" s="414"/>
      <c r="G98" s="1038" t="s">
        <v>452</v>
      </c>
      <c r="H98" s="563" t="s">
        <v>438</v>
      </c>
      <c r="I98" s="563" t="s">
        <v>726</v>
      </c>
      <c r="J98" s="1039" t="s">
        <v>727</v>
      </c>
      <c r="K98" s="415" t="s">
        <v>160</v>
      </c>
      <c r="L98" s="1063" t="s">
        <v>161</v>
      </c>
      <c r="M98" s="1063" t="s">
        <v>161</v>
      </c>
      <c r="N98" s="1063" t="s">
        <v>161</v>
      </c>
      <c r="O98" s="1063" t="s">
        <v>160</v>
      </c>
      <c r="P98" s="892" t="str">
        <f t="shared" si="56"/>
        <v>SI</v>
      </c>
      <c r="Q98" s="892" t="s">
        <v>161</v>
      </c>
      <c r="R98" s="851">
        <v>1</v>
      </c>
      <c r="S98" s="565">
        <v>41123</v>
      </c>
      <c r="T98" s="1040">
        <v>41779</v>
      </c>
      <c r="U98" s="566">
        <f t="shared" si="71"/>
        <v>2014</v>
      </c>
      <c r="V98" s="567">
        <f>IFERROR(INDEX(PARAMETROS!$B$53:$B$79,MATCH(U98,PARAMETROS!$A$53:$A$79,0)),"")</f>
        <v>616000</v>
      </c>
      <c r="W98" s="1041">
        <v>1605385195</v>
      </c>
      <c r="X98" s="642" t="s">
        <v>171</v>
      </c>
      <c r="Y98" s="139" t="str">
        <f>IFERROR(IF(X98="","",IF(X98="COP","N/A",IF(OR(X98="USD",X98="US"),1,IF(X98="EUR",VLOOKUP(T98,'SH EURO'!$A$6:$B$6338,2,FALSE),"INGRESAR TASA")))),"")</f>
        <v>N/A</v>
      </c>
      <c r="Z98" s="455" t="str">
        <f t="shared" si="43"/>
        <v>N/A</v>
      </c>
      <c r="AA98" s="43">
        <f>IFERROR(IF(X98="","",IF(X98="COP",1,IF(Y98&lt;&gt;"N/A",VLOOKUP(T98,'SH TRM'!$A$9:$B$8912,2,FALSE),"REVISAR"))),"")</f>
        <v>1</v>
      </c>
      <c r="AB98" s="459">
        <f t="shared" si="44"/>
        <v>1605385195</v>
      </c>
      <c r="AC98" s="372">
        <f t="shared" si="45"/>
        <v>2606.1447970779222</v>
      </c>
      <c r="AD98" s="361">
        <f t="shared" si="46"/>
        <v>2606.1447970779222</v>
      </c>
      <c r="AE98" s="378" t="str">
        <f t="shared" si="47"/>
        <v/>
      </c>
      <c r="AF98" s="375" t="str">
        <f t="shared" si="37"/>
        <v>CUMPLE</v>
      </c>
      <c r="AG98" s="358" t="str">
        <f t="shared" si="38"/>
        <v/>
      </c>
      <c r="AH98" s="1321"/>
      <c r="AI98" s="1333"/>
      <c r="AJ98" s="1335"/>
      <c r="AK98" s="1047"/>
      <c r="AL98" s="523"/>
      <c r="AN98" s="531">
        <f t="shared" si="41"/>
        <v>0</v>
      </c>
      <c r="AO98" s="531"/>
    </row>
    <row r="99" spans="1:41" s="246" customFormat="1" ht="114" customHeight="1" x14ac:dyDescent="0.25">
      <c r="A99" s="1219" t="s">
        <v>40</v>
      </c>
      <c r="B99" s="27" t="s">
        <v>419</v>
      </c>
      <c r="C99" s="135">
        <v>6</v>
      </c>
      <c r="D99" s="28" t="str">
        <f>IFERROR(INDEX(DESEMPATE!$D$3:$D$73,MATCH('EXP ESPEC.'!B99,DESEMPATE!$C$3:$C$73,0)),"")</f>
        <v>DUCTOR IMPLANTAcAO DE PROJETOS LTDA</v>
      </c>
      <c r="E99" s="838" t="s">
        <v>160</v>
      </c>
      <c r="F99" s="327"/>
      <c r="G99" s="35" t="s">
        <v>760</v>
      </c>
      <c r="H99" s="35" t="s">
        <v>687</v>
      </c>
      <c r="I99" s="968" t="s">
        <v>761</v>
      </c>
      <c r="J99" s="968" t="s">
        <v>762</v>
      </c>
      <c r="K99" s="1132" t="s">
        <v>161</v>
      </c>
      <c r="L99" s="1066" t="s">
        <v>160</v>
      </c>
      <c r="M99" s="1066" t="s">
        <v>161</v>
      </c>
      <c r="N99" s="1066" t="s">
        <v>161</v>
      </c>
      <c r="O99" s="1066" t="s">
        <v>160</v>
      </c>
      <c r="P99" s="889" t="str">
        <f t="shared" si="56"/>
        <v>SI</v>
      </c>
      <c r="Q99" s="1296" t="s">
        <v>161</v>
      </c>
      <c r="R99" s="29">
        <v>1</v>
      </c>
      <c r="S99" s="554">
        <v>38496</v>
      </c>
      <c r="T99" s="554">
        <v>39172</v>
      </c>
      <c r="U99" s="30">
        <f t="shared" si="57"/>
        <v>2007</v>
      </c>
      <c r="V99" s="140">
        <f>IFERROR(INDEX(PARAMETROS!$B$53:$B$79,MATCH(U99,PARAMETROS!$A$53:$A$79,0)),"")</f>
        <v>433700</v>
      </c>
      <c r="W99" s="1042">
        <v>15227419.9</v>
      </c>
      <c r="X99" s="32" t="s">
        <v>579</v>
      </c>
      <c r="Y99" s="143">
        <v>0.48472999999999999</v>
      </c>
      <c r="Z99" s="456">
        <f t="shared" si="43"/>
        <v>7381187.2481270004</v>
      </c>
      <c r="AA99" s="26">
        <f>IFERROR(IF(X99="","",IF(X99="COP",1,IF(Y99&lt;&gt;"N/A",VLOOKUP(T99,'SH TRM'!$A$9:$B$8912,2,FALSE),"REVISAR"))),"")</f>
        <v>2190.3000000000002</v>
      </c>
      <c r="AB99" s="460">
        <f t="shared" si="44"/>
        <v>16167014429.572571</v>
      </c>
      <c r="AC99" s="373">
        <f t="shared" si="45"/>
        <v>37276.952800490137</v>
      </c>
      <c r="AD99" s="368" t="str">
        <f t="shared" si="46"/>
        <v/>
      </c>
      <c r="AE99" s="377" t="str">
        <f t="shared" si="47"/>
        <v/>
      </c>
      <c r="AF99" s="374" t="str">
        <f t="shared" si="37"/>
        <v/>
      </c>
      <c r="AG99" s="357" t="str">
        <f t="shared" si="38"/>
        <v/>
      </c>
      <c r="AH99" s="1319" t="str">
        <f>IFERROR(IF(AND(COUNTIF(L99:L102,"SI")&gt;=1,COUNTIF(M99:M102,"SI")&gt;=1,COUNTIF(N99:N102,"SI")&gt;=1,COUNTIF(Q99:Q102,"SI")&lt;=1,COUNTIF(K99:K102,"SI")=4,AO99="OK"),"SI","NO"),"")</f>
        <v>NO</v>
      </c>
      <c r="AI99" s="1322" t="s">
        <v>779</v>
      </c>
      <c r="AJ99" s="1334" t="str">
        <f t="shared" ref="AJ99" si="72">IFERROR(IF(OR(F99="",F99="NO"),"N/A",IF(AND(COUNTIF(AG99:AG102,"CUMPLE")=4,AH99="SI"),900,(IF(AND(COUNTIF(AG99:AG102,"CUMPLE")=3,AH99="SI"),800,IF(AND(COUNTIF(AG99:AG102,"CUMPLE")=2,AH99="SI"),700,0))))),"")</f>
        <v>N/A</v>
      </c>
      <c r="AK99" s="258"/>
      <c r="AL99" s="260"/>
      <c r="AN99" s="466">
        <f t="shared" ref="AN99:AN126" si="73">COUNTIF(M99:N99,"SI")</f>
        <v>0</v>
      </c>
      <c r="AO99" s="466" t="str">
        <f>IF(OR(COUNTIF(AN99:AN102,2)=0,COUNTIF(AN99:AN102,2)&gt;1),"OK",IF(AND(COUNTIF(AN99:AN102,1)&gt;0,COUNTIF(AN99:AN102,2)&gt;0),"OK",1))</f>
        <v>OK</v>
      </c>
    </row>
    <row r="100" spans="1:41" s="246" customFormat="1" ht="99.75" x14ac:dyDescent="0.25">
      <c r="A100" s="1220"/>
      <c r="B100" s="10" t="s">
        <v>419</v>
      </c>
      <c r="C100" s="136">
        <v>68</v>
      </c>
      <c r="D100" s="11" t="str">
        <f>IFERROR(INDEX(DESEMPATE!$D$3:$D$73,MATCH('EXP ESPEC.'!B100,DESEMPATE!$C$3:$C$73,0)),"")</f>
        <v>DUCTOR IMPLANTAcAO DE PROJETOS LTDA</v>
      </c>
      <c r="E100" s="839" t="s">
        <v>160</v>
      </c>
      <c r="F100" s="328"/>
      <c r="G100" s="20" t="s">
        <v>763</v>
      </c>
      <c r="H100" s="20" t="s">
        <v>687</v>
      </c>
      <c r="I100" s="20" t="s">
        <v>764</v>
      </c>
      <c r="J100" s="251" t="s">
        <v>765</v>
      </c>
      <c r="K100" s="20" t="s">
        <v>160</v>
      </c>
      <c r="L100" s="1061" t="s">
        <v>161</v>
      </c>
      <c r="M100" s="1061" t="s">
        <v>160</v>
      </c>
      <c r="N100" s="1061" t="s">
        <v>161</v>
      </c>
      <c r="O100" s="1061" t="s">
        <v>160</v>
      </c>
      <c r="P100" s="890" t="str">
        <f t="shared" si="56"/>
        <v>SI</v>
      </c>
      <c r="Q100" s="1294"/>
      <c r="R100" s="21">
        <v>0.33329999999999999</v>
      </c>
      <c r="S100" s="282">
        <v>36157</v>
      </c>
      <c r="T100" s="282">
        <v>37891</v>
      </c>
      <c r="U100" s="16">
        <f t="shared" si="57"/>
        <v>2003</v>
      </c>
      <c r="V100" s="17">
        <f>IFERROR(INDEX(PARAMETROS!$B$53:$B$79,MATCH(U100,PARAMETROS!$A$53:$A$79,0)),"")</f>
        <v>332000</v>
      </c>
      <c r="W100" s="931">
        <v>22287270.100000001</v>
      </c>
      <c r="X100" s="18" t="s">
        <v>579</v>
      </c>
      <c r="Y100" s="20">
        <v>0.34072000000000002</v>
      </c>
      <c r="Z100" s="454">
        <f t="shared" si="43"/>
        <v>7593718.6684720013</v>
      </c>
      <c r="AA100" s="19">
        <f>IFERROR(IF(X100="","",IF(X100="COP",1,IF(Y100&lt;&gt;"N/A",VLOOKUP(T100,'SH TRM'!$A$9:$B$8912,2,FALSE),"REVISAR"))),"")</f>
        <v>2879.32</v>
      </c>
      <c r="AB100" s="458">
        <f t="shared" si="44"/>
        <v>21864746036.504803</v>
      </c>
      <c r="AC100" s="371">
        <f t="shared" si="45"/>
        <v>65857.668784653026</v>
      </c>
      <c r="AD100" s="369">
        <f t="shared" ref="AD100:AD126" si="74">IFERROR(IF(OR(K100="",K100="NO"),"",IF(E100="SI",IFERROR(AC100*R100,""),"")),"")</f>
        <v>21950.361005924853</v>
      </c>
      <c r="AE100" s="954" t="str">
        <f t="shared" ref="AE100:AE126" si="75">IFERROR(IF(OR(K100="",K100="NO"),"",IF(F100="SI",IFERROR(AC100*R100,""),"")),"")</f>
        <v/>
      </c>
      <c r="AF100" s="890" t="str">
        <f t="shared" ref="AF100" si="76">IFERROR(IF(AD100="","",IF(AD100&gt;=CM004EEM1,"CUMPLE","NO CUMPLE")),"")</f>
        <v>CUMPLE</v>
      </c>
      <c r="AG100" s="356" t="str">
        <f t="shared" si="38"/>
        <v/>
      </c>
      <c r="AH100" s="1320"/>
      <c r="AI100" s="1323"/>
      <c r="AJ100" s="1335"/>
      <c r="AK100" s="379"/>
      <c r="AL100" s="260"/>
      <c r="AN100" s="466">
        <f t="shared" si="73"/>
        <v>1</v>
      </c>
      <c r="AO100" s="466"/>
    </row>
    <row r="101" spans="1:41" s="246" customFormat="1" ht="71.25" x14ac:dyDescent="0.25">
      <c r="A101" s="1220"/>
      <c r="B101" s="10" t="s">
        <v>216</v>
      </c>
      <c r="C101" s="145">
        <v>100</v>
      </c>
      <c r="D101" s="11" t="str">
        <f>IFERROR(INDEX(DESEMPATE!$D$3:$D$73,MATCH('EXP ESPEC.'!B101,DESEMPATE!$C$3:$C$73,0)),"")</f>
        <v>NOGAALL SA</v>
      </c>
      <c r="E101" s="839" t="s">
        <v>160</v>
      </c>
      <c r="F101" s="328"/>
      <c r="G101" s="143" t="s">
        <v>730</v>
      </c>
      <c r="H101" s="143" t="s">
        <v>438</v>
      </c>
      <c r="I101" s="143" t="s">
        <v>485</v>
      </c>
      <c r="J101" s="547" t="s">
        <v>731</v>
      </c>
      <c r="K101" s="20" t="s">
        <v>160</v>
      </c>
      <c r="L101" s="1061" t="s">
        <v>161</v>
      </c>
      <c r="M101" s="1061" t="s">
        <v>161</v>
      </c>
      <c r="N101" s="1061" t="s">
        <v>160</v>
      </c>
      <c r="O101" s="1061" t="s">
        <v>160</v>
      </c>
      <c r="P101" s="890" t="str">
        <f t="shared" si="56"/>
        <v>SI</v>
      </c>
      <c r="Q101" s="1294"/>
      <c r="R101" s="14">
        <v>0.75</v>
      </c>
      <c r="S101" s="15">
        <v>38718</v>
      </c>
      <c r="T101" s="15">
        <v>42411</v>
      </c>
      <c r="U101" s="47">
        <f t="shared" ref="U101" si="77">IF(T101="","",YEAR(T101))</f>
        <v>2016</v>
      </c>
      <c r="V101" s="24">
        <f>IFERROR(INDEX(PARAMETROS!$B$53:$B$79,MATCH(U101,PARAMETROS!$A$53:$A$79,0)),"")</f>
        <v>689455</v>
      </c>
      <c r="W101" s="826">
        <v>9471953326</v>
      </c>
      <c r="X101" s="18" t="s">
        <v>171</v>
      </c>
      <c r="Y101" s="20" t="str">
        <f>IFERROR(IF(X101="","",IF(X101="COP","N/A",IF(OR(X101="USD",X101="US"),1,IF(X101="EUR",VLOOKUP(T101,'SH EURO'!$A$6:$B$6338,2,FALSE),"INGRESAR TASA")))),"")</f>
        <v>N/A</v>
      </c>
      <c r="Z101" s="454" t="str">
        <f t="shared" si="43"/>
        <v>N/A</v>
      </c>
      <c r="AA101" s="19">
        <f>IFERROR(IF(X101="","",IF(X101="COP",1,IF(Y101&lt;&gt;"N/A",VLOOKUP(T101,'SH TRM'!$A$9:$B$8912,2,FALSE),"REVISAR"))),"")</f>
        <v>1</v>
      </c>
      <c r="AB101" s="458">
        <f t="shared" si="44"/>
        <v>9471953326</v>
      </c>
      <c r="AC101" s="371">
        <f t="shared" si="45"/>
        <v>13738.31987004228</v>
      </c>
      <c r="AD101" s="369">
        <f t="shared" si="74"/>
        <v>10303.73990253171</v>
      </c>
      <c r="AE101" s="954" t="str">
        <f t="shared" si="75"/>
        <v/>
      </c>
      <c r="AF101" s="890" t="str">
        <f t="shared" si="37"/>
        <v>CUMPLE</v>
      </c>
      <c r="AG101" s="356" t="str">
        <f t="shared" si="38"/>
        <v/>
      </c>
      <c r="AH101" s="1320"/>
      <c r="AI101" s="1323"/>
      <c r="AJ101" s="1335"/>
      <c r="AK101" s="379"/>
      <c r="AL101" s="260"/>
      <c r="AN101" s="466">
        <f t="shared" si="73"/>
        <v>1</v>
      </c>
      <c r="AO101" s="466"/>
    </row>
    <row r="102" spans="1:41" s="524" customFormat="1" ht="43.5" customHeight="1" thickBot="1" x14ac:dyDescent="0.3">
      <c r="A102" s="1221"/>
      <c r="B102" s="36" t="s">
        <v>217</v>
      </c>
      <c r="C102" s="146">
        <v>105</v>
      </c>
      <c r="D102" s="49" t="str">
        <f>IFERROR(INDEX(DESEMPATE!$D$3:$D$73,MATCH('EXP ESPEC.'!B102,DESEMPATE!$C$3:$C$73,0)),"")</f>
        <v>CGR SAS</v>
      </c>
      <c r="E102" s="840" t="s">
        <v>160</v>
      </c>
      <c r="F102" s="329"/>
      <c r="G102" s="139" t="s">
        <v>734</v>
      </c>
      <c r="H102" s="139" t="s">
        <v>438</v>
      </c>
      <c r="I102" s="139" t="s">
        <v>735</v>
      </c>
      <c r="J102" s="253" t="s">
        <v>766</v>
      </c>
      <c r="K102" s="139" t="s">
        <v>160</v>
      </c>
      <c r="L102" s="1063" t="s">
        <v>161</v>
      </c>
      <c r="M102" s="1063" t="s">
        <v>161</v>
      </c>
      <c r="N102" s="1063" t="s">
        <v>161</v>
      </c>
      <c r="O102" s="1063" t="s">
        <v>160</v>
      </c>
      <c r="P102" s="888" t="str">
        <f t="shared" si="56"/>
        <v>SI</v>
      </c>
      <c r="Q102" s="1295"/>
      <c r="R102" s="39">
        <v>0.28000000000000003</v>
      </c>
      <c r="S102" s="407">
        <v>40077</v>
      </c>
      <c r="T102" s="407">
        <v>41977</v>
      </c>
      <c r="U102" s="40">
        <f t="shared" si="57"/>
        <v>2014</v>
      </c>
      <c r="V102" s="41">
        <f>IFERROR(INDEX(PARAMETROS!$B$53:$B$79,MATCH(U102,PARAMETROS!$A$53:$A$79,0)),"")</f>
        <v>616000</v>
      </c>
      <c r="W102" s="616">
        <v>8396906456</v>
      </c>
      <c r="X102" s="42" t="s">
        <v>171</v>
      </c>
      <c r="Y102" s="139" t="str">
        <f>IFERROR(IF(X102="","",IF(X102="COP","N/A",IF(OR(X102="USD",X102="US"),1,IF(X102="EUR",VLOOKUP(T102,'SH EURO'!$A$6:$B$6338,2,FALSE),"INGRESAR TASA")))),"")</f>
        <v>N/A</v>
      </c>
      <c r="Z102" s="455" t="str">
        <f t="shared" si="43"/>
        <v>N/A</v>
      </c>
      <c r="AA102" s="43">
        <f>IFERROR(IF(X102="","",IF(X102="COP",1,IF(Y102&lt;&gt;"N/A",VLOOKUP(T102,'SH TRM'!$A$9:$B$8912,2,FALSE),"REVISAR"))),"")</f>
        <v>1</v>
      </c>
      <c r="AB102" s="459">
        <f t="shared" si="44"/>
        <v>8396906456</v>
      </c>
      <c r="AC102" s="372">
        <f t="shared" si="45"/>
        <v>13631.34164935065</v>
      </c>
      <c r="AD102" s="361">
        <f t="shared" si="74"/>
        <v>3816.7756618181825</v>
      </c>
      <c r="AE102" s="378" t="str">
        <f t="shared" si="75"/>
        <v/>
      </c>
      <c r="AF102" s="375" t="str">
        <f t="shared" si="37"/>
        <v>CUMPLE</v>
      </c>
      <c r="AG102" s="358" t="str">
        <f t="shared" si="38"/>
        <v/>
      </c>
      <c r="AH102" s="1321"/>
      <c r="AI102" s="1324"/>
      <c r="AJ102" s="1336"/>
      <c r="AK102" s="385"/>
      <c r="AL102" s="523"/>
      <c r="AN102" s="531">
        <f t="shared" si="73"/>
        <v>0</v>
      </c>
      <c r="AO102" s="531"/>
    </row>
    <row r="103" spans="1:41" s="246" customFormat="1" ht="71.25" x14ac:dyDescent="0.25">
      <c r="A103" s="1219" t="s">
        <v>41</v>
      </c>
      <c r="B103" s="408" t="s">
        <v>767</v>
      </c>
      <c r="C103" s="28">
        <v>5</v>
      </c>
      <c r="D103" s="28" t="s">
        <v>768</v>
      </c>
      <c r="E103" s="838" t="s">
        <v>160</v>
      </c>
      <c r="F103" s="327"/>
      <c r="G103" s="480" t="s">
        <v>449</v>
      </c>
      <c r="H103" s="480" t="s">
        <v>435</v>
      </c>
      <c r="I103" s="480" t="s">
        <v>28</v>
      </c>
      <c r="J103" s="481" t="s">
        <v>769</v>
      </c>
      <c r="K103" s="35" t="s">
        <v>160</v>
      </c>
      <c r="L103" s="1066" t="s">
        <v>160</v>
      </c>
      <c r="M103" s="1066" t="s">
        <v>161</v>
      </c>
      <c r="N103" s="1066" t="s">
        <v>161</v>
      </c>
      <c r="O103" s="1066" t="s">
        <v>160</v>
      </c>
      <c r="P103" s="889" t="str">
        <f t="shared" si="56"/>
        <v>SI</v>
      </c>
      <c r="Q103" s="895" t="s">
        <v>160</v>
      </c>
      <c r="R103" s="488">
        <v>1</v>
      </c>
      <c r="S103" s="489">
        <v>39993</v>
      </c>
      <c r="T103" s="489">
        <v>41028</v>
      </c>
      <c r="U103" s="30">
        <f t="shared" si="57"/>
        <v>2012</v>
      </c>
      <c r="V103" s="140">
        <f>IFERROR(INDEX(PARAMETROS!$B$53:$B$79,MATCH(U103,PARAMETROS!$A$53:$A$79,0)),"")</f>
        <v>566700</v>
      </c>
      <c r="W103" s="1028">
        <v>3699183.56</v>
      </c>
      <c r="X103" s="623" t="s">
        <v>173</v>
      </c>
      <c r="Y103" s="143">
        <f>IFERROR(IF(X103="","",IF(X103="COP","N/A",IF(OR(X103="USD",X103="US"),1,IF(X103="EUR",VLOOKUP(T103,'SH EURO'!$A$6:$B$6338,2,FALSE),"INGRESAR TASA")))),"")</f>
        <v>1.325</v>
      </c>
      <c r="Z103" s="456">
        <f t="shared" si="43"/>
        <v>4901418.2170000002</v>
      </c>
      <c r="AA103" s="26">
        <f>IFERROR(IF(X103="","",IF(X103="COP",1,IF(Y103&lt;&gt;"N/A",VLOOKUP(T103,'SH TRM'!$A$9:$B$8912,2,FALSE),"REVISAR"))),"")</f>
        <v>1761.2</v>
      </c>
      <c r="AB103" s="460">
        <f t="shared" si="44"/>
        <v>8632377763.7804012</v>
      </c>
      <c r="AC103" s="373">
        <f t="shared" si="45"/>
        <v>15232.711776566792</v>
      </c>
      <c r="AD103" s="368">
        <f t="shared" si="74"/>
        <v>15232.711776566792</v>
      </c>
      <c r="AE103" s="377" t="str">
        <f t="shared" si="75"/>
        <v/>
      </c>
      <c r="AF103" s="374" t="str">
        <f t="shared" si="37"/>
        <v>CUMPLE</v>
      </c>
      <c r="AG103" s="357" t="str">
        <f t="shared" si="38"/>
        <v/>
      </c>
      <c r="AH103" s="1319" t="str">
        <f>IFERROR(IF(AND(COUNTIF(L103:L106,"SI")&gt;=1,COUNTIF(M103:M106,"SI")&gt;=1,COUNTIF(N103:N106,"SI")&gt;=1,COUNTIF(Q103:Q106,"SI")&lt;=1,COUNTIF(K103:K106,"SI")=4,AO103="OK"),"SI","NO"),"")</f>
        <v>NO</v>
      </c>
      <c r="AI103" s="1322" t="s">
        <v>779</v>
      </c>
      <c r="AJ103" s="1334" t="str">
        <f t="shared" ref="AJ103" si="78">IFERROR(IF(OR(F103="",F103="NO"),"N/A",IF(AND(COUNTIF(AG103:AG106,"CUMPLE")=4,AH103="SI"),900,(IF(AND(COUNTIF(AG103:AG106,"CUMPLE")=3,AH103="SI"),800,IF(AND(COUNTIF(AG103:AG106,"CUMPLE")=2,AH103="SI"),700,0))))),"")</f>
        <v>N/A</v>
      </c>
      <c r="AK103" s="383"/>
      <c r="AL103" s="260"/>
      <c r="AN103" s="466">
        <f t="shared" si="73"/>
        <v>0</v>
      </c>
      <c r="AO103" s="466" t="str">
        <f>IF(OR(COUNTIF(AN103:AN106,2)=0,COUNTIF(AN103:AN106,2)&gt;1),"OK",IF(AND(COUNTIF(AN103:AN106,1)&gt;0,COUNTIF(AN103:AN106,2)&gt;0),"OK",1))</f>
        <v>OK</v>
      </c>
    </row>
    <row r="104" spans="1:41" s="514" customFormat="1" ht="99.75" x14ac:dyDescent="0.25">
      <c r="A104" s="1220"/>
      <c r="B104" s="10" t="s">
        <v>218</v>
      </c>
      <c r="C104" s="11">
        <v>12</v>
      </c>
      <c r="D104" s="11" t="str">
        <f>IFERROR(INDEX(DESEMPATE!$D$3:$D$73,MATCH('EXP ESPEC.'!B104,DESEMPATE!$C$3:$C$73,0)),"")</f>
        <v>PHI INGENIERA SAS</v>
      </c>
      <c r="E104" s="839" t="s">
        <v>160</v>
      </c>
      <c r="F104" s="328"/>
      <c r="G104" s="563" t="s">
        <v>770</v>
      </c>
      <c r="H104" s="563" t="s">
        <v>438</v>
      </c>
      <c r="I104" s="1043" t="s">
        <v>771</v>
      </c>
      <c r="J104" s="1043" t="s">
        <v>772</v>
      </c>
      <c r="K104" s="20" t="s">
        <v>160</v>
      </c>
      <c r="L104" s="1061" t="s">
        <v>161</v>
      </c>
      <c r="M104" s="1061" t="s">
        <v>161</v>
      </c>
      <c r="N104" s="1061" t="s">
        <v>161</v>
      </c>
      <c r="O104" s="1061" t="s">
        <v>161</v>
      </c>
      <c r="P104" s="890" t="str">
        <f t="shared" si="56"/>
        <v>SI</v>
      </c>
      <c r="Q104" s="890" t="s">
        <v>161</v>
      </c>
      <c r="R104" s="851">
        <v>1</v>
      </c>
      <c r="S104" s="565">
        <v>37631</v>
      </c>
      <c r="T104" s="565">
        <v>38222</v>
      </c>
      <c r="U104" s="566">
        <f t="shared" si="57"/>
        <v>2004</v>
      </c>
      <c r="V104" s="567">
        <f>IFERROR(INDEX(PARAMETROS!$B$53:$B$79,MATCH(U104,PARAMETROS!$A$53:$A$79,0)),"")</f>
        <v>358000</v>
      </c>
      <c r="W104" s="1041">
        <v>1176858674</v>
      </c>
      <c r="X104" s="1044" t="s">
        <v>171</v>
      </c>
      <c r="Y104" s="10">
        <v>2.1000000000000001E-4</v>
      </c>
      <c r="Z104" s="454">
        <f t="shared" si="43"/>
        <v>247140.32154</v>
      </c>
      <c r="AA104" s="19">
        <f>IFERROR(IF(X104="","",IF(X104="COP",1,IF(Y104&lt;&gt;"N/A",VLOOKUP(T104,'SH TRM'!$A$9:$B$8912,2,FALSE),"REVISAR"))),"")</f>
        <v>1</v>
      </c>
      <c r="AB104" s="458">
        <f t="shared" si="44"/>
        <v>1176858674</v>
      </c>
      <c r="AC104" s="371">
        <f t="shared" si="45"/>
        <v>3287.3147318435754</v>
      </c>
      <c r="AD104" s="369">
        <f t="shared" si="74"/>
        <v>3287.3147318435754</v>
      </c>
      <c r="AE104" s="954" t="str">
        <f t="shared" si="75"/>
        <v/>
      </c>
      <c r="AF104" s="890" t="str">
        <f t="shared" ref="AF104" si="79">IFERROR(IF(AD104="","",IF(AD104&gt;=CM004EEM1,"CUMPLE","NO CUMPLE")),"")</f>
        <v>CUMPLE</v>
      </c>
      <c r="AG104" s="356" t="str">
        <f t="shared" si="38"/>
        <v/>
      </c>
      <c r="AH104" s="1320"/>
      <c r="AI104" s="1323"/>
      <c r="AJ104" s="1335"/>
      <c r="AK104" s="379"/>
      <c r="AL104" s="513"/>
      <c r="AN104" s="534">
        <f t="shared" si="73"/>
        <v>0</v>
      </c>
      <c r="AO104" s="534"/>
    </row>
    <row r="105" spans="1:41" s="246" customFormat="1" ht="114" x14ac:dyDescent="0.25">
      <c r="A105" s="1220"/>
      <c r="B105" s="10" t="s">
        <v>218</v>
      </c>
      <c r="C105" s="11">
        <v>14</v>
      </c>
      <c r="D105" s="11" t="str">
        <f>IFERROR(INDEX(DESEMPATE!$D$3:$D$73,MATCH('EXP ESPEC.'!B105,DESEMPATE!$C$3:$C$73,0)),"")</f>
        <v>PHI INGENIERA SAS</v>
      </c>
      <c r="E105" s="839" t="s">
        <v>160</v>
      </c>
      <c r="F105" s="328"/>
      <c r="G105" s="20" t="s">
        <v>479</v>
      </c>
      <c r="H105" s="807" t="s">
        <v>438</v>
      </c>
      <c r="I105" s="20" t="s">
        <v>552</v>
      </c>
      <c r="J105" s="251" t="s">
        <v>739</v>
      </c>
      <c r="K105" s="20" t="s">
        <v>160</v>
      </c>
      <c r="L105" s="1061" t="s">
        <v>161</v>
      </c>
      <c r="M105" s="1061" t="s">
        <v>161</v>
      </c>
      <c r="N105" s="1061" t="s">
        <v>160</v>
      </c>
      <c r="O105" s="1061" t="s">
        <v>160</v>
      </c>
      <c r="P105" s="890" t="str">
        <f t="shared" si="56"/>
        <v>SI</v>
      </c>
      <c r="Q105" s="890" t="s">
        <v>161</v>
      </c>
      <c r="R105" s="490">
        <v>0.2</v>
      </c>
      <c r="S105" s="491">
        <v>40338</v>
      </c>
      <c r="T105" s="491">
        <v>42402</v>
      </c>
      <c r="U105" s="16">
        <f t="shared" ref="U105:U108" si="80">IF(T105="","",YEAR(T105))</f>
        <v>2016</v>
      </c>
      <c r="V105" s="17">
        <f>IFERROR(INDEX(PARAMETROS!$B$53:$B$79,MATCH(U105,PARAMETROS!$A$53:$A$79,0)),"")</f>
        <v>689455</v>
      </c>
      <c r="W105" s="603">
        <v>44197795294</v>
      </c>
      <c r="X105" s="18" t="s">
        <v>171</v>
      </c>
      <c r="Y105" s="22">
        <v>2.3000000000000001E-4</v>
      </c>
      <c r="Z105" s="456">
        <f t="shared" si="43"/>
        <v>10165492.917619999</v>
      </c>
      <c r="AA105" s="26">
        <f>IFERROR(IF(X105="","",IF(X105="COP",1,IF(Y105&lt;&gt;"N/A",VLOOKUP(T105,'SH TRM'!$A$9:$B$8912,2,FALSE),"REVISAR"))),"")</f>
        <v>1</v>
      </c>
      <c r="AB105" s="460">
        <f t="shared" si="44"/>
        <v>44197795294</v>
      </c>
      <c r="AC105" s="373">
        <f t="shared" si="45"/>
        <v>64105.409771486171</v>
      </c>
      <c r="AD105" s="588">
        <f t="shared" si="74"/>
        <v>12821.081954297235</v>
      </c>
      <c r="AE105" s="1046" t="str">
        <f t="shared" si="75"/>
        <v/>
      </c>
      <c r="AF105" s="891" t="str">
        <f t="shared" si="37"/>
        <v>CUMPLE</v>
      </c>
      <c r="AG105" s="404" t="str">
        <f t="shared" si="38"/>
        <v/>
      </c>
      <c r="AH105" s="1320"/>
      <c r="AI105" s="1323"/>
      <c r="AJ105" s="1335"/>
      <c r="AK105" s="379"/>
      <c r="AL105" s="260"/>
      <c r="AN105" s="466">
        <f t="shared" si="73"/>
        <v>1</v>
      </c>
      <c r="AO105" s="466"/>
    </row>
    <row r="106" spans="1:41" s="524" customFormat="1" ht="57.75" thickBot="1" x14ac:dyDescent="0.3">
      <c r="A106" s="1221"/>
      <c r="B106" s="621" t="s">
        <v>218</v>
      </c>
      <c r="C106" s="49">
        <v>29</v>
      </c>
      <c r="D106" s="49" t="str">
        <f>IFERROR(INDEX(DESEMPATE!$D$3:$D$73,MATCH('EXP ESPEC.'!B106,DESEMPATE!$C$3:$C$73,0)),"")</f>
        <v>PHI INGENIERA SAS</v>
      </c>
      <c r="E106" s="840" t="s">
        <v>160</v>
      </c>
      <c r="F106" s="329"/>
      <c r="G106" s="139" t="s">
        <v>473</v>
      </c>
      <c r="H106" s="808" t="s">
        <v>438</v>
      </c>
      <c r="I106" s="139" t="s">
        <v>740</v>
      </c>
      <c r="J106" s="253" t="s">
        <v>741</v>
      </c>
      <c r="K106" s="139" t="s">
        <v>160</v>
      </c>
      <c r="L106" s="1141" t="s">
        <v>161</v>
      </c>
      <c r="M106" s="1141" t="s">
        <v>161</v>
      </c>
      <c r="N106" s="1141" t="s">
        <v>161</v>
      </c>
      <c r="O106" s="1141" t="s">
        <v>160</v>
      </c>
      <c r="P106" s="1141" t="str">
        <f t="shared" si="56"/>
        <v>SI</v>
      </c>
      <c r="Q106" s="1141" t="s">
        <v>161</v>
      </c>
      <c r="R106" s="499">
        <v>1</v>
      </c>
      <c r="S106" s="500">
        <v>39062</v>
      </c>
      <c r="T106" s="500">
        <v>40476</v>
      </c>
      <c r="U106" s="40">
        <f t="shared" si="80"/>
        <v>2010</v>
      </c>
      <c r="V106" s="41">
        <f>IFERROR(INDEX(PARAMETROS!$B$53:$B$79,MATCH(U106,PARAMETROS!$A$53:$A$79,0)),"")</f>
        <v>515000</v>
      </c>
      <c r="W106" s="1056">
        <v>2398644428</v>
      </c>
      <c r="X106" s="41" t="s">
        <v>171</v>
      </c>
      <c r="Y106" s="44">
        <v>1.9000000000000001E-4</v>
      </c>
      <c r="Z106" s="455">
        <f t="shared" si="43"/>
        <v>455742.44132000004</v>
      </c>
      <c r="AA106" s="43">
        <f>IFERROR(IF(X106="","",IF(X106="COP",1,IF(Y106&lt;&gt;"N/A",VLOOKUP(T106,'SH TRM'!$A$9:$B$8912,2,FALSE),"REVISAR"))),"")</f>
        <v>1</v>
      </c>
      <c r="AB106" s="459">
        <f t="shared" si="44"/>
        <v>2398644428</v>
      </c>
      <c r="AC106" s="372">
        <f t="shared" si="45"/>
        <v>4657.5619961165048</v>
      </c>
      <c r="AD106" s="361">
        <f t="shared" si="74"/>
        <v>4657.5619961165048</v>
      </c>
      <c r="AE106" s="378" t="str">
        <f t="shared" si="75"/>
        <v/>
      </c>
      <c r="AF106" s="375" t="str">
        <f t="shared" si="37"/>
        <v>CUMPLE</v>
      </c>
      <c r="AG106" s="358" t="str">
        <f t="shared" si="38"/>
        <v/>
      </c>
      <c r="AH106" s="1321"/>
      <c r="AI106" s="1324"/>
      <c r="AJ106" s="1336"/>
      <c r="AK106" s="385"/>
      <c r="AL106" s="523"/>
      <c r="AN106" s="531">
        <f t="shared" si="73"/>
        <v>0</v>
      </c>
      <c r="AO106" s="531"/>
    </row>
    <row r="107" spans="1:41" s="246" customFormat="1" ht="57" x14ac:dyDescent="0.25">
      <c r="A107" s="1219" t="s">
        <v>43</v>
      </c>
      <c r="B107" s="22" t="s">
        <v>222</v>
      </c>
      <c r="C107" s="138">
        <v>3</v>
      </c>
      <c r="D107" s="142" t="str">
        <f>IFERROR(INDEX(DESEMPATE!$D$3:$D$73,MATCH('EXP ESPEC.'!B107,DESEMPATE!$C$3:$C$73,0)),"")</f>
        <v>WSP SERVICIOS SAS</v>
      </c>
      <c r="E107" s="841" t="s">
        <v>160</v>
      </c>
      <c r="F107" s="509"/>
      <c r="G107" s="143" t="s">
        <v>746</v>
      </c>
      <c r="H107" s="143" t="s">
        <v>438</v>
      </c>
      <c r="I107" s="143" t="s">
        <v>747</v>
      </c>
      <c r="J107" s="1045" t="s">
        <v>748</v>
      </c>
      <c r="K107" s="143" t="s">
        <v>160</v>
      </c>
      <c r="L107" s="1142" t="s">
        <v>161</v>
      </c>
      <c r="M107" s="1142" t="s">
        <v>161</v>
      </c>
      <c r="N107" s="1142" t="s">
        <v>160</v>
      </c>
      <c r="O107" s="1142" t="s">
        <v>160</v>
      </c>
      <c r="P107" s="891" t="str">
        <f t="shared" si="56"/>
        <v>SI</v>
      </c>
      <c r="Q107" s="1294" t="s">
        <v>161</v>
      </c>
      <c r="R107" s="23">
        <v>1</v>
      </c>
      <c r="S107" s="405">
        <v>38279</v>
      </c>
      <c r="T107" s="405">
        <v>39813</v>
      </c>
      <c r="U107" s="47">
        <f t="shared" si="80"/>
        <v>2008</v>
      </c>
      <c r="V107" s="24">
        <f>IFERROR(INDEX(PARAMETROS!$B$53:$B$79,MATCH(U107,PARAMETROS!$A$53:$A$79,0)),"")</f>
        <v>461500</v>
      </c>
      <c r="W107" s="693">
        <v>3975262277</v>
      </c>
      <c r="X107" s="25" t="s">
        <v>171</v>
      </c>
      <c r="Y107" s="143" t="str">
        <f>IFERROR(IF(X107="","",IF(X107="COP","N/A",IF(OR(X107="USD",X107="US"),1,IF(X107="EUR",VLOOKUP(T107,'SH EURO'!$A$6:$B$6338,2,FALSE),"INGRESAR TASA")))),"")</f>
        <v>N/A</v>
      </c>
      <c r="Z107" s="456" t="str">
        <f t="shared" si="43"/>
        <v>N/A</v>
      </c>
      <c r="AA107" s="26">
        <f>IFERROR(IF(X107="","",IF(X107="COP",1,IF(Y107&lt;&gt;"N/A",VLOOKUP(T107,'SH TRM'!$A$9:$B$8912,2,FALSE),"REVISAR"))),"")</f>
        <v>1</v>
      </c>
      <c r="AB107" s="460">
        <f t="shared" si="44"/>
        <v>3975262277</v>
      </c>
      <c r="AC107" s="373">
        <f t="shared" si="45"/>
        <v>8613.7860823401952</v>
      </c>
      <c r="AD107" s="368">
        <f t="shared" si="74"/>
        <v>8613.7860823401952</v>
      </c>
      <c r="AE107" s="377" t="str">
        <f t="shared" si="75"/>
        <v/>
      </c>
      <c r="AF107" s="374" t="str">
        <f t="shared" si="37"/>
        <v>CUMPLE</v>
      </c>
      <c r="AG107" s="357" t="str">
        <f t="shared" si="38"/>
        <v/>
      </c>
      <c r="AH107" s="1319" t="str">
        <f>IFERROR(IF(AND(COUNTIF(L107:L110,"SI")&gt;=1,COUNTIF(M107:M110,"SI")&gt;=1,COUNTIF(N107:N110,"SI")&gt;=1,COUNTIF(Q107:Q110,"SI")&lt;=1,COUNTIF(K107:K110,"SI")=4,AO107="OK"),"SI","NO"),"")</f>
        <v>NO</v>
      </c>
      <c r="AI107" s="1322" t="s">
        <v>779</v>
      </c>
      <c r="AJ107" s="1334" t="str">
        <f t="shared" ref="AJ107" si="81">IFERROR(IF(OR(F107="",F107="NO"),"N/A",IF(AND(COUNTIF(AG107:AG110,"CUMPLE")=4,AH107="SI"),900,(IF(AND(COUNTIF(AG107:AG110,"CUMPLE")=3,AH107="SI"),800,IF(AND(COUNTIF(AG107:AG110,"CUMPLE")=2,AH107="SI"),700,0))))),"")</f>
        <v>N/A</v>
      </c>
      <c r="AK107" s="533"/>
      <c r="AL107" s="260"/>
      <c r="AN107" s="466">
        <f t="shared" si="73"/>
        <v>1</v>
      </c>
      <c r="AO107" s="466" t="str">
        <f>IF(OR(COUNTIF(AN107:AN110,2)=0,COUNTIF(AN107:AN110,2)&gt;1),"OK",IF(AND(COUNTIF(AN107:AN110,1)&gt;0,COUNTIF(AN107:AN110,2)&gt;0),"OK",1))</f>
        <v>OK</v>
      </c>
    </row>
    <row r="108" spans="1:41" s="246" customFormat="1" ht="51" x14ac:dyDescent="0.25">
      <c r="A108" s="1220"/>
      <c r="B108" s="10" t="s">
        <v>222</v>
      </c>
      <c r="C108" s="136">
        <v>7</v>
      </c>
      <c r="D108" s="11" t="str">
        <f>IFERROR(INDEX(DESEMPATE!$D$3:$D$73,MATCH('EXP ESPEC.'!B108,DESEMPATE!$C$3:$C$73,0)),"")</f>
        <v>WSP SERVICIOS SAS</v>
      </c>
      <c r="E108" s="839" t="s">
        <v>160</v>
      </c>
      <c r="F108" s="328"/>
      <c r="G108" s="20" t="s">
        <v>749</v>
      </c>
      <c r="H108" s="20" t="s">
        <v>438</v>
      </c>
      <c r="I108" s="20" t="s">
        <v>750</v>
      </c>
      <c r="J108" s="486" t="s">
        <v>751</v>
      </c>
      <c r="K108" s="1061" t="s">
        <v>160</v>
      </c>
      <c r="L108" s="1061" t="s">
        <v>161</v>
      </c>
      <c r="M108" s="1061" t="s">
        <v>161</v>
      </c>
      <c r="N108" s="1061" t="s">
        <v>161</v>
      </c>
      <c r="O108" s="1061" t="s">
        <v>160</v>
      </c>
      <c r="P108" s="890" t="str">
        <f t="shared" si="56"/>
        <v>SI</v>
      </c>
      <c r="Q108" s="1294"/>
      <c r="R108" s="14">
        <v>1</v>
      </c>
      <c r="S108" s="15">
        <v>40498</v>
      </c>
      <c r="T108" s="15">
        <v>40973</v>
      </c>
      <c r="U108" s="16">
        <f t="shared" si="80"/>
        <v>2012</v>
      </c>
      <c r="V108" s="17">
        <f>IFERROR(INDEX(PARAMETROS!$B$53:$B$79,MATCH(U108,PARAMETROS!$A$53:$A$79,0)),"")</f>
        <v>566700</v>
      </c>
      <c r="W108" s="691">
        <v>2159474666</v>
      </c>
      <c r="X108" s="18" t="s">
        <v>171</v>
      </c>
      <c r="Y108" s="20" t="str">
        <f>IFERROR(IF(X108="","",IF(X108="COP","N/A",IF(OR(X108="USD",X108="US"),1,IF(X108="EUR",VLOOKUP(T108,'SH EURO'!$A$6:$B$6338,2,FALSE),"INGRESAR TASA")))),"")</f>
        <v>N/A</v>
      </c>
      <c r="Z108" s="454" t="str">
        <f t="shared" si="43"/>
        <v>N/A</v>
      </c>
      <c r="AA108" s="19">
        <f>IFERROR(IF(X108="","",IF(X108="COP",1,IF(Y108&lt;&gt;"N/A",VLOOKUP(T108,'SH TRM'!$A$9:$B$8912,2,FALSE),"REVISAR"))),"")</f>
        <v>1</v>
      </c>
      <c r="AB108" s="458">
        <f t="shared" si="44"/>
        <v>2159474666</v>
      </c>
      <c r="AC108" s="371">
        <f t="shared" si="45"/>
        <v>3810.6134921475209</v>
      </c>
      <c r="AD108" s="369">
        <f t="shared" si="74"/>
        <v>3810.6134921475209</v>
      </c>
      <c r="AE108" s="954" t="str">
        <f t="shared" si="75"/>
        <v/>
      </c>
      <c r="AF108" s="890" t="str">
        <f t="shared" si="37"/>
        <v>CUMPLE</v>
      </c>
      <c r="AG108" s="356" t="str">
        <f t="shared" si="38"/>
        <v/>
      </c>
      <c r="AH108" s="1320"/>
      <c r="AI108" s="1323"/>
      <c r="AJ108" s="1335"/>
      <c r="AK108" s="379"/>
      <c r="AL108" s="260"/>
      <c r="AN108" s="466">
        <f t="shared" si="73"/>
        <v>0</v>
      </c>
      <c r="AO108" s="466"/>
    </row>
    <row r="109" spans="1:41" s="246" customFormat="1" ht="57" x14ac:dyDescent="0.25">
      <c r="A109" s="1220"/>
      <c r="B109" s="10" t="s">
        <v>222</v>
      </c>
      <c r="C109" s="136">
        <v>15</v>
      </c>
      <c r="D109" s="11" t="str">
        <f>IFERROR(INDEX(DESEMPATE!$D$3:$D$73,MATCH('EXP ESPEC.'!B109,DESEMPATE!$C$3:$C$73,0)),"")</f>
        <v>WSP SERVICIOS SAS</v>
      </c>
      <c r="E109" s="839" t="s">
        <v>160</v>
      </c>
      <c r="F109" s="328"/>
      <c r="G109" s="20" t="s">
        <v>773</v>
      </c>
      <c r="H109" s="20" t="s">
        <v>438</v>
      </c>
      <c r="I109" s="20" t="s">
        <v>774</v>
      </c>
      <c r="J109" s="486" t="s">
        <v>775</v>
      </c>
      <c r="K109" s="1140" t="s">
        <v>161</v>
      </c>
      <c r="L109" s="1061" t="s">
        <v>161</v>
      </c>
      <c r="M109" s="1061" t="s">
        <v>160</v>
      </c>
      <c r="N109" s="1061" t="s">
        <v>161</v>
      </c>
      <c r="O109" s="1061" t="s">
        <v>160</v>
      </c>
      <c r="P109" s="890" t="str">
        <f t="shared" si="56"/>
        <v>SI</v>
      </c>
      <c r="Q109" s="1294"/>
      <c r="R109" s="14">
        <v>1</v>
      </c>
      <c r="S109" s="15">
        <v>41971</v>
      </c>
      <c r="T109" s="15">
        <v>42530</v>
      </c>
      <c r="U109" s="16">
        <f t="shared" si="57"/>
        <v>2016</v>
      </c>
      <c r="V109" s="17">
        <f>IFERROR(INDEX(PARAMETROS!$B$53:$B$79,MATCH(U109,PARAMETROS!$A$53:$A$79,0)),"")</f>
        <v>689455</v>
      </c>
      <c r="W109" s="478">
        <v>2135348880</v>
      </c>
      <c r="X109" s="618" t="s">
        <v>171</v>
      </c>
      <c r="Y109" s="20" t="str">
        <f>IFERROR(IF(X109="","",IF(X109="COP","N/A",IF(OR(X109="USD",X109="US"),1,IF(X109="EUR",VLOOKUP(T109,'SH EURO'!$A$6:$B$6338,2,FALSE),"INGRESAR TASA")))),"")</f>
        <v>N/A</v>
      </c>
      <c r="Z109" s="454" t="str">
        <f t="shared" si="43"/>
        <v>N/A</v>
      </c>
      <c r="AA109" s="19">
        <f>IFERROR(IF(X109="","",IF(X109="COP",1,IF(Y109&lt;&gt;"N/A",VLOOKUP(T109,'SH TRM'!$A$9:$B$8912,2,FALSE),"REVISAR"))),"")</f>
        <v>1</v>
      </c>
      <c r="AB109" s="458">
        <f t="shared" si="44"/>
        <v>2135348880</v>
      </c>
      <c r="AC109" s="371">
        <f t="shared" si="45"/>
        <v>3097.1548251880108</v>
      </c>
      <c r="AD109" s="369" t="str">
        <f t="shared" si="74"/>
        <v/>
      </c>
      <c r="AE109" s="954" t="str">
        <f t="shared" si="75"/>
        <v/>
      </c>
      <c r="AF109" s="890" t="str">
        <f t="shared" ref="AF109" si="82">IFERROR(IF(AD109="","",IF(AD109&gt;=CM004EEM1,"CUMPLE","NO CUMPLE")),"")</f>
        <v/>
      </c>
      <c r="AG109" s="356" t="str">
        <f t="shared" si="38"/>
        <v/>
      </c>
      <c r="AH109" s="1320"/>
      <c r="AI109" s="1323"/>
      <c r="AJ109" s="1335"/>
      <c r="AK109" s="379"/>
      <c r="AL109" s="260"/>
      <c r="AN109" s="466">
        <f t="shared" si="73"/>
        <v>1</v>
      </c>
      <c r="AO109" s="466"/>
    </row>
    <row r="110" spans="1:41" s="524" customFormat="1" ht="51.75" thickBot="1" x14ac:dyDescent="0.3">
      <c r="A110" s="1221"/>
      <c r="B110" s="36" t="s">
        <v>221</v>
      </c>
      <c r="C110" s="137">
        <v>27</v>
      </c>
      <c r="D110" s="49" t="str">
        <f>IFERROR(INDEX(DESEMPATE!$D$3:$D$73,MATCH('EXP ESPEC.'!B110,DESEMPATE!$C$3:$C$73,0)),"")</f>
        <v>SALGADO MELENDEZ Y ASOCIADOS INGENIEROS CONSULTORES SA-SMA SA</v>
      </c>
      <c r="E110" s="840" t="s">
        <v>160</v>
      </c>
      <c r="F110" s="329"/>
      <c r="G110" s="139" t="s">
        <v>776</v>
      </c>
      <c r="H110" s="139" t="s">
        <v>438</v>
      </c>
      <c r="I110" s="139" t="s">
        <v>777</v>
      </c>
      <c r="J110" s="487" t="s">
        <v>778</v>
      </c>
      <c r="K110" s="139" t="s">
        <v>160</v>
      </c>
      <c r="L110" s="1063" t="s">
        <v>160</v>
      </c>
      <c r="M110" s="1063" t="s">
        <v>161</v>
      </c>
      <c r="N110" s="1063" t="s">
        <v>161</v>
      </c>
      <c r="O110" s="1063" t="s">
        <v>160</v>
      </c>
      <c r="P110" s="888" t="str">
        <f t="shared" si="56"/>
        <v>SI</v>
      </c>
      <c r="Q110" s="1295"/>
      <c r="R110" s="39">
        <v>0.5</v>
      </c>
      <c r="S110" s="407">
        <v>34499</v>
      </c>
      <c r="T110" s="407">
        <v>36677</v>
      </c>
      <c r="U110" s="40">
        <f t="shared" si="57"/>
        <v>2000</v>
      </c>
      <c r="V110" s="41">
        <f>IFERROR(INDEX(PARAMETROS!$B$53:$B$79,MATCH(U110,PARAMETROS!$A$53:$A$79,0)),"")</f>
        <v>260100</v>
      </c>
      <c r="W110" s="479">
        <v>14332807922</v>
      </c>
      <c r="X110" s="625" t="s">
        <v>171</v>
      </c>
      <c r="Y110" s="139" t="str">
        <f>IFERROR(IF(X110="","",IF(X110="COP","N/A",IF(OR(X110="USD",X110="US"),1,IF(X110="EUR",VLOOKUP(T110,'SH EURO'!$A$6:$B$6338,2,FALSE),"INGRESAR TASA")))),"")</f>
        <v>N/A</v>
      </c>
      <c r="Z110" s="455" t="str">
        <f t="shared" si="43"/>
        <v>N/A</v>
      </c>
      <c r="AA110" s="43">
        <f>IFERROR(IF(X110="","",IF(X110="COP",1,IF(Y110&lt;&gt;"N/A",VLOOKUP(T110,'SH TRM'!$A$9:$B$8912,2,FALSE),"REVISAR"))),"")</f>
        <v>1</v>
      </c>
      <c r="AB110" s="459">
        <f t="shared" si="44"/>
        <v>14332807922</v>
      </c>
      <c r="AC110" s="372">
        <f t="shared" si="45"/>
        <v>55104.990088427527</v>
      </c>
      <c r="AD110" s="361">
        <f t="shared" si="74"/>
        <v>27552.495044213763</v>
      </c>
      <c r="AE110" s="378" t="str">
        <f t="shared" si="75"/>
        <v/>
      </c>
      <c r="AF110" s="375" t="str">
        <f t="shared" si="37"/>
        <v>CUMPLE</v>
      </c>
      <c r="AG110" s="358" t="str">
        <f t="shared" si="38"/>
        <v/>
      </c>
      <c r="AH110" s="1321"/>
      <c r="AI110" s="1324"/>
      <c r="AJ110" s="1336"/>
      <c r="AK110" s="385"/>
      <c r="AL110" s="523"/>
      <c r="AN110" s="531">
        <f t="shared" si="73"/>
        <v>0</v>
      </c>
      <c r="AO110" s="531"/>
    </row>
    <row r="111" spans="1:41" s="246" customFormat="1" ht="57.75" thickBot="1" x14ac:dyDescent="0.3">
      <c r="A111" s="1219" t="s">
        <v>44</v>
      </c>
      <c r="B111" s="27" t="s">
        <v>895</v>
      </c>
      <c r="C111" s="28">
        <v>235</v>
      </c>
      <c r="D111" s="352" t="s">
        <v>896</v>
      </c>
      <c r="E111" s="840" t="s">
        <v>160</v>
      </c>
      <c r="F111" s="327"/>
      <c r="G111" s="480" t="s">
        <v>815</v>
      </c>
      <c r="H111" s="480" t="s">
        <v>816</v>
      </c>
      <c r="I111" s="481"/>
      <c r="J111" s="481" t="s">
        <v>817</v>
      </c>
      <c r="K111" s="35" t="s">
        <v>160</v>
      </c>
      <c r="L111" s="35" t="s">
        <v>160</v>
      </c>
      <c r="M111" s="1065" t="s">
        <v>161</v>
      </c>
      <c r="N111" s="1065" t="s">
        <v>161</v>
      </c>
      <c r="O111" s="35" t="s">
        <v>160</v>
      </c>
      <c r="P111" s="911" t="str">
        <f>IFERROR(IF(S111="","",IF(S111&gt;=DATE(1990,1,1),"SI","NO")),"")</f>
        <v>SI</v>
      </c>
      <c r="Q111" s="1061" t="s">
        <v>160</v>
      </c>
      <c r="R111" s="488">
        <v>1</v>
      </c>
      <c r="S111" s="489">
        <v>39995</v>
      </c>
      <c r="T111" s="489">
        <v>41244</v>
      </c>
      <c r="U111" s="30">
        <f>IF(T111="","",YEAR(T111))</f>
        <v>2012</v>
      </c>
      <c r="V111" s="140">
        <f>IFERROR(INDEX([2]PARAMETROS!$B$53:$B$79,MATCH(U111,[2]PARAMETROS!$A$53:$A$79,0)),"")</f>
        <v>566700</v>
      </c>
      <c r="W111" s="1028">
        <v>879955</v>
      </c>
      <c r="X111" s="32" t="s">
        <v>173</v>
      </c>
      <c r="Y111" s="143">
        <f>IFERROR(IF(X111="","",IF(X111="COP","N/A",IF(OR(X111="USD",X111="US"),1,IF(X111="EUR",VLOOKUP(T111,'SH EURO'!$A$6:$B$6338,2,FALSE),"INGRESAR TASA")))),"")</f>
        <v>1.2996000000000001</v>
      </c>
      <c r="Z111" s="456">
        <f t="shared" si="43"/>
        <v>1143589.5180000002</v>
      </c>
      <c r="AA111" s="26">
        <f>IFERROR(IF(X111="","",IF(X111="COP",1,IF(Y111&lt;&gt;"N/A",VLOOKUP(T111,'SH TRM'!$A$9:$B$8912,2,FALSE),"REVISAR"))),"")</f>
        <v>1813.72</v>
      </c>
      <c r="AB111" s="460">
        <f t="shared" si="44"/>
        <v>2074151180.5869603</v>
      </c>
      <c r="AC111" s="373">
        <f t="shared" si="45"/>
        <v>3660.0514921245108</v>
      </c>
      <c r="AD111" s="368">
        <f t="shared" si="74"/>
        <v>3660.0514921245108</v>
      </c>
      <c r="AE111" s="377" t="str">
        <f t="shared" si="75"/>
        <v/>
      </c>
      <c r="AF111" s="374" t="str">
        <f t="shared" si="37"/>
        <v>CUMPLE</v>
      </c>
      <c r="AG111" s="357" t="str">
        <f t="shared" si="38"/>
        <v/>
      </c>
      <c r="AH111" s="1319" t="str">
        <f>IFERROR(IF(AND(COUNTIF(L111:L114,"SI")&gt;=1,COUNTIF(M111:M114,"SI")&gt;=1,COUNTIF(N111:N114,"SI")&gt;=1,COUNTIF(Q111:Q114,"SI")&lt;=1,COUNTIF(K111:K114,"SI")=4,AO111="OK"),"SI","NO"),"")</f>
        <v>SI</v>
      </c>
      <c r="AI111" s="1331">
        <f t="shared" ref="AI111" si="83">IFERROR(IF(OR(E111="",E111="NO"),"N/A",IF(AND(COUNTIF(AF111:AF114,"CUMPLE")=4,AH111="SI"),900,(IF(AND(COUNTIF(AF111:AF114,"CUMPLE")=3,AH111="SI"),800,IF(AND(COUNTIF(AF111:AF114,"CUMPLE")=2,AH111="SI"),700,0))))),"")</f>
        <v>900</v>
      </c>
      <c r="AJ111" s="1334" t="str">
        <f t="shared" ref="AJ111" si="84">IFERROR(IF(OR(F111="",F111="NO"),"N/A",IF(AND(COUNTIF(AG111:AG114,"CUMPLE")=4,AH111="SI"),900,(IF(AND(COUNTIF(AG111:AG114,"CUMPLE")=3,AH111="SI"),800,IF(AND(COUNTIF(AG111:AG114,"CUMPLE")=2,AH111="SI"),700,0))))),"")</f>
        <v>N/A</v>
      </c>
      <c r="AK111" s="955"/>
      <c r="AL111" s="260"/>
      <c r="AN111" s="466">
        <f t="shared" si="73"/>
        <v>0</v>
      </c>
      <c r="AO111" s="466" t="str">
        <f>IF(OR(COUNTIF(AN111:AN114,2)=0,COUNTIF(AN111:AN114,2)&gt;1),"OK",IF(AND(COUNTIF(AN111:AN114,1)&gt;0,COUNTIF(AN111:AN114,2)&gt;0),"OK",1))</f>
        <v>OK</v>
      </c>
    </row>
    <row r="112" spans="1:41" s="246" customFormat="1" ht="49.5" customHeight="1" thickBot="1" x14ac:dyDescent="0.3">
      <c r="A112" s="1220"/>
      <c r="B112" s="10" t="s">
        <v>413</v>
      </c>
      <c r="C112" s="11">
        <v>256</v>
      </c>
      <c r="D112" s="11" t="str">
        <f>IFERROR(INDEX(DESEMPATE!$D$3:$D$73,MATCH('EXP ESPEC.'!B112,DESEMPATE!$C$3:$C$73,0)),"")</f>
        <v>DISEÑOS INTERVENTORIAS Y SERVICIOS SAS - DIS SAS</v>
      </c>
      <c r="E112" s="840" t="s">
        <v>160</v>
      </c>
      <c r="F112" s="328"/>
      <c r="G112" s="483" t="s">
        <v>783</v>
      </c>
      <c r="H112" s="483" t="s">
        <v>438</v>
      </c>
      <c r="I112" s="484" t="s">
        <v>818</v>
      </c>
      <c r="J112" s="484" t="s">
        <v>819</v>
      </c>
      <c r="K112" s="20" t="s">
        <v>160</v>
      </c>
      <c r="L112" s="1061" t="s">
        <v>161</v>
      </c>
      <c r="M112" s="1061" t="s">
        <v>161</v>
      </c>
      <c r="N112" s="1061" t="s">
        <v>161</v>
      </c>
      <c r="O112" s="1061" t="s">
        <v>160</v>
      </c>
      <c r="P112" s="909" t="str">
        <f t="shared" ref="P112:P126" si="85">IFERROR(IF(S112="","",IF(S112&gt;=DATE(1990,1,1),"SI","NO")),"")</f>
        <v>SI</v>
      </c>
      <c r="Q112" s="1064" t="s">
        <v>161</v>
      </c>
      <c r="R112" s="490">
        <v>0.25</v>
      </c>
      <c r="S112" s="491">
        <v>35863</v>
      </c>
      <c r="T112" s="491">
        <v>37646</v>
      </c>
      <c r="U112" s="16">
        <f t="shared" ref="U112:U118" si="86">IF(T112="","",YEAR(T112))</f>
        <v>2003</v>
      </c>
      <c r="V112" s="17">
        <f>IFERROR(INDEX([2]PARAMETROS!$B$53:$B$79,MATCH(U112,[2]PARAMETROS!$A$53:$A$79,0)),"")</f>
        <v>332000</v>
      </c>
      <c r="W112" s="981">
        <v>12183638811</v>
      </c>
      <c r="X112" s="17" t="s">
        <v>171</v>
      </c>
      <c r="Y112" s="20" t="str">
        <f>IFERROR(IF(X112="","",IF(X112="COP","N/A",IF(OR(X112="USD",X112="US"),1,IF(X112="EUR",VLOOKUP(T112,'SH EURO'!$A$6:$B$6338,2,FALSE),"INGRESAR TASA")))),"")</f>
        <v>N/A</v>
      </c>
      <c r="Z112" s="454" t="str">
        <f t="shared" si="43"/>
        <v>N/A</v>
      </c>
      <c r="AA112" s="19">
        <f>IFERROR(IF(X112="","",IF(X112="COP",1,IF(Y112&lt;&gt;"N/A",VLOOKUP(T112,'SH TRM'!$A$9:$B$8912,2,FALSE),"REVISAR"))),"")</f>
        <v>1</v>
      </c>
      <c r="AB112" s="458">
        <f t="shared" si="44"/>
        <v>12183638811</v>
      </c>
      <c r="AC112" s="371">
        <f t="shared" si="45"/>
        <v>36697.707262048192</v>
      </c>
      <c r="AD112" s="369">
        <f t="shared" si="74"/>
        <v>9174.4268155120481</v>
      </c>
      <c r="AE112" s="954" t="str">
        <f t="shared" si="75"/>
        <v/>
      </c>
      <c r="AF112" s="909" t="str">
        <f t="shared" si="37"/>
        <v>CUMPLE</v>
      </c>
      <c r="AG112" s="356" t="str">
        <f t="shared" si="38"/>
        <v/>
      </c>
      <c r="AH112" s="1320"/>
      <c r="AI112" s="1332"/>
      <c r="AJ112" s="1335"/>
      <c r="AK112" s="379"/>
      <c r="AL112" s="260"/>
      <c r="AN112" s="466">
        <f t="shared" si="73"/>
        <v>0</v>
      </c>
      <c r="AO112" s="466"/>
    </row>
    <row r="113" spans="1:41" s="246" customFormat="1" ht="57.75" thickBot="1" x14ac:dyDescent="0.3">
      <c r="A113" s="1220"/>
      <c r="B113" s="10" t="s">
        <v>413</v>
      </c>
      <c r="C113" s="11">
        <v>258</v>
      </c>
      <c r="D113" s="11" t="str">
        <f>IFERROR(INDEX(DESEMPATE!$D$3:$D$73,MATCH('EXP ESPEC.'!B113,DESEMPATE!$C$3:$C$73,0)),"")</f>
        <v>DISEÑOS INTERVENTORIAS Y SERVICIOS SAS - DIS SAS</v>
      </c>
      <c r="E113" s="840" t="s">
        <v>160</v>
      </c>
      <c r="F113" s="328"/>
      <c r="G113" s="483" t="s">
        <v>820</v>
      </c>
      <c r="H113" s="483" t="s">
        <v>438</v>
      </c>
      <c r="I113" s="484" t="s">
        <v>821</v>
      </c>
      <c r="J113" s="484" t="s">
        <v>822</v>
      </c>
      <c r="K113" s="20" t="s">
        <v>160</v>
      </c>
      <c r="L113" s="1061" t="s">
        <v>161</v>
      </c>
      <c r="M113" s="1061" t="s">
        <v>161</v>
      </c>
      <c r="N113" s="1061" t="s">
        <v>160</v>
      </c>
      <c r="O113" s="1061" t="s">
        <v>160</v>
      </c>
      <c r="P113" s="909" t="str">
        <f t="shared" si="85"/>
        <v>SI</v>
      </c>
      <c r="Q113" s="1064" t="s">
        <v>161</v>
      </c>
      <c r="R113" s="490">
        <v>0.5</v>
      </c>
      <c r="S113" s="491">
        <v>36829</v>
      </c>
      <c r="T113" s="492">
        <v>41364</v>
      </c>
      <c r="U113" s="16">
        <f t="shared" si="86"/>
        <v>2013</v>
      </c>
      <c r="V113" s="17">
        <f>IFERROR(INDEX([2]PARAMETROS!$B$53:$B$79,MATCH(U113,[2]PARAMETROS!$A$53:$A$79,0)),"")</f>
        <v>589500</v>
      </c>
      <c r="W113" s="981">
        <v>14220242126</v>
      </c>
      <c r="X113" s="18" t="s">
        <v>171</v>
      </c>
      <c r="Y113" s="20" t="str">
        <f>IFERROR(IF(X113="","",IF(X113="COP","N/A",IF(OR(X113="USD",X113="US"),1,IF(X113="EUR",VLOOKUP(T113,'SH EURO'!$A$6:$B$6338,2,FALSE),"INGRESAR TASA")))),"")</f>
        <v>N/A</v>
      </c>
      <c r="Z113" s="454" t="str">
        <f t="shared" si="43"/>
        <v>N/A</v>
      </c>
      <c r="AA113" s="19">
        <f>IFERROR(IF(X113="","",IF(X113="COP",1,IF(Y113&lt;&gt;"N/A",VLOOKUP(T113,'SH TRM'!$A$9:$B$8912,2,FALSE),"REVISAR"))),"")</f>
        <v>1</v>
      </c>
      <c r="AB113" s="458">
        <f t="shared" si="44"/>
        <v>14220242126</v>
      </c>
      <c r="AC113" s="371">
        <f t="shared" si="45"/>
        <v>24122.548135708228</v>
      </c>
      <c r="AD113" s="369">
        <f t="shared" si="74"/>
        <v>12061.274067854114</v>
      </c>
      <c r="AE113" s="954" t="str">
        <f t="shared" si="75"/>
        <v/>
      </c>
      <c r="AF113" s="909" t="str">
        <f t="shared" si="37"/>
        <v>CUMPLE</v>
      </c>
      <c r="AG113" s="356" t="str">
        <f t="shared" si="38"/>
        <v/>
      </c>
      <c r="AH113" s="1320"/>
      <c r="AI113" s="1332"/>
      <c r="AJ113" s="1335"/>
      <c r="AK113" s="956"/>
      <c r="AL113" s="260"/>
      <c r="AN113" s="466">
        <f t="shared" si="73"/>
        <v>1</v>
      </c>
      <c r="AO113" s="466"/>
    </row>
    <row r="114" spans="1:41" s="246" customFormat="1" ht="72" customHeight="1" thickBot="1" x14ac:dyDescent="0.3">
      <c r="A114" s="1221"/>
      <c r="B114" s="36" t="s">
        <v>413</v>
      </c>
      <c r="C114" s="49">
        <v>260</v>
      </c>
      <c r="D114" s="49" t="str">
        <f>IFERROR(INDEX(DESEMPATE!$D$3:$D$73,MATCH('EXP ESPEC.'!B114,DESEMPATE!$C$3:$C$73,0)),"")</f>
        <v>DISEÑOS INTERVENTORIAS Y SERVICIOS SAS - DIS SAS</v>
      </c>
      <c r="E114" s="840" t="s">
        <v>160</v>
      </c>
      <c r="F114" s="329"/>
      <c r="G114" s="497" t="s">
        <v>783</v>
      </c>
      <c r="H114" s="497" t="s">
        <v>438</v>
      </c>
      <c r="I114" s="498"/>
      <c r="J114" s="498" t="s">
        <v>823</v>
      </c>
      <c r="K114" s="139" t="s">
        <v>160</v>
      </c>
      <c r="L114" s="1063" t="s">
        <v>161</v>
      </c>
      <c r="M114" s="1063" t="s">
        <v>160</v>
      </c>
      <c r="N114" s="1063" t="s">
        <v>161</v>
      </c>
      <c r="O114" s="1063" t="s">
        <v>160</v>
      </c>
      <c r="P114" s="910" t="str">
        <f t="shared" si="85"/>
        <v>SI</v>
      </c>
      <c r="Q114" s="1063" t="s">
        <v>161</v>
      </c>
      <c r="R114" s="499">
        <v>0.25</v>
      </c>
      <c r="S114" s="500">
        <v>39114</v>
      </c>
      <c r="T114" s="500">
        <v>39447</v>
      </c>
      <c r="U114" s="40">
        <f t="shared" si="86"/>
        <v>2007</v>
      </c>
      <c r="V114" s="529">
        <f>IFERROR(INDEX([2]PARAMETROS!$B$53:$B$79,MATCH(U114,[2]PARAMETROS!$A$53:$A$79,0)),"")</f>
        <v>433700</v>
      </c>
      <c r="W114" s="951">
        <v>3571707297</v>
      </c>
      <c r="X114" s="42" t="s">
        <v>171</v>
      </c>
      <c r="Y114" s="139" t="str">
        <f>IFERROR(IF(X114="","",IF(X114="COP","N/A",IF(OR(X114="USD",X114="US"),1,IF(X114="EUR",VLOOKUP(T114,'SH EURO'!$A$6:$B$6338,2,FALSE),"INGRESAR TASA")))),"")</f>
        <v>N/A</v>
      </c>
      <c r="Z114" s="455" t="str">
        <f t="shared" si="43"/>
        <v>N/A</v>
      </c>
      <c r="AA114" s="43">
        <f>IFERROR(IF(X114="","",IF(X114="COP",1,IF(Y114&lt;&gt;"N/A",VLOOKUP(T114,'SH TRM'!$A$9:$B$8912,2,FALSE),"REVISAR"))),"")</f>
        <v>1</v>
      </c>
      <c r="AB114" s="459">
        <f t="shared" si="44"/>
        <v>3571707297</v>
      </c>
      <c r="AC114" s="372">
        <f t="shared" si="45"/>
        <v>8235.4330112981315</v>
      </c>
      <c r="AD114" s="361">
        <f t="shared" si="74"/>
        <v>2058.8582528245329</v>
      </c>
      <c r="AE114" s="378" t="str">
        <f t="shared" si="75"/>
        <v/>
      </c>
      <c r="AF114" s="375" t="str">
        <f t="shared" ref="AF114:AF115" si="87">IFERROR(IF(AD114="","",IF(AD114&gt;=CM004EEM1,"CUMPLE","NO CUMPLE")),"")</f>
        <v>CUMPLE</v>
      </c>
      <c r="AG114" s="358" t="str">
        <f t="shared" si="38"/>
        <v/>
      </c>
      <c r="AH114" s="1321"/>
      <c r="AI114" s="1333"/>
      <c r="AJ114" s="1336"/>
      <c r="AK114" s="380"/>
      <c r="AL114" s="260"/>
      <c r="AN114" s="466">
        <f t="shared" si="73"/>
        <v>1</v>
      </c>
      <c r="AO114" s="466"/>
    </row>
    <row r="115" spans="1:41" s="246" customFormat="1" ht="115.5" thickBot="1" x14ac:dyDescent="0.3">
      <c r="A115" s="1219" t="s">
        <v>45</v>
      </c>
      <c r="B115" s="22" t="s">
        <v>226</v>
      </c>
      <c r="C115" s="138">
        <v>194</v>
      </c>
      <c r="D115" s="142" t="str">
        <f>IFERROR(INDEX(DESEMPATE!$D$3:$D$73,MATCH('EXP ESPEC.'!B115,DESEMPATE!$C$3:$C$73,0)),"")</f>
        <v>INGENIERIA Y CONSULTORIA INGECON SAS</v>
      </c>
      <c r="E115" s="840" t="s">
        <v>160</v>
      </c>
      <c r="F115" s="509"/>
      <c r="G115" s="143" t="s">
        <v>496</v>
      </c>
      <c r="H115" s="143" t="s">
        <v>438</v>
      </c>
      <c r="I115" s="143">
        <v>2123642</v>
      </c>
      <c r="J115" s="1045" t="s">
        <v>824</v>
      </c>
      <c r="K115" s="415" t="s">
        <v>160</v>
      </c>
      <c r="L115" s="1062" t="s">
        <v>161</v>
      </c>
      <c r="M115" s="1067" t="s">
        <v>160</v>
      </c>
      <c r="N115" s="1067" t="s">
        <v>160</v>
      </c>
      <c r="O115" s="1067" t="s">
        <v>160</v>
      </c>
      <c r="P115" s="912" t="str">
        <f t="shared" si="85"/>
        <v>SI</v>
      </c>
      <c r="Q115" s="1294" t="s">
        <v>161</v>
      </c>
      <c r="R115" s="23">
        <v>0.7</v>
      </c>
      <c r="S115" s="405">
        <v>41199</v>
      </c>
      <c r="T115" s="405">
        <v>42282</v>
      </c>
      <c r="U115" s="47">
        <f t="shared" si="86"/>
        <v>2015</v>
      </c>
      <c r="V115" s="527">
        <f>IFERROR(INDEX([2]PARAMETROS!$B$53:$B$79,MATCH(U115,[2]PARAMETROS!$A$53:$A$79,0)),"")</f>
        <v>644350</v>
      </c>
      <c r="W115" s="507">
        <v>1699124450</v>
      </c>
      <c r="X115" s="25" t="s">
        <v>171</v>
      </c>
      <c r="Y115" s="35" t="str">
        <f>IFERROR(IF(X115="","",IF(X115="COP","N/A",IF(OR(X115="USD",X115="US"),1,IF(X115="EUR",VLOOKUP(T115,'SH EURO'!$A$6:$B$6338,2,FALSE),"INGRESAR TASA")))),"")</f>
        <v>N/A</v>
      </c>
      <c r="Z115" s="453" t="str">
        <f t="shared" si="43"/>
        <v>N/A</v>
      </c>
      <c r="AA115" s="33">
        <f>IFERROR(IF(X115="","",IF(X115="COP",1,IF(Y115&lt;&gt;"N/A",VLOOKUP(T115,'SH TRM'!$A$9:$B$8912,2,FALSE),"REVISAR"))),"")</f>
        <v>1</v>
      </c>
      <c r="AB115" s="457">
        <f t="shared" si="44"/>
        <v>1699124450</v>
      </c>
      <c r="AC115" s="370">
        <f t="shared" si="45"/>
        <v>2636.9588732831535</v>
      </c>
      <c r="AD115" s="366">
        <f t="shared" si="74"/>
        <v>1845.8712112982073</v>
      </c>
      <c r="AE115" s="376" t="str">
        <f t="shared" si="75"/>
        <v/>
      </c>
      <c r="AF115" s="354" t="str">
        <f t="shared" si="87"/>
        <v>CUMPLE</v>
      </c>
      <c r="AG115" s="355" t="str">
        <f t="shared" si="38"/>
        <v/>
      </c>
      <c r="AH115" s="1319" t="str">
        <f>IFERROR(IF(AND(COUNTIF(L115:L118,"SI")&gt;=1,COUNTIF(M115:M118,"SI")&gt;=1,COUNTIF(N115:N118,"SI")&gt;=1,COUNTIF(Q115:Q118,"SI")&lt;=1,COUNTIF(K115:K118,"SI")=4,AO115="OK"),"SI","NO"),"")</f>
        <v>SI</v>
      </c>
      <c r="AI115" s="1331">
        <f t="shared" ref="AI115" si="88">IFERROR(IF(OR(E115="",E115="NO"),"N/A",IF(AND(COUNTIF(AF115:AF118,"CUMPLE")=4,AH115="SI"),900,(IF(AND(COUNTIF(AF115:AF118,"CUMPLE")=3,AH115="SI"),800,IF(AND(COUNTIF(AF115:AF118,"CUMPLE")=2,AH115="SI"),700,0))))),"")</f>
        <v>900</v>
      </c>
      <c r="AJ115" s="1334" t="str">
        <f t="shared" ref="AJ115" si="89">IFERROR(IF(OR(F115="",F115="NO"),"N/A",IF(AND(COUNTIF(AG115:AG118,"CUMPLE")=4,AH115="SI"),900,(IF(AND(COUNTIF(AG115:AG118,"CUMPLE")=3,AH115="SI"),800,IF(AND(COUNTIF(AG115:AG118,"CUMPLE")=2,AH115="SI"),700,0))))),"")</f>
        <v>N/A</v>
      </c>
      <c r="AK115" s="381"/>
      <c r="AL115" s="260"/>
      <c r="AN115" s="466">
        <f t="shared" si="73"/>
        <v>2</v>
      </c>
      <c r="AO115" s="466" t="str">
        <f>IF(OR(COUNTIF(AN115:AN118,2)=0,COUNTIF(AN115:AN118,2)&gt;1),"OK",IF(AND(COUNTIF(AN115:AN118,1)&gt;0,COUNTIF(AN115:AN118,2)&gt;0),"OK",1))</f>
        <v>OK</v>
      </c>
    </row>
    <row r="116" spans="1:41" s="246" customFormat="1" ht="51.75" thickBot="1" x14ac:dyDescent="0.3">
      <c r="A116" s="1220"/>
      <c r="B116" s="22" t="s">
        <v>226</v>
      </c>
      <c r="C116" s="136">
        <v>208</v>
      </c>
      <c r="D116" s="11" t="str">
        <f>IFERROR(INDEX(DESEMPATE!$D$3:$D$73,MATCH('EXP ESPEC.'!B116,DESEMPATE!$C$3:$C$73,0)),"")</f>
        <v>INGENIERIA Y CONSULTORIA INGECON SAS</v>
      </c>
      <c r="E116" s="840" t="s">
        <v>160</v>
      </c>
      <c r="F116" s="328"/>
      <c r="G116" s="483" t="s">
        <v>473</v>
      </c>
      <c r="H116" s="483" t="s">
        <v>438</v>
      </c>
      <c r="I116" s="484"/>
      <c r="J116" s="485" t="s">
        <v>825</v>
      </c>
      <c r="K116" s="20" t="s">
        <v>160</v>
      </c>
      <c r="L116" s="1061" t="s">
        <v>160</v>
      </c>
      <c r="M116" s="1061" t="s">
        <v>161</v>
      </c>
      <c r="N116" s="1061" t="s">
        <v>160</v>
      </c>
      <c r="O116" s="1061" t="s">
        <v>160</v>
      </c>
      <c r="P116" s="909" t="str">
        <f t="shared" si="85"/>
        <v>SI</v>
      </c>
      <c r="Q116" s="1294"/>
      <c r="R116" s="14">
        <v>0.65</v>
      </c>
      <c r="S116" s="15">
        <v>37838</v>
      </c>
      <c r="T116" s="15">
        <v>40438</v>
      </c>
      <c r="U116" s="16">
        <f t="shared" si="86"/>
        <v>2010</v>
      </c>
      <c r="V116" s="17">
        <f>IFERROR(INDEX([2]PARAMETROS!$B$53:$B$79,MATCH(U116,[2]PARAMETROS!$A$53:$A$79,0)),"")</f>
        <v>515000</v>
      </c>
      <c r="W116" s="506">
        <v>7587940697</v>
      </c>
      <c r="X116" s="18" t="s">
        <v>171</v>
      </c>
      <c r="Y116" s="20" t="str">
        <f>IFERROR(IF(X116="","",IF(X116="COP","N/A",IF(OR(X116="USD",X116="US"),1,IF(X116="EUR",VLOOKUP(T116,'SH EURO'!$A$6:$B$6338,2,FALSE),"INGRESAR TASA")))),"")</f>
        <v>N/A</v>
      </c>
      <c r="Z116" s="454" t="str">
        <f t="shared" si="43"/>
        <v>N/A</v>
      </c>
      <c r="AA116" s="19">
        <f>IFERROR(IF(X116="","",IF(X116="COP",1,IF(Y116&lt;&gt;"N/A",VLOOKUP(T116,'SH TRM'!$A$9:$B$8912,2,FALSE),"REVISAR"))),"")</f>
        <v>1</v>
      </c>
      <c r="AB116" s="458">
        <f t="shared" si="44"/>
        <v>7587940697</v>
      </c>
      <c r="AC116" s="371">
        <f t="shared" si="45"/>
        <v>14733.865431067961</v>
      </c>
      <c r="AD116" s="369">
        <f t="shared" si="74"/>
        <v>9577.0125301941753</v>
      </c>
      <c r="AE116" s="954" t="str">
        <f t="shared" si="75"/>
        <v/>
      </c>
      <c r="AF116" s="909" t="str">
        <f t="shared" si="37"/>
        <v>CUMPLE</v>
      </c>
      <c r="AG116" s="356" t="str">
        <f t="shared" si="38"/>
        <v/>
      </c>
      <c r="AH116" s="1320"/>
      <c r="AI116" s="1332"/>
      <c r="AJ116" s="1335"/>
      <c r="AK116" s="379"/>
      <c r="AL116" s="260"/>
      <c r="AN116" s="466">
        <f t="shared" si="73"/>
        <v>1</v>
      </c>
      <c r="AO116" s="466"/>
    </row>
    <row r="117" spans="1:41" s="246" customFormat="1" ht="102.75" thickBot="1" x14ac:dyDescent="0.3">
      <c r="A117" s="1220"/>
      <c r="B117" s="10" t="s">
        <v>227</v>
      </c>
      <c r="C117" s="136">
        <v>257</v>
      </c>
      <c r="D117" s="11" t="str">
        <f>IFERROR(INDEX(DESEMPATE!$D$3:$D$73,MATCH('EXP ESPEC.'!B117,DESEMPATE!$C$3:$C$73,0)),"")</f>
        <v>CONSULTORIA INTEGRAL EN INGENIERIA SA DE CV</v>
      </c>
      <c r="E117" s="840" t="s">
        <v>160</v>
      </c>
      <c r="F117" s="328"/>
      <c r="G117" s="20" t="s">
        <v>826</v>
      </c>
      <c r="H117" s="20" t="s">
        <v>794</v>
      </c>
      <c r="I117" s="20"/>
      <c r="J117" s="486" t="s">
        <v>827</v>
      </c>
      <c r="K117" s="20" t="s">
        <v>160</v>
      </c>
      <c r="L117" s="1081" t="s">
        <v>160</v>
      </c>
      <c r="M117" s="1061" t="s">
        <v>161</v>
      </c>
      <c r="N117" s="1061" t="s">
        <v>161</v>
      </c>
      <c r="O117" s="1061" t="s">
        <v>160</v>
      </c>
      <c r="P117" s="909" t="str">
        <f t="shared" si="85"/>
        <v>SI</v>
      </c>
      <c r="Q117" s="1294"/>
      <c r="R117" s="14">
        <v>0.4</v>
      </c>
      <c r="S117" s="15">
        <v>38688</v>
      </c>
      <c r="T117" s="15">
        <v>39300</v>
      </c>
      <c r="U117" s="16">
        <f t="shared" si="86"/>
        <v>2007</v>
      </c>
      <c r="V117" s="17">
        <f>IFERROR(INDEX([2]PARAMETROS!$B$53:$B$79,MATCH(U117,[2]PARAMETROS!$A$53:$A$79,0)),"")</f>
        <v>433700</v>
      </c>
      <c r="W117" s="478">
        <v>22616744.609999999</v>
      </c>
      <c r="X117" s="18" t="s">
        <v>797</v>
      </c>
      <c r="Y117" s="20">
        <v>9.2179999999999998E-2</v>
      </c>
      <c r="Z117" s="454">
        <f t="shared" si="43"/>
        <v>2084811.5181497999</v>
      </c>
      <c r="AA117" s="19">
        <f>IFERROR(IF(X117="","",IF(X117="COP",1,IF(Y117&lt;&gt;"N/A",VLOOKUP(T117,'SH TRM'!$A$9:$B$8912,2,FALSE),"REVISAR"))),"")</f>
        <v>1963.69</v>
      </c>
      <c r="AB117" s="458">
        <f t="shared" si="44"/>
        <v>4093923530.0755806</v>
      </c>
      <c r="AC117" s="371">
        <f t="shared" si="45"/>
        <v>9439.5285452515109</v>
      </c>
      <c r="AD117" s="369">
        <f t="shared" si="74"/>
        <v>3775.8114181006044</v>
      </c>
      <c r="AE117" s="954" t="str">
        <f t="shared" si="75"/>
        <v/>
      </c>
      <c r="AF117" s="909" t="str">
        <f t="shared" si="37"/>
        <v>CUMPLE</v>
      </c>
      <c r="AG117" s="356" t="str">
        <f t="shared" si="38"/>
        <v/>
      </c>
      <c r="AH117" s="1320"/>
      <c r="AI117" s="1332"/>
      <c r="AJ117" s="1335"/>
      <c r="AK117" s="379"/>
      <c r="AL117" s="260"/>
      <c r="AN117" s="466">
        <f t="shared" si="73"/>
        <v>0</v>
      </c>
      <c r="AO117" s="466"/>
    </row>
    <row r="118" spans="1:41" s="246" customFormat="1" ht="72" thickBot="1" x14ac:dyDescent="0.3">
      <c r="A118" s="1221"/>
      <c r="B118" s="36" t="s">
        <v>227</v>
      </c>
      <c r="C118" s="137">
        <v>346</v>
      </c>
      <c r="D118" s="49" t="str">
        <f>IFERROR(INDEX(DESEMPATE!$D$3:$D$73,MATCH('EXP ESPEC.'!B118,DESEMPATE!$C$3:$C$73,0)),"")</f>
        <v>CONSULTORIA INTEGRAL EN INGENIERIA SA DE CV</v>
      </c>
      <c r="E118" s="840" t="s">
        <v>160</v>
      </c>
      <c r="F118" s="329"/>
      <c r="G118" s="558" t="s">
        <v>826</v>
      </c>
      <c r="H118" s="139" t="s">
        <v>794</v>
      </c>
      <c r="I118" s="139"/>
      <c r="J118" s="487" t="s">
        <v>828</v>
      </c>
      <c r="K118" s="558" t="s">
        <v>160</v>
      </c>
      <c r="L118" s="1068" t="s">
        <v>161</v>
      </c>
      <c r="M118" s="1063" t="s">
        <v>161</v>
      </c>
      <c r="N118" s="1063" t="s">
        <v>161</v>
      </c>
      <c r="O118" s="1068" t="s">
        <v>160</v>
      </c>
      <c r="P118" s="910" t="str">
        <f t="shared" si="85"/>
        <v>SI</v>
      </c>
      <c r="Q118" s="1295"/>
      <c r="R118" s="39">
        <v>1</v>
      </c>
      <c r="S118" s="407">
        <v>37495</v>
      </c>
      <c r="T118" s="407">
        <v>37863</v>
      </c>
      <c r="U118" s="40">
        <f t="shared" si="86"/>
        <v>2003</v>
      </c>
      <c r="V118" s="529">
        <f>IFERROR(INDEX([2]PARAMETROS!$B$53:$B$79,MATCH(U118,[2]PARAMETROS!$A$53:$A$79,0)),"")</f>
        <v>332000</v>
      </c>
      <c r="W118" s="479">
        <v>23799200.760000002</v>
      </c>
      <c r="X118" s="42" t="s">
        <v>797</v>
      </c>
      <c r="Y118" s="139">
        <v>0.10061</v>
      </c>
      <c r="Z118" s="455">
        <f t="shared" si="43"/>
        <v>2394437.5884636003</v>
      </c>
      <c r="AA118" s="43">
        <f>IFERROR(IF(X118="","",IF(X118="COP",1,IF(Y118&lt;&gt;"N/A",VLOOKUP(T118,'SH TRM'!$A$9:$B$8912,2,FALSE),"REVISAR"))),"")</f>
        <v>2832.94</v>
      </c>
      <c r="AB118" s="459">
        <f t="shared" si="44"/>
        <v>6783298021.862072</v>
      </c>
      <c r="AC118" s="372">
        <f t="shared" si="45"/>
        <v>20431.620547777326</v>
      </c>
      <c r="AD118" s="361">
        <f t="shared" si="74"/>
        <v>20431.620547777326</v>
      </c>
      <c r="AE118" s="378" t="str">
        <f t="shared" si="75"/>
        <v/>
      </c>
      <c r="AF118" s="375" t="str">
        <f t="shared" si="37"/>
        <v>CUMPLE</v>
      </c>
      <c r="AG118" s="358" t="str">
        <f t="shared" si="38"/>
        <v/>
      </c>
      <c r="AH118" s="1321"/>
      <c r="AI118" s="1333"/>
      <c r="AJ118" s="1336"/>
      <c r="AK118" s="385"/>
      <c r="AL118" s="260"/>
      <c r="AN118" s="466">
        <f t="shared" si="73"/>
        <v>0</v>
      </c>
      <c r="AO118" s="466"/>
    </row>
    <row r="119" spans="1:41" s="246" customFormat="1" ht="57.75" thickBot="1" x14ac:dyDescent="0.3">
      <c r="A119" s="1219" t="s">
        <v>46</v>
      </c>
      <c r="B119" s="22" t="s">
        <v>228</v>
      </c>
      <c r="C119" s="138">
        <v>6</v>
      </c>
      <c r="D119" s="142" t="str">
        <f>IFERROR(INDEX(DESEMPATE!$D$3:$D$73,MATCH('EXP ESPEC.'!B119,DESEMPATE!$C$3:$C$73,0)),"")</f>
        <v>SUPERING SAS</v>
      </c>
      <c r="E119" s="840" t="s">
        <v>160</v>
      </c>
      <c r="F119" s="509"/>
      <c r="G119" s="143" t="s">
        <v>479</v>
      </c>
      <c r="H119" s="143" t="s">
        <v>438</v>
      </c>
      <c r="I119" s="143" t="s">
        <v>802</v>
      </c>
      <c r="J119" s="518" t="s">
        <v>803</v>
      </c>
      <c r="K119" s="143" t="s">
        <v>160</v>
      </c>
      <c r="L119" s="1064" t="s">
        <v>160</v>
      </c>
      <c r="M119" s="1064" t="s">
        <v>161</v>
      </c>
      <c r="N119" s="1064" t="s">
        <v>160</v>
      </c>
      <c r="O119" s="1064" t="s">
        <v>160</v>
      </c>
      <c r="P119" s="912" t="str">
        <f t="shared" si="85"/>
        <v>SI</v>
      </c>
      <c r="Q119" s="1066" t="s">
        <v>161</v>
      </c>
      <c r="R119" s="23">
        <v>0.3</v>
      </c>
      <c r="S119" s="405">
        <v>37229</v>
      </c>
      <c r="T119" s="405">
        <v>40168</v>
      </c>
      <c r="U119" s="47">
        <f t="shared" ref="U119:U126" si="90">IFERROR(IF(T119="","",YEAR(T119)),"")</f>
        <v>2009</v>
      </c>
      <c r="V119" s="527">
        <f>IFERROR(INDEX([2]PARAMETROS!$B$53:$B$79,MATCH(U119,[2]PARAMETROS!$A$53:$A$79,0)),"")</f>
        <v>496900</v>
      </c>
      <c r="W119" s="507">
        <v>23197769047.380001</v>
      </c>
      <c r="X119" s="25" t="s">
        <v>171</v>
      </c>
      <c r="Y119" s="35" t="str">
        <f>IFERROR(IF(X119="","",IF(X119="COP","N/A",IF(OR(X119="USD",X119="US"),1,IF(X119="EUR",VLOOKUP(T119,'SH EURO'!$A$6:$B$6338,2,FALSE),"INGRESAR TASA")))),"")</f>
        <v>N/A</v>
      </c>
      <c r="Z119" s="453" t="str">
        <f t="shared" si="43"/>
        <v>N/A</v>
      </c>
      <c r="AA119" s="33">
        <f>IFERROR(IF(X119="","",IF(X119="COP",1,IF(Y119&lt;&gt;"N/A",VLOOKUP(T119,'SH TRM'!$A$9:$B$8912,2,FALSE),"REVISAR"))),"")</f>
        <v>1</v>
      </c>
      <c r="AB119" s="457">
        <f t="shared" si="44"/>
        <v>23197769047.380001</v>
      </c>
      <c r="AC119" s="370">
        <f t="shared" si="45"/>
        <v>46684.985001770983</v>
      </c>
      <c r="AD119" s="366">
        <f t="shared" si="74"/>
        <v>14005.495500531295</v>
      </c>
      <c r="AE119" s="376" t="str">
        <f t="shared" si="75"/>
        <v/>
      </c>
      <c r="AF119" s="354" t="str">
        <f t="shared" si="37"/>
        <v>CUMPLE</v>
      </c>
      <c r="AG119" s="355" t="str">
        <f t="shared" si="38"/>
        <v/>
      </c>
      <c r="AH119" s="1319" t="str">
        <f>IFERROR(IF(AND(COUNTIF(L119:L122,"SI")&gt;=1,COUNTIF(M119:M122,"SI")&gt;=1,COUNTIF(N119:N122,"SI")&gt;=1,COUNTIF(Q119:Q122,"SI")&lt;=1,COUNTIF(K119:K122,"SI")=4,AO119="OK"),"SI","NO"),"")</f>
        <v>SI</v>
      </c>
      <c r="AI119" s="1331">
        <f t="shared" ref="AI119" si="91">IFERROR(IF(OR(E119="",E119="NO"),"N/A",IF(AND(COUNTIF(AF119:AF122,"CUMPLE")=4,AH119="SI"),900,(IF(AND(COUNTIF(AF119:AF122,"CUMPLE")=3,AH119="SI"),800,IF(AND(COUNTIF(AF119:AF122,"CUMPLE")=2,AH119="SI"),700,0))))),"")</f>
        <v>900</v>
      </c>
      <c r="AJ119" s="1334" t="str">
        <f t="shared" ref="AJ119" si="92">IFERROR(IF(OR(F119="",F119="NO"),"N/A",IF(AND(COUNTIF(AG119:AG122,"CUMPLE")=4,AH119="SI"),900,(IF(AND(COUNTIF(AG119:AG122,"CUMPLE")=3,AH119="SI"),800,IF(AND(COUNTIF(AG119:AG122,"CUMPLE")=2,AH119="SI"),700,0))))),"")</f>
        <v>N/A</v>
      </c>
      <c r="AK119" s="382"/>
      <c r="AL119" s="260"/>
      <c r="AN119" s="466">
        <f t="shared" si="73"/>
        <v>1</v>
      </c>
      <c r="AO119" s="466" t="str">
        <f>IF(OR(COUNTIF(AN119:AN122,2)=0,COUNTIF(AN119:AN122,2)&gt;1),"OK",IF(AND(COUNTIF(AN119:AN122,1)&gt;0,COUNTIF(AN119:AN122,2)&gt;0),"OK",1))</f>
        <v>OK</v>
      </c>
    </row>
    <row r="120" spans="1:41" s="246" customFormat="1" ht="57.75" thickBot="1" x14ac:dyDescent="0.3">
      <c r="A120" s="1220"/>
      <c r="B120" s="22" t="s">
        <v>893</v>
      </c>
      <c r="C120" s="136">
        <v>8</v>
      </c>
      <c r="D120" s="11" t="s">
        <v>894</v>
      </c>
      <c r="E120" s="840" t="s">
        <v>160</v>
      </c>
      <c r="F120" s="328"/>
      <c r="G120" s="20" t="s">
        <v>829</v>
      </c>
      <c r="H120" s="20" t="s">
        <v>438</v>
      </c>
      <c r="I120" s="20" t="s">
        <v>830</v>
      </c>
      <c r="J120" s="251" t="s">
        <v>831</v>
      </c>
      <c r="K120" s="20" t="s">
        <v>160</v>
      </c>
      <c r="L120" s="1061" t="s">
        <v>161</v>
      </c>
      <c r="M120" s="1061" t="s">
        <v>160</v>
      </c>
      <c r="N120" s="1061" t="s">
        <v>161</v>
      </c>
      <c r="O120" s="1061" t="s">
        <v>161</v>
      </c>
      <c r="P120" s="909" t="str">
        <f t="shared" si="85"/>
        <v>SI</v>
      </c>
      <c r="Q120" s="1061" t="s">
        <v>160</v>
      </c>
      <c r="R120" s="14">
        <v>1</v>
      </c>
      <c r="S120" s="15">
        <v>37267</v>
      </c>
      <c r="T120" s="15">
        <v>40512</v>
      </c>
      <c r="U120" s="16">
        <f t="shared" si="90"/>
        <v>2010</v>
      </c>
      <c r="V120" s="17">
        <f>IFERROR(INDEX([2]PARAMETROS!$B$53:$B$79,MATCH(U120,[2]PARAMETROS!$A$53:$A$79,0)),"")</f>
        <v>515000</v>
      </c>
      <c r="W120" s="478">
        <v>30618270761</v>
      </c>
      <c r="X120" s="18" t="s">
        <v>171</v>
      </c>
      <c r="Y120" s="20" t="str">
        <f>IFERROR(IF(X120="","",IF(X120="COP","N/A",IF(OR(X120="USD",X120="US"),1,IF(X120="EUR",VLOOKUP(T120,'SH EURO'!$A$6:$B$6338,2,FALSE),"INGRESAR TASA")))),"")</f>
        <v>N/A</v>
      </c>
      <c r="Z120" s="454" t="str">
        <f t="shared" si="43"/>
        <v>N/A</v>
      </c>
      <c r="AA120" s="19">
        <f>IFERROR(IF(X120="","",IF(X120="COP",1,IF(Y120&lt;&gt;"N/A",VLOOKUP(T120,'SH TRM'!$A$9:$B$8912,2,FALSE),"REVISAR"))),"")</f>
        <v>1</v>
      </c>
      <c r="AB120" s="458">
        <f t="shared" si="44"/>
        <v>30618270761</v>
      </c>
      <c r="AC120" s="371">
        <f t="shared" si="45"/>
        <v>59452.952933980581</v>
      </c>
      <c r="AD120" s="369">
        <f t="shared" si="74"/>
        <v>59452.952933980581</v>
      </c>
      <c r="AE120" s="954" t="str">
        <f t="shared" si="75"/>
        <v/>
      </c>
      <c r="AF120" s="909" t="str">
        <f t="shared" ref="AF120" si="93">IFERROR(IF(AD120="","",IF(AD120&gt;=CM004EEM1,"CUMPLE","NO CUMPLE")),"")</f>
        <v>CUMPLE</v>
      </c>
      <c r="AG120" s="356" t="str">
        <f t="shared" si="38"/>
        <v/>
      </c>
      <c r="AH120" s="1320"/>
      <c r="AI120" s="1332"/>
      <c r="AJ120" s="1335"/>
      <c r="AK120" s="382"/>
      <c r="AL120" s="260"/>
      <c r="AN120" s="466">
        <f t="shared" si="73"/>
        <v>1</v>
      </c>
      <c r="AO120" s="466"/>
    </row>
    <row r="121" spans="1:41" s="246" customFormat="1" ht="57.75" thickBot="1" x14ac:dyDescent="0.3">
      <c r="A121" s="1220"/>
      <c r="B121" s="10" t="s">
        <v>228</v>
      </c>
      <c r="C121" s="136">
        <v>34</v>
      </c>
      <c r="D121" s="11" t="str">
        <f>IFERROR(INDEX(DESEMPATE!$D$3:$D$73,MATCH('EXP ESPEC.'!B121,DESEMPATE!$C$3:$C$73,0)),"")</f>
        <v>SUPERING SAS</v>
      </c>
      <c r="E121" s="840" t="s">
        <v>160</v>
      </c>
      <c r="F121" s="328"/>
      <c r="G121" s="20" t="s">
        <v>479</v>
      </c>
      <c r="H121" s="20" t="s">
        <v>438</v>
      </c>
      <c r="I121" s="483" t="s">
        <v>832</v>
      </c>
      <c r="J121" s="484" t="s">
        <v>833</v>
      </c>
      <c r="K121" s="1061" t="s">
        <v>160</v>
      </c>
      <c r="L121" s="1061" t="s">
        <v>161</v>
      </c>
      <c r="M121" s="1061" t="s">
        <v>161</v>
      </c>
      <c r="N121" s="1061" t="s">
        <v>160</v>
      </c>
      <c r="O121" s="1061" t="s">
        <v>160</v>
      </c>
      <c r="P121" s="909" t="str">
        <f t="shared" si="85"/>
        <v>SI</v>
      </c>
      <c r="Q121" s="1064" t="s">
        <v>161</v>
      </c>
      <c r="R121" s="14">
        <v>0.75</v>
      </c>
      <c r="S121" s="15">
        <v>37790</v>
      </c>
      <c r="T121" s="15">
        <v>38612</v>
      </c>
      <c r="U121" s="16">
        <f t="shared" si="90"/>
        <v>2005</v>
      </c>
      <c r="V121" s="17">
        <f>IFERROR(INDEX([2]PARAMETROS!$B$53:$B$79,MATCH(U121,[2]PARAMETROS!$A$53:$A$79,0)),"")</f>
        <v>381500</v>
      </c>
      <c r="W121" s="506">
        <v>2363195725</v>
      </c>
      <c r="X121" s="493" t="s">
        <v>171</v>
      </c>
      <c r="Y121" s="20" t="str">
        <f>IFERROR(IF(X121="","",IF(X121="COP","N/A",IF(OR(X121="USD",X121="US"),1,IF(X121="EUR",VLOOKUP(T121,'SH EURO'!$A$6:$B$6338,2,FALSE),"INGRESAR TASA")))),"")</f>
        <v>N/A</v>
      </c>
      <c r="Z121" s="454" t="str">
        <f t="shared" si="43"/>
        <v>N/A</v>
      </c>
      <c r="AA121" s="19">
        <f>IFERROR(IF(X121="","",IF(X121="COP",1,IF(Y121&lt;&gt;"N/A",VLOOKUP(T121,'SH TRM'!$A$9:$B$8912,2,FALSE),"REVISAR"))),"")</f>
        <v>1</v>
      </c>
      <c r="AB121" s="458">
        <f t="shared" si="44"/>
        <v>2363195725</v>
      </c>
      <c r="AC121" s="371">
        <f t="shared" si="45"/>
        <v>6194.4842070773266</v>
      </c>
      <c r="AD121" s="369">
        <f t="shared" si="74"/>
        <v>4645.8631553079949</v>
      </c>
      <c r="AE121" s="954" t="str">
        <f t="shared" si="75"/>
        <v/>
      </c>
      <c r="AF121" s="909" t="str">
        <f t="shared" si="37"/>
        <v>CUMPLE</v>
      </c>
      <c r="AG121" s="356" t="str">
        <f t="shared" si="38"/>
        <v/>
      </c>
      <c r="AH121" s="1320"/>
      <c r="AI121" s="1332"/>
      <c r="AJ121" s="1335"/>
      <c r="AK121" s="382"/>
      <c r="AL121" s="260"/>
      <c r="AN121" s="466">
        <f t="shared" si="73"/>
        <v>1</v>
      </c>
      <c r="AO121" s="466"/>
    </row>
    <row r="122" spans="1:41" s="246" customFormat="1" ht="48" thickBot="1" x14ac:dyDescent="0.3">
      <c r="A122" s="1221"/>
      <c r="B122" s="36" t="s">
        <v>228</v>
      </c>
      <c r="C122" s="137">
        <v>36</v>
      </c>
      <c r="D122" s="49" t="str">
        <f>IFERROR(INDEX(DESEMPATE!$D$3:$D$73,MATCH('EXP ESPEC.'!B122,DESEMPATE!$C$3:$C$73,0)),"")</f>
        <v>SUPERING SAS</v>
      </c>
      <c r="E122" s="840" t="s">
        <v>160</v>
      </c>
      <c r="F122" s="329"/>
      <c r="G122" s="139" t="s">
        <v>804</v>
      </c>
      <c r="H122" s="139" t="s">
        <v>794</v>
      </c>
      <c r="I122" s="139"/>
      <c r="J122" s="941" t="s">
        <v>805</v>
      </c>
      <c r="K122" s="1049" t="s">
        <v>160</v>
      </c>
      <c r="L122" s="1061" t="s">
        <v>161</v>
      </c>
      <c r="M122" s="1063" t="s">
        <v>161</v>
      </c>
      <c r="N122" s="1063" t="s">
        <v>160</v>
      </c>
      <c r="O122" s="1063" t="s">
        <v>160</v>
      </c>
      <c r="P122" s="910" t="str">
        <f t="shared" si="85"/>
        <v>SI</v>
      </c>
      <c r="Q122" s="1067" t="s">
        <v>161</v>
      </c>
      <c r="R122" s="39">
        <v>1</v>
      </c>
      <c r="S122" s="407">
        <v>38807</v>
      </c>
      <c r="T122" s="407">
        <v>39813</v>
      </c>
      <c r="U122" s="40">
        <f t="shared" si="90"/>
        <v>2008</v>
      </c>
      <c r="V122" s="529">
        <f>IFERROR(INDEX([2]PARAMETROS!$B$53:$B$79,MATCH(U122,[2]PARAMETROS!$A$53:$A$79,0)),"")</f>
        <v>461500</v>
      </c>
      <c r="W122" s="479">
        <v>47481903.439999998</v>
      </c>
      <c r="X122" s="42" t="s">
        <v>797</v>
      </c>
      <c r="Y122" s="139">
        <v>7.2569999999999996E-2</v>
      </c>
      <c r="Z122" s="455">
        <f t="shared" si="43"/>
        <v>3445761.7326407996</v>
      </c>
      <c r="AA122" s="43">
        <f>IFERROR(IF(X122="","",IF(X122="COP",1,IF(Y122&lt;&gt;"N/A",VLOOKUP(T122,'SH TRM'!$A$9:$B$8912,2,FALSE),"REVISAR"))),"")</f>
        <v>2243.59</v>
      </c>
      <c r="AB122" s="459">
        <f t="shared" si="44"/>
        <v>7730876565.7355719</v>
      </c>
      <c r="AC122" s="372">
        <f t="shared" si="45"/>
        <v>16751.62852813775</v>
      </c>
      <c r="AD122" s="361">
        <f t="shared" si="74"/>
        <v>16751.62852813775</v>
      </c>
      <c r="AE122" s="378" t="str">
        <f t="shared" si="75"/>
        <v/>
      </c>
      <c r="AF122" s="375" t="str">
        <f t="shared" si="37"/>
        <v>CUMPLE</v>
      </c>
      <c r="AG122" s="358" t="str">
        <f t="shared" si="38"/>
        <v/>
      </c>
      <c r="AH122" s="1321"/>
      <c r="AI122" s="1333"/>
      <c r="AJ122" s="1336"/>
      <c r="AK122" s="530"/>
      <c r="AL122" s="260"/>
      <c r="AN122" s="466">
        <f t="shared" si="73"/>
        <v>1</v>
      </c>
      <c r="AO122" s="466"/>
    </row>
    <row r="123" spans="1:41" s="246" customFormat="1" ht="57.75" thickBot="1" x14ac:dyDescent="0.3">
      <c r="A123" s="1219" t="s">
        <v>47</v>
      </c>
      <c r="B123" s="22" t="s">
        <v>229</v>
      </c>
      <c r="C123" s="138">
        <v>6</v>
      </c>
      <c r="D123" s="142" t="str">
        <f>IFERROR(INDEX(DESEMPATE!$D$3:$D$73,MATCH('EXP ESPEC.'!B123,DESEMPATE!$C$3:$C$73,0)),"")</f>
        <v>CONCOL INGENIERIA SAS</v>
      </c>
      <c r="E123" s="840" t="s">
        <v>160</v>
      </c>
      <c r="F123" s="509"/>
      <c r="G123" s="143" t="s">
        <v>746</v>
      </c>
      <c r="H123" s="143" t="s">
        <v>438</v>
      </c>
      <c r="I123" s="143" t="s">
        <v>471</v>
      </c>
      <c r="J123" s="508" t="s">
        <v>834</v>
      </c>
      <c r="K123" s="143" t="s">
        <v>160</v>
      </c>
      <c r="L123" s="1064" t="s">
        <v>160</v>
      </c>
      <c r="M123" s="1064" t="s">
        <v>161</v>
      </c>
      <c r="N123" s="526" t="s">
        <v>160</v>
      </c>
      <c r="O123" s="526" t="s">
        <v>160</v>
      </c>
      <c r="P123" s="1065" t="str">
        <f t="shared" si="85"/>
        <v>SI</v>
      </c>
      <c r="Q123" s="1296" t="s">
        <v>161</v>
      </c>
      <c r="R123" s="23">
        <v>0.5</v>
      </c>
      <c r="S123" s="510">
        <v>38916</v>
      </c>
      <c r="T123" s="510">
        <v>40267</v>
      </c>
      <c r="U123" s="30">
        <f t="shared" si="90"/>
        <v>2010</v>
      </c>
      <c r="V123" s="140">
        <f>IFERROR(INDEX([2]PARAMETROS!$B$53:$B$79,MATCH(U123,[2]PARAMETROS!$A$53:$A$79,0)),"")</f>
        <v>515000</v>
      </c>
      <c r="W123" s="872">
        <v>7564702533</v>
      </c>
      <c r="X123" s="1050" t="s">
        <v>171</v>
      </c>
      <c r="Y123" s="35" t="str">
        <f>IFERROR(IF(X123="","",IF(X123="COP","N/A",IF(OR(X123="USD",X123="US"),1,IF(X123="EUR",VLOOKUP(T123,'SH EURO'!$A$6:$B$6338,2,FALSE),"INGRESAR TASA")))),"")</f>
        <v>N/A</v>
      </c>
      <c r="Z123" s="453" t="str">
        <f t="shared" si="43"/>
        <v>N/A</v>
      </c>
      <c r="AA123" s="33">
        <f>IFERROR(IF(X123="","",IF(X123="COP",1,IF(Y123&lt;&gt;"N/A",VLOOKUP(T123,'SH TRM'!$A$9:$B$8912,2,FALSE),"REVISAR"))),"")</f>
        <v>1</v>
      </c>
      <c r="AB123" s="457">
        <f t="shared" si="44"/>
        <v>7564702533</v>
      </c>
      <c r="AC123" s="370">
        <f t="shared" si="45"/>
        <v>14688.742782524272</v>
      </c>
      <c r="AD123" s="366">
        <f t="shared" si="74"/>
        <v>7344.3713912621361</v>
      </c>
      <c r="AE123" s="376" t="str">
        <f t="shared" si="75"/>
        <v/>
      </c>
      <c r="AF123" s="354" t="str">
        <f t="shared" si="37"/>
        <v>CUMPLE</v>
      </c>
      <c r="AG123" s="355" t="str">
        <f t="shared" si="38"/>
        <v/>
      </c>
      <c r="AH123" s="1319" t="str">
        <f>IFERROR(IF(AND(COUNTIF(L123:L126,"SI")&gt;=1,COUNTIF(M123:M126,"SI")&gt;=1,COUNTIF(N123:N126,"SI")&gt;=1,COUNTIF(Q123:Q126,"SI")&lt;=1,COUNTIF(K123:K126,"SI")=4,AO123="OK"),"SI","NO"),"")</f>
        <v>SI</v>
      </c>
      <c r="AI123" s="1331">
        <f t="shared" ref="AI123" si="94">IFERROR(IF(OR(E123="",E123="NO"),"N/A",IF(AND(COUNTIF(AF123:AF126,"CUMPLE")=4,AH123="SI"),900,(IF(AND(COUNTIF(AF123:AF126,"CUMPLE")=3,AH123="SI"),800,IF(AND(COUNTIF(AF123:AF126,"CUMPLE")=2,AH123="SI"),700,0))))),"")</f>
        <v>900</v>
      </c>
      <c r="AJ123" s="1334" t="str">
        <f t="shared" ref="AJ123" si="95">IFERROR(IF(OR(F123="",F123="NO"),"N/A",IF(AND(COUNTIF(AG123:AG126,"CUMPLE")=4,AH123="SI"),900,(IF(AND(COUNTIF(AG123:AG126,"CUMPLE")=3,AH123="SI"),800,IF(AND(COUNTIF(AG123:AG126,"CUMPLE")=2,AH123="SI"),700,0))))),"")</f>
        <v>N/A</v>
      </c>
      <c r="AK123" s="528"/>
      <c r="AL123" s="260"/>
      <c r="AN123" s="466">
        <f t="shared" si="73"/>
        <v>1</v>
      </c>
      <c r="AO123" s="466" t="str">
        <f>IF(OR(COUNTIF(AN123:AN126,2)=0,COUNTIF(AN123:AN126,2)&gt;1),"OK",IF(AND(COUNTIF(AN123:AN126,1)&gt;0,COUNTIF(AN123:AN126,2)&gt;0),"OK",1))</f>
        <v>OK</v>
      </c>
    </row>
    <row r="124" spans="1:41" s="246" customFormat="1" ht="57.75" thickBot="1" x14ac:dyDescent="0.3">
      <c r="A124" s="1220"/>
      <c r="B124" s="10" t="s">
        <v>229</v>
      </c>
      <c r="C124" s="136">
        <v>8</v>
      </c>
      <c r="D124" s="11" t="str">
        <f>IFERROR(INDEX(DESEMPATE!$D$3:$D$73,MATCH('EXP ESPEC.'!B124,DESEMPATE!$C$3:$C$73,0)),"")</f>
        <v>CONCOL INGENIERIA SAS</v>
      </c>
      <c r="E124" s="840" t="s">
        <v>160</v>
      </c>
      <c r="F124" s="328"/>
      <c r="G124" s="20" t="s">
        <v>746</v>
      </c>
      <c r="H124" s="20" t="s">
        <v>438</v>
      </c>
      <c r="I124" s="20" t="s">
        <v>469</v>
      </c>
      <c r="J124" s="251" t="s">
        <v>835</v>
      </c>
      <c r="K124" s="20" t="s">
        <v>160</v>
      </c>
      <c r="L124" s="1061" t="s">
        <v>160</v>
      </c>
      <c r="M124" s="1131" t="s">
        <v>160</v>
      </c>
      <c r="N124" s="1061" t="s">
        <v>160</v>
      </c>
      <c r="O124" s="1061" t="s">
        <v>160</v>
      </c>
      <c r="P124" s="1061" t="str">
        <f t="shared" si="85"/>
        <v>SI</v>
      </c>
      <c r="Q124" s="1294"/>
      <c r="R124" s="14">
        <v>0.5</v>
      </c>
      <c r="S124" s="15">
        <v>36333</v>
      </c>
      <c r="T124" s="15">
        <v>38915</v>
      </c>
      <c r="U124" s="16">
        <f t="shared" si="90"/>
        <v>2006</v>
      </c>
      <c r="V124" s="17">
        <f>IFERROR(INDEX([2]PARAMETROS!$B$53:$B$79,MATCH(U124,[2]PARAMETROS!$A$53:$A$79,0)),"")</f>
        <v>408000</v>
      </c>
      <c r="W124" s="478">
        <v>19941780178.779999</v>
      </c>
      <c r="X124" s="18" t="s">
        <v>171</v>
      </c>
      <c r="Y124" s="20" t="str">
        <f>IFERROR(IF(X124="","",IF(X124="COP","N/A",IF(OR(X124="USD",X124="US"),1,IF(X124="EUR",VLOOKUP(T124,'SH EURO'!$A$6:$B$6338,2,FALSE),"INGRESAR TASA")))),"")</f>
        <v>N/A</v>
      </c>
      <c r="Z124" s="454" t="str">
        <f t="shared" si="43"/>
        <v>N/A</v>
      </c>
      <c r="AA124" s="19">
        <f>IFERROR(IF(X124="","",IF(X124="COP",1,IF(Y124&lt;&gt;"N/A",VLOOKUP(T124,'SH TRM'!$A$9:$B$8912,2,FALSE),"REVISAR"))),"")</f>
        <v>1</v>
      </c>
      <c r="AB124" s="458">
        <f t="shared" si="44"/>
        <v>19941780178.779999</v>
      </c>
      <c r="AC124" s="371">
        <f t="shared" si="45"/>
        <v>48876.912202892156</v>
      </c>
      <c r="AD124" s="369">
        <f t="shared" si="74"/>
        <v>24438.456101446078</v>
      </c>
      <c r="AE124" s="954" t="str">
        <f t="shared" si="75"/>
        <v/>
      </c>
      <c r="AF124" s="909" t="str">
        <f t="shared" ref="AF124" si="96">IFERROR(IF(AD124="","",IF(AD124&gt;=CM004EEM1,"CUMPLE","NO CUMPLE")),"")</f>
        <v>CUMPLE</v>
      </c>
      <c r="AG124" s="356" t="str">
        <f t="shared" si="38"/>
        <v/>
      </c>
      <c r="AH124" s="1320"/>
      <c r="AI124" s="1332"/>
      <c r="AJ124" s="1335"/>
      <c r="AK124" s="382"/>
      <c r="AL124" s="260"/>
      <c r="AN124" s="466">
        <f t="shared" si="73"/>
        <v>2</v>
      </c>
      <c r="AO124" s="466"/>
    </row>
    <row r="125" spans="1:41" s="246" customFormat="1" ht="43.5" customHeight="1" thickBot="1" x14ac:dyDescent="0.3">
      <c r="A125" s="1220"/>
      <c r="B125" s="22" t="s">
        <v>229</v>
      </c>
      <c r="C125" s="138">
        <v>34</v>
      </c>
      <c r="D125" s="142" t="str">
        <f>IFERROR(INDEX(DESEMPATE!$D$3:$D$73,MATCH('EXP ESPEC.'!B125,DESEMPATE!$C$3:$C$73,0)),"")</f>
        <v>CONCOL INGENIERIA SAS</v>
      </c>
      <c r="E125" s="840" t="s">
        <v>160</v>
      </c>
      <c r="F125" s="509"/>
      <c r="G125" s="143" t="s">
        <v>836</v>
      </c>
      <c r="H125" s="143" t="s">
        <v>438</v>
      </c>
      <c r="I125" s="143" t="s">
        <v>837</v>
      </c>
      <c r="J125" s="518" t="s">
        <v>838</v>
      </c>
      <c r="K125" s="143" t="s">
        <v>160</v>
      </c>
      <c r="L125" s="526" t="s">
        <v>160</v>
      </c>
      <c r="M125" s="526" t="s">
        <v>161</v>
      </c>
      <c r="N125" s="1064" t="s">
        <v>160</v>
      </c>
      <c r="O125" s="1064" t="s">
        <v>160</v>
      </c>
      <c r="P125" s="1064" t="str">
        <f t="shared" si="85"/>
        <v>SI</v>
      </c>
      <c r="Q125" s="1294"/>
      <c r="R125" s="23">
        <v>0.7</v>
      </c>
      <c r="S125" s="405">
        <v>39933</v>
      </c>
      <c r="T125" s="405">
        <v>41029</v>
      </c>
      <c r="U125" s="47">
        <f t="shared" si="90"/>
        <v>2012</v>
      </c>
      <c r="V125" s="24">
        <f>IFERROR(INDEX([2]PARAMETROS!$B$53:$B$79,MATCH(U125,[2]PARAMETROS!$A$53:$A$79,0)),"")</f>
        <v>566700</v>
      </c>
      <c r="W125" s="507">
        <v>9410306932</v>
      </c>
      <c r="X125" s="25" t="s">
        <v>171</v>
      </c>
      <c r="Y125" s="20" t="str">
        <f>IFERROR(IF(X125="","",IF(X125="COP","N/A",IF(OR(X125="USD",X125="US"),1,IF(X125="EUR",VLOOKUP(T125,'SH EURO'!$A$6:$B$6338,2,FALSE),"INGRESAR TASA")))),"")</f>
        <v>N/A</v>
      </c>
      <c r="Z125" s="454" t="str">
        <f t="shared" si="43"/>
        <v>N/A</v>
      </c>
      <c r="AA125" s="19">
        <f>IFERROR(IF(X125="","",IF(X125="COP",1,IF(Y125&lt;&gt;"N/A",VLOOKUP(T125,'SH TRM'!$A$9:$B$8912,2,FALSE),"REVISAR"))),"")</f>
        <v>1</v>
      </c>
      <c r="AB125" s="458">
        <f t="shared" si="44"/>
        <v>9410306932</v>
      </c>
      <c r="AC125" s="371">
        <f t="shared" si="45"/>
        <v>16605.447206634904</v>
      </c>
      <c r="AD125" s="369">
        <f t="shared" si="74"/>
        <v>11623.813044644432</v>
      </c>
      <c r="AE125" s="954" t="str">
        <f t="shared" si="75"/>
        <v/>
      </c>
      <c r="AF125" s="909" t="str">
        <f t="shared" si="37"/>
        <v>CUMPLE</v>
      </c>
      <c r="AG125" s="356" t="str">
        <f t="shared" si="38"/>
        <v/>
      </c>
      <c r="AH125" s="1320"/>
      <c r="AI125" s="1332"/>
      <c r="AJ125" s="1335"/>
      <c r="AK125" s="533"/>
      <c r="AL125" s="260"/>
      <c r="AN125" s="466">
        <f t="shared" si="73"/>
        <v>1</v>
      </c>
      <c r="AO125" s="466"/>
    </row>
    <row r="126" spans="1:41" s="246" customFormat="1" ht="72" thickBot="1" x14ac:dyDescent="0.3">
      <c r="A126" s="1221"/>
      <c r="B126" s="36" t="s">
        <v>229</v>
      </c>
      <c r="C126" s="137">
        <v>36</v>
      </c>
      <c r="D126" s="49" t="str">
        <f>IFERROR(INDEX(DESEMPATE!$D$3:$D$73,MATCH('EXP ESPEC.'!B126,DESEMPATE!$C$3:$C$73,0)),"")</f>
        <v>CONCOL INGENIERIA SAS</v>
      </c>
      <c r="E126" s="840" t="s">
        <v>160</v>
      </c>
      <c r="F126" s="329"/>
      <c r="G126" s="558" t="s">
        <v>836</v>
      </c>
      <c r="H126" s="558" t="s">
        <v>438</v>
      </c>
      <c r="I126" s="558"/>
      <c r="J126" s="253" t="s">
        <v>839</v>
      </c>
      <c r="K126" s="139" t="s">
        <v>160</v>
      </c>
      <c r="L126" s="1063" t="s">
        <v>161</v>
      </c>
      <c r="M126" s="1063" t="s">
        <v>161</v>
      </c>
      <c r="N126" s="1063" t="s">
        <v>160</v>
      </c>
      <c r="O126" s="1063" t="s">
        <v>160</v>
      </c>
      <c r="P126" s="1063" t="str">
        <f t="shared" si="85"/>
        <v>SI</v>
      </c>
      <c r="Q126" s="1295"/>
      <c r="R126" s="39">
        <v>0.5</v>
      </c>
      <c r="S126" s="407">
        <v>35457</v>
      </c>
      <c r="T126" s="407">
        <v>37126</v>
      </c>
      <c r="U126" s="40">
        <f t="shared" si="90"/>
        <v>2001</v>
      </c>
      <c r="V126" s="529">
        <f>IFERROR(INDEX([2]PARAMETROS!$B$53:$B$79,MATCH(U126,[2]PARAMETROS!$A$53:$A$79,0)),"")</f>
        <v>286000</v>
      </c>
      <c r="W126" s="479">
        <v>5240267062</v>
      </c>
      <c r="X126" s="42" t="s">
        <v>171</v>
      </c>
      <c r="Y126" s="139" t="str">
        <f>IFERROR(IF(X126="","",IF(X126="COP","N/A",IF(OR(X126="USD",X126="US"),1,IF(X126="EUR",VLOOKUP(T126,'SH EURO'!$A$6:$B$6338,2,FALSE),"INGRESAR TASA")))),"")</f>
        <v>N/A</v>
      </c>
      <c r="Z126" s="455" t="str">
        <f t="shared" si="43"/>
        <v>N/A</v>
      </c>
      <c r="AA126" s="43">
        <f>IFERROR(IF(X126="","",IF(X126="COP",1,IF(Y126&lt;&gt;"N/A",VLOOKUP(T126,'SH TRM'!$A$9:$B$8912,2,FALSE),"REVISAR"))),"")</f>
        <v>1</v>
      </c>
      <c r="AB126" s="459">
        <f t="shared" si="44"/>
        <v>5240267062</v>
      </c>
      <c r="AC126" s="372">
        <f t="shared" si="45"/>
        <v>18322.612104895106</v>
      </c>
      <c r="AD126" s="361">
        <f t="shared" si="74"/>
        <v>9161.3060524475532</v>
      </c>
      <c r="AE126" s="378" t="str">
        <f t="shared" si="75"/>
        <v/>
      </c>
      <c r="AF126" s="375" t="str">
        <f t="shared" si="37"/>
        <v>CUMPLE</v>
      </c>
      <c r="AG126" s="358" t="str">
        <f t="shared" si="38"/>
        <v/>
      </c>
      <c r="AH126" s="1321"/>
      <c r="AI126" s="1333"/>
      <c r="AJ126" s="1336"/>
      <c r="AK126" s="1138"/>
      <c r="AL126" s="260"/>
      <c r="AN126" s="466">
        <f t="shared" si="73"/>
        <v>1</v>
      </c>
      <c r="AO126" s="466"/>
    </row>
    <row r="127" spans="1:41" x14ac:dyDescent="0.25">
      <c r="AK127" s="1137"/>
    </row>
    <row r="128" spans="1:41"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sheetData>
  <mergeCells count="181">
    <mergeCell ref="AK15:AK18"/>
    <mergeCell ref="Q91:Q94"/>
    <mergeCell ref="Q99:Q102"/>
    <mergeCell ref="Q43:Q46"/>
    <mergeCell ref="Q47:Q50"/>
    <mergeCell ref="Q51:Q54"/>
    <mergeCell ref="Q55:Q58"/>
    <mergeCell ref="Q59:Q62"/>
    <mergeCell ref="AI83:AI86"/>
    <mergeCell ref="AJ83:AJ86"/>
    <mergeCell ref="AI87:AI90"/>
    <mergeCell ref="AJ87:AJ90"/>
    <mergeCell ref="AI63:AI66"/>
    <mergeCell ref="AJ63:AJ66"/>
    <mergeCell ref="AI67:AI70"/>
    <mergeCell ref="AJ67:AJ70"/>
    <mergeCell ref="AI71:AI74"/>
    <mergeCell ref="Q63:Q66"/>
    <mergeCell ref="Q67:Q70"/>
    <mergeCell ref="Q71:Q74"/>
    <mergeCell ref="Q75:Q78"/>
    <mergeCell ref="AJ71:AJ74"/>
    <mergeCell ref="AI75:AI78"/>
    <mergeCell ref="AJ75:AJ78"/>
    <mergeCell ref="AI123:AI126"/>
    <mergeCell ref="AJ123:AJ126"/>
    <mergeCell ref="AI91:AI94"/>
    <mergeCell ref="AJ91:AJ94"/>
    <mergeCell ref="AI95:AI98"/>
    <mergeCell ref="AJ95:AJ98"/>
    <mergeCell ref="AI99:AI102"/>
    <mergeCell ref="AJ99:AJ102"/>
    <mergeCell ref="AI103:AI106"/>
    <mergeCell ref="AJ103:AJ106"/>
    <mergeCell ref="AI107:AI110"/>
    <mergeCell ref="AJ107:AJ110"/>
    <mergeCell ref="AI111:AI114"/>
    <mergeCell ref="AJ111:AJ114"/>
    <mergeCell ref="AI115:AI118"/>
    <mergeCell ref="AJ115:AJ118"/>
    <mergeCell ref="AI119:AI122"/>
    <mergeCell ref="AJ119:AJ122"/>
    <mergeCell ref="AI79:AI82"/>
    <mergeCell ref="AJ79:AJ82"/>
    <mergeCell ref="AI27:AI30"/>
    <mergeCell ref="AJ27:AJ30"/>
    <mergeCell ref="AI31:AI34"/>
    <mergeCell ref="AJ31:AJ34"/>
    <mergeCell ref="AI35:AI38"/>
    <mergeCell ref="AJ35:AJ38"/>
    <mergeCell ref="AI39:AI42"/>
    <mergeCell ref="AJ39:AJ42"/>
    <mergeCell ref="AI43:AI46"/>
    <mergeCell ref="AJ43:AJ46"/>
    <mergeCell ref="AI47:AI50"/>
    <mergeCell ref="AJ47:AJ50"/>
    <mergeCell ref="AI51:AI54"/>
    <mergeCell ref="AJ51:AJ54"/>
    <mergeCell ref="AI55:AI58"/>
    <mergeCell ref="AJ55:AJ58"/>
    <mergeCell ref="AI59:AI62"/>
    <mergeCell ref="AJ59:AJ62"/>
    <mergeCell ref="AH99:AH102"/>
    <mergeCell ref="AH103:AH106"/>
    <mergeCell ref="AH107:AH110"/>
    <mergeCell ref="AH111:AH114"/>
    <mergeCell ref="AH115:AH118"/>
    <mergeCell ref="AH119:AH122"/>
    <mergeCell ref="AH123:AH126"/>
    <mergeCell ref="AH63:AH66"/>
    <mergeCell ref="AH67:AH70"/>
    <mergeCell ref="AH71:AH74"/>
    <mergeCell ref="AH75:AH78"/>
    <mergeCell ref="AH79:AH82"/>
    <mergeCell ref="AH83:AH86"/>
    <mergeCell ref="AH87:AH90"/>
    <mergeCell ref="AH91:AH94"/>
    <mergeCell ref="AH95:AH98"/>
    <mergeCell ref="AH27:AH30"/>
    <mergeCell ref="AH31:AH34"/>
    <mergeCell ref="AH35:AH38"/>
    <mergeCell ref="AH39:AH42"/>
    <mergeCell ref="AH43:AH46"/>
    <mergeCell ref="AH47:AH50"/>
    <mergeCell ref="AH51:AH54"/>
    <mergeCell ref="AH55:AH58"/>
    <mergeCell ref="AH59:AH62"/>
    <mergeCell ref="AH3:AH6"/>
    <mergeCell ref="AI3:AI6"/>
    <mergeCell ref="AJ3:AJ6"/>
    <mergeCell ref="AH7:AH10"/>
    <mergeCell ref="AH11:AH14"/>
    <mergeCell ref="AH15:AH18"/>
    <mergeCell ref="AH19:AH22"/>
    <mergeCell ref="Q19:Q22"/>
    <mergeCell ref="AH23:AH26"/>
    <mergeCell ref="Q7:Q10"/>
    <mergeCell ref="AI7:AI10"/>
    <mergeCell ref="AJ7:AJ10"/>
    <mergeCell ref="AI11:AI14"/>
    <mergeCell ref="AJ11:AJ14"/>
    <mergeCell ref="AI15:AI18"/>
    <mergeCell ref="AJ15:AJ18"/>
    <mergeCell ref="AI19:AI22"/>
    <mergeCell ref="AJ19:AJ22"/>
    <mergeCell ref="AI23:AI26"/>
    <mergeCell ref="AJ23:AJ26"/>
    <mergeCell ref="AK1:AK2"/>
    <mergeCell ref="Y1:Y2"/>
    <mergeCell ref="Z1:Z2"/>
    <mergeCell ref="AA1:AA2"/>
    <mergeCell ref="AB1:AB2"/>
    <mergeCell ref="AC1:AC2"/>
    <mergeCell ref="AD1:AD2"/>
    <mergeCell ref="AH1:AJ1"/>
    <mergeCell ref="S1:S2"/>
    <mergeCell ref="T1:T2"/>
    <mergeCell ref="U1:U2"/>
    <mergeCell ref="V1:V2"/>
    <mergeCell ref="W1:W2"/>
    <mergeCell ref="X1:X2"/>
    <mergeCell ref="AE1:AE2"/>
    <mergeCell ref="AF1:AF2"/>
    <mergeCell ref="AG1:AG2"/>
    <mergeCell ref="P1:P2"/>
    <mergeCell ref="Q1:Q2"/>
    <mergeCell ref="R1:R2"/>
    <mergeCell ref="A27:A30"/>
    <mergeCell ref="A31:A34"/>
    <mergeCell ref="A35:A38"/>
    <mergeCell ref="F1:F2"/>
    <mergeCell ref="G1:G2"/>
    <mergeCell ref="H1:H2"/>
    <mergeCell ref="I1:I2"/>
    <mergeCell ref="J1:J2"/>
    <mergeCell ref="K1:K2"/>
    <mergeCell ref="A1:A2"/>
    <mergeCell ref="B1:B2"/>
    <mergeCell ref="C1:C2"/>
    <mergeCell ref="D1:D2"/>
    <mergeCell ref="E1:E2"/>
    <mergeCell ref="O1:O2"/>
    <mergeCell ref="Q11:Q14"/>
    <mergeCell ref="Q15:Q18"/>
    <mergeCell ref="A3:A6"/>
    <mergeCell ref="A7:A10"/>
    <mergeCell ref="A11:A14"/>
    <mergeCell ref="A15:A18"/>
    <mergeCell ref="A75:A78"/>
    <mergeCell ref="A79:A82"/>
    <mergeCell ref="A83:A86"/>
    <mergeCell ref="A87:A90"/>
    <mergeCell ref="A19:A22"/>
    <mergeCell ref="A23:A26"/>
    <mergeCell ref="L1:L2"/>
    <mergeCell ref="M1:M2"/>
    <mergeCell ref="N1:N2"/>
    <mergeCell ref="A51:A54"/>
    <mergeCell ref="A55:A58"/>
    <mergeCell ref="A59:A62"/>
    <mergeCell ref="A63:A66"/>
    <mergeCell ref="A67:A70"/>
    <mergeCell ref="A71:A74"/>
    <mergeCell ref="A39:A42"/>
    <mergeCell ref="A43:A46"/>
    <mergeCell ref="A47:A50"/>
    <mergeCell ref="A123:A126"/>
    <mergeCell ref="A99:A102"/>
    <mergeCell ref="A103:A106"/>
    <mergeCell ref="A107:A110"/>
    <mergeCell ref="A111:A114"/>
    <mergeCell ref="A115:A118"/>
    <mergeCell ref="A119:A122"/>
    <mergeCell ref="Q107:Q110"/>
    <mergeCell ref="Q79:Q82"/>
    <mergeCell ref="Q83:Q86"/>
    <mergeCell ref="Q87:Q90"/>
    <mergeCell ref="A91:A94"/>
    <mergeCell ref="A95:A98"/>
    <mergeCell ref="Q115:Q118"/>
    <mergeCell ref="Q123:Q126"/>
  </mergeCells>
  <conditionalFormatting sqref="P3:P10 L11:P12 M13:P13 L15:P22 P23:P30 N14:P14">
    <cfRule type="containsText" dxfId="231" priority="764" operator="containsText" text="NO">
      <formula>NOT(ISERROR(SEARCH("NO",L3)))</formula>
    </cfRule>
  </conditionalFormatting>
  <conditionalFormatting sqref="AF3:AJ3 AF4:AG6 AF95:AH110 AF111:AJ126 AF7:AJ94">
    <cfRule type="containsText" dxfId="230" priority="763" operator="containsText" text="NO CUMPLE">
      <formula>NOT(ISERROR(SEARCH("NO CUMPLE",AF3)))</formula>
    </cfRule>
  </conditionalFormatting>
  <conditionalFormatting sqref="Y3:Y6 Y107:Y126 Y9:Y24 Y27:Y32 Y34:Y79 Y82:Y103">
    <cfRule type="cellIs" dxfId="229" priority="732" operator="equal">
      <formula>"INGRESAR TASA"</formula>
    </cfRule>
  </conditionalFormatting>
  <conditionalFormatting sqref="Z3:Z126">
    <cfRule type="cellIs" dxfId="228" priority="731" operator="equal">
      <formula>"INGRESAR TASA USD"</formula>
    </cfRule>
  </conditionalFormatting>
  <conditionalFormatting sqref="AH3:AH126">
    <cfRule type="cellIs" dxfId="227" priority="730" operator="equal">
      <formula>"NO"</formula>
    </cfRule>
  </conditionalFormatting>
  <conditionalFormatting sqref="AI111:AJ126 AI3:AJ94">
    <cfRule type="cellIs" dxfId="226" priority="729" operator="equal">
      <formula>0</formula>
    </cfRule>
  </conditionalFormatting>
  <conditionalFormatting sqref="L13">
    <cfRule type="containsText" dxfId="225" priority="714" operator="containsText" text="NO">
      <formula>NOT(ISERROR(SEARCH("NO",L13)))</formula>
    </cfRule>
  </conditionalFormatting>
  <conditionalFormatting sqref="K15">
    <cfRule type="cellIs" dxfId="224" priority="710" operator="equal">
      <formula>"NO"</formula>
    </cfRule>
  </conditionalFormatting>
  <conditionalFormatting sqref="K17">
    <cfRule type="cellIs" dxfId="223" priority="707" operator="equal">
      <formula>"NO"</formula>
    </cfRule>
  </conditionalFormatting>
  <conditionalFormatting sqref="K18">
    <cfRule type="cellIs" dxfId="222" priority="706" operator="equal">
      <formula>"NO"</formula>
    </cfRule>
  </conditionalFormatting>
  <conditionalFormatting sqref="Y106">
    <cfRule type="cellIs" dxfId="221" priority="627" operator="equal">
      <formula>"INGRESAR TASA"</formula>
    </cfRule>
  </conditionalFormatting>
  <conditionalFormatting sqref="Q11 Q15 Q19">
    <cfRule type="containsText" dxfId="220" priority="472" operator="containsText" text="NO">
      <formula>NOT(ISERROR(SEARCH("NO",Q11)))</formula>
    </cfRule>
  </conditionalFormatting>
  <conditionalFormatting sqref="K3 K5">
    <cfRule type="cellIs" dxfId="219" priority="331" operator="equal">
      <formula>"NO"</formula>
    </cfRule>
  </conditionalFormatting>
  <conditionalFormatting sqref="K6">
    <cfRule type="cellIs" dxfId="218" priority="330" operator="equal">
      <formula>"NO"</formula>
    </cfRule>
  </conditionalFormatting>
  <conditionalFormatting sqref="K7 K9">
    <cfRule type="cellIs" dxfId="217" priority="329" operator="equal">
      <formula>"NO"</formula>
    </cfRule>
  </conditionalFormatting>
  <conditionalFormatting sqref="K10">
    <cfRule type="cellIs" dxfId="216" priority="328" operator="equal">
      <formula>"NO"</formula>
    </cfRule>
  </conditionalFormatting>
  <conditionalFormatting sqref="K4">
    <cfRule type="containsText" dxfId="215" priority="327" operator="containsText" text="NO">
      <formula>NOT(ISERROR(SEARCH("NO",K4)))</formula>
    </cfRule>
  </conditionalFormatting>
  <conditionalFormatting sqref="K8">
    <cfRule type="cellIs" dxfId="214" priority="326" operator="equal">
      <formula>"NO"</formula>
    </cfRule>
  </conditionalFormatting>
  <conditionalFormatting sqref="L5">
    <cfRule type="cellIs" dxfId="213" priority="325" operator="equal">
      <formula>"NO"</formula>
    </cfRule>
  </conditionalFormatting>
  <conditionalFormatting sqref="L10">
    <cfRule type="cellIs" dxfId="212" priority="324" operator="equal">
      <formula>"NO"</formula>
    </cfRule>
  </conditionalFormatting>
  <conditionalFormatting sqref="N3:O3">
    <cfRule type="cellIs" dxfId="211" priority="323" operator="equal">
      <formula>"NO"</formula>
    </cfRule>
  </conditionalFormatting>
  <conditionalFormatting sqref="N10">
    <cfRule type="containsText" dxfId="210" priority="322" operator="containsText" text="NO">
      <formula>NOT(ISERROR(SEARCH("NO",N10)))</formula>
    </cfRule>
  </conditionalFormatting>
  <conditionalFormatting sqref="N6">
    <cfRule type="containsText" dxfId="209" priority="321" operator="containsText" text="NO">
      <formula>NOT(ISERROR(SEARCH("NO",N6)))</formula>
    </cfRule>
  </conditionalFormatting>
  <conditionalFormatting sqref="N5">
    <cfRule type="containsText" dxfId="208" priority="320" operator="containsText" text="NO">
      <formula>NOT(ISERROR(SEARCH("NO",N5)))</formula>
    </cfRule>
  </conditionalFormatting>
  <conditionalFormatting sqref="L3:M3">
    <cfRule type="containsText" dxfId="207" priority="319" operator="containsText" text="NO">
      <formula>NOT(ISERROR(SEARCH("NO",L3)))</formula>
    </cfRule>
  </conditionalFormatting>
  <conditionalFormatting sqref="L4:O4">
    <cfRule type="containsText" dxfId="206" priority="318" operator="containsText" text="NO">
      <formula>NOT(ISERROR(SEARCH("NO",L4)))</formula>
    </cfRule>
  </conditionalFormatting>
  <conditionalFormatting sqref="M5">
    <cfRule type="containsText" dxfId="205" priority="317" operator="containsText" text="NO">
      <formula>NOT(ISERROR(SEARCH("NO",M5)))</formula>
    </cfRule>
  </conditionalFormatting>
  <conditionalFormatting sqref="O5:O6">
    <cfRule type="cellIs" dxfId="204" priority="316" operator="equal">
      <formula>"NO"</formula>
    </cfRule>
  </conditionalFormatting>
  <conditionalFormatting sqref="L6:M6">
    <cfRule type="containsText" dxfId="203" priority="315" operator="containsText" text="NO">
      <formula>NOT(ISERROR(SEARCH("NO",L6)))</formula>
    </cfRule>
  </conditionalFormatting>
  <conditionalFormatting sqref="L8:O8 L9:M9 O9:O10 M10">
    <cfRule type="containsText" dxfId="202" priority="314" operator="containsText" text="NO">
      <formula>NOT(ISERROR(SEARCH("NO",L8)))</formula>
    </cfRule>
  </conditionalFormatting>
  <conditionalFormatting sqref="L7:M7">
    <cfRule type="containsText" dxfId="201" priority="313" operator="containsText" text="NO">
      <formula>NOT(ISERROR(SEARCH("NO",L7)))</formula>
    </cfRule>
  </conditionalFormatting>
  <conditionalFormatting sqref="N7:O7">
    <cfRule type="containsText" dxfId="200" priority="312" operator="containsText" text="NO">
      <formula>NOT(ISERROR(SEARCH("NO",N7)))</formula>
    </cfRule>
  </conditionalFormatting>
  <conditionalFormatting sqref="N9">
    <cfRule type="containsText" dxfId="199" priority="311" operator="containsText" text="NO">
      <formula>NOT(ISERROR(SEARCH("NO",N9)))</formula>
    </cfRule>
  </conditionalFormatting>
  <conditionalFormatting sqref="Q3">
    <cfRule type="containsText" dxfId="198" priority="310" operator="containsText" text="NO">
      <formula>NOT(ISERROR(SEARCH("NO",Q3)))</formula>
    </cfRule>
  </conditionalFormatting>
  <conditionalFormatting sqref="Q7">
    <cfRule type="containsText" dxfId="197" priority="309" operator="containsText" text="NO">
      <formula>NOT(ISERROR(SEARCH("NO",Q7)))</formula>
    </cfRule>
  </conditionalFormatting>
  <conditionalFormatting sqref="Q5">
    <cfRule type="containsText" dxfId="196" priority="308" operator="containsText" text="NO">
      <formula>NOT(ISERROR(SEARCH("NO",Q5)))</formula>
    </cfRule>
  </conditionalFormatting>
  <conditionalFormatting sqref="Q6">
    <cfRule type="containsText" dxfId="195" priority="307" operator="containsText" text="NO">
      <formula>NOT(ISERROR(SEARCH("NO",Q6)))</formula>
    </cfRule>
  </conditionalFormatting>
  <conditionalFormatting sqref="Y7">
    <cfRule type="cellIs" dxfId="194" priority="306" operator="equal">
      <formula>"INGRESAR TASA"</formula>
    </cfRule>
  </conditionalFormatting>
  <conditionalFormatting sqref="Y8">
    <cfRule type="cellIs" dxfId="193" priority="305" operator="equal">
      <formula>"INGRESAR TASA"</formula>
    </cfRule>
  </conditionalFormatting>
  <conditionalFormatting sqref="K11">
    <cfRule type="cellIs" dxfId="192" priority="304" operator="equal">
      <formula>"NO"</formula>
    </cfRule>
  </conditionalFormatting>
  <conditionalFormatting sqref="K12">
    <cfRule type="cellIs" dxfId="191" priority="303" operator="equal">
      <formula>"NO"</formula>
    </cfRule>
  </conditionalFormatting>
  <conditionalFormatting sqref="K13">
    <cfRule type="containsText" dxfId="190" priority="302" operator="containsText" text="NO">
      <formula>NOT(ISERROR(SEARCH("NO",K13)))</formula>
    </cfRule>
  </conditionalFormatting>
  <conditionalFormatting sqref="L14">
    <cfRule type="containsText" dxfId="189" priority="301" operator="containsText" text="NO">
      <formula>NOT(ISERROR(SEARCH("NO",L14)))</formula>
    </cfRule>
  </conditionalFormatting>
  <conditionalFormatting sqref="M14">
    <cfRule type="containsText" dxfId="188" priority="300" operator="containsText" text="NO">
      <formula>NOT(ISERROR(SEARCH("NO",M14)))</formula>
    </cfRule>
  </conditionalFormatting>
  <conditionalFormatting sqref="K16">
    <cfRule type="containsText" dxfId="187" priority="299" operator="containsText" text="NO">
      <formula>NOT(ISERROR(SEARCH("NO",K16)))</formula>
    </cfRule>
  </conditionalFormatting>
  <conditionalFormatting sqref="L24:O24 M23 M25:O26 L27:O30">
    <cfRule type="containsText" dxfId="186" priority="298" operator="containsText" text="NO">
      <formula>NOT(ISERROR(SEARCH("NO",L23)))</formula>
    </cfRule>
  </conditionalFormatting>
  <conditionalFormatting sqref="K24">
    <cfRule type="cellIs" dxfId="185" priority="297" operator="equal">
      <formula>"NO"</formula>
    </cfRule>
  </conditionalFormatting>
  <conditionalFormatting sqref="K29">
    <cfRule type="cellIs" dxfId="184" priority="296" operator="equal">
      <formula>"NO"</formula>
    </cfRule>
  </conditionalFormatting>
  <conditionalFormatting sqref="L23">
    <cfRule type="containsText" dxfId="183" priority="293" operator="containsText" text="NO">
      <formula>NOT(ISERROR(SEARCH("NO",L23)))</formula>
    </cfRule>
  </conditionalFormatting>
  <conditionalFormatting sqref="L25">
    <cfRule type="containsText" dxfId="182" priority="292" operator="containsText" text="NO">
      <formula>NOT(ISERROR(SEARCH("NO",L25)))</formula>
    </cfRule>
  </conditionalFormatting>
  <conditionalFormatting sqref="K25">
    <cfRule type="cellIs" dxfId="181" priority="291" operator="equal">
      <formula>"NO"</formula>
    </cfRule>
  </conditionalFormatting>
  <conditionalFormatting sqref="L26">
    <cfRule type="containsText" dxfId="180" priority="290" operator="containsText" text="NO">
      <formula>NOT(ISERROR(SEARCH("NO",L26)))</formula>
    </cfRule>
  </conditionalFormatting>
  <conditionalFormatting sqref="K27">
    <cfRule type="cellIs" dxfId="179" priority="289" operator="equal">
      <formula>"NO"</formula>
    </cfRule>
  </conditionalFormatting>
  <conditionalFormatting sqref="L23">
    <cfRule type="containsText" dxfId="178" priority="272" operator="containsText" text="NO">
      <formula>NOT(ISERROR(SEARCH("NO",L23)))</formula>
    </cfRule>
  </conditionalFormatting>
  <conditionalFormatting sqref="L24">
    <cfRule type="containsText" dxfId="177" priority="271" operator="containsText" text="NO">
      <formula>NOT(ISERROR(SEARCH("NO",L24)))</formula>
    </cfRule>
  </conditionalFormatting>
  <conditionalFormatting sqref="L24">
    <cfRule type="containsText" dxfId="176" priority="270" operator="containsText" text="NO">
      <formula>NOT(ISERROR(SEARCH("NO",L24)))</formula>
    </cfRule>
  </conditionalFormatting>
  <conditionalFormatting sqref="L23">
    <cfRule type="containsText" dxfId="175" priority="269" operator="containsText" text="NO">
      <formula>NOT(ISERROR(SEARCH("NO",L23)))</formula>
    </cfRule>
  </conditionalFormatting>
  <conditionalFormatting sqref="K25">
    <cfRule type="cellIs" dxfId="174" priority="268" operator="equal">
      <formula>"NO"</formula>
    </cfRule>
  </conditionalFormatting>
  <conditionalFormatting sqref="L25">
    <cfRule type="containsText" dxfId="173" priority="267" operator="containsText" text="NO">
      <formula>NOT(ISERROR(SEARCH("NO",L25)))</formula>
    </cfRule>
  </conditionalFormatting>
  <conditionalFormatting sqref="K26">
    <cfRule type="cellIs" dxfId="172" priority="266" operator="equal">
      <formula>"NO"</formula>
    </cfRule>
  </conditionalFormatting>
  <conditionalFormatting sqref="K26">
    <cfRule type="cellIs" dxfId="171" priority="265" operator="equal">
      <formula>"NO"</formula>
    </cfRule>
  </conditionalFormatting>
  <conditionalFormatting sqref="L26">
    <cfRule type="containsText" dxfId="170" priority="264" operator="containsText" text="NO">
      <formula>NOT(ISERROR(SEARCH("NO",L26)))</formula>
    </cfRule>
  </conditionalFormatting>
  <conditionalFormatting sqref="L26">
    <cfRule type="containsText" dxfId="169" priority="263" operator="containsText" text="NO">
      <formula>NOT(ISERROR(SEARCH("NO",L26)))</formula>
    </cfRule>
  </conditionalFormatting>
  <conditionalFormatting sqref="M26">
    <cfRule type="containsText" dxfId="168" priority="262" operator="containsText" text="NO">
      <formula>NOT(ISERROR(SEARCH("NO",M26)))</formula>
    </cfRule>
  </conditionalFormatting>
  <conditionalFormatting sqref="M26">
    <cfRule type="containsText" dxfId="167" priority="261" operator="containsText" text="NO">
      <formula>NOT(ISERROR(SEARCH("NO",M26)))</formula>
    </cfRule>
  </conditionalFormatting>
  <conditionalFormatting sqref="K28">
    <cfRule type="cellIs" dxfId="166" priority="260" operator="equal">
      <formula>"NO"</formula>
    </cfRule>
  </conditionalFormatting>
  <conditionalFormatting sqref="K28">
    <cfRule type="cellIs" dxfId="165" priority="259" operator="equal">
      <formula>"NO"</formula>
    </cfRule>
  </conditionalFormatting>
  <conditionalFormatting sqref="Q23 Q27">
    <cfRule type="containsText" dxfId="164" priority="218" operator="containsText" text="NO">
      <formula>NOT(ISERROR(SEARCH("NO",Q23)))</formula>
    </cfRule>
  </conditionalFormatting>
  <conditionalFormatting sqref="Q23:Q26">
    <cfRule type="containsText" dxfId="163" priority="217" operator="containsText" text="NO">
      <formula>NOT(ISERROR(SEARCH("NO",Q23)))</formula>
    </cfRule>
  </conditionalFormatting>
  <conditionalFormatting sqref="Q27:Q30">
    <cfRule type="containsText" dxfId="162" priority="216" operator="containsText" text="NO">
      <formula>NOT(ISERROR(SEARCH("NO",Q27)))</formula>
    </cfRule>
  </conditionalFormatting>
  <conditionalFormatting sqref="Y25:Y26">
    <cfRule type="cellIs" dxfId="161" priority="212" operator="equal">
      <formula>"INGRESAR TASA"</formula>
    </cfRule>
  </conditionalFormatting>
  <conditionalFormatting sqref="Y33">
    <cfRule type="cellIs" dxfId="160" priority="211" operator="equal">
      <formula>"INGRESAR TASA"</formula>
    </cfRule>
  </conditionalFormatting>
  <conditionalFormatting sqref="P31:P62">
    <cfRule type="containsText" dxfId="159" priority="190" operator="containsText" text="NO">
      <formula>NOT(ISERROR(SEARCH("NO",P31)))</formula>
    </cfRule>
  </conditionalFormatting>
  <conditionalFormatting sqref="L31:O50 L55:O62">
    <cfRule type="containsText" dxfId="158" priority="189" operator="containsText" text="NO">
      <formula>NOT(ISERROR(SEARCH("NO",L31)))</formula>
    </cfRule>
  </conditionalFormatting>
  <conditionalFormatting sqref="K33 K37 K41 K45 K49 K57 K61">
    <cfRule type="cellIs" dxfId="157" priority="188" operator="equal">
      <formula>"NO"</formula>
    </cfRule>
  </conditionalFormatting>
  <conditionalFormatting sqref="K31 K35 K39 K43 K47 K55 K59">
    <cfRule type="cellIs" dxfId="156" priority="187" operator="equal">
      <formula>"NO"</formula>
    </cfRule>
  </conditionalFormatting>
  <conditionalFormatting sqref="K32 K36 K40 K44 K48 K56 K60">
    <cfRule type="cellIs" dxfId="155" priority="186" operator="equal">
      <formula>"NO"</formula>
    </cfRule>
  </conditionalFormatting>
  <conditionalFormatting sqref="K32 K36 K40 K44 K48 K56 K60">
    <cfRule type="cellIs" dxfId="154" priority="185" operator="equal">
      <formula>"NO"</formula>
    </cfRule>
  </conditionalFormatting>
  <conditionalFormatting sqref="Q31 Q35 Q39">
    <cfRule type="containsText" dxfId="153" priority="184" operator="containsText" text="NO">
      <formula>NOT(ISERROR(SEARCH("NO",Q31)))</formula>
    </cfRule>
  </conditionalFormatting>
  <conditionalFormatting sqref="Q31:Q42">
    <cfRule type="containsText" dxfId="152" priority="183" operator="containsText" text="NO">
      <formula>NOT(ISERROR(SEARCH("NO",Q31)))</formula>
    </cfRule>
  </conditionalFormatting>
  <conditionalFormatting sqref="Q43">
    <cfRule type="containsText" dxfId="151" priority="180" operator="containsText" text="NO">
      <formula>NOT(ISERROR(SEARCH("NO",Q43)))</formula>
    </cfRule>
  </conditionalFormatting>
  <conditionalFormatting sqref="Q47 Q51 Q55 Q59">
    <cfRule type="containsText" dxfId="150" priority="179" operator="containsText" text="NO">
      <formula>NOT(ISERROR(SEARCH("NO",Q47)))</formula>
    </cfRule>
  </conditionalFormatting>
  <conditionalFormatting sqref="K83:K85">
    <cfRule type="cellIs" dxfId="149" priority="178" operator="equal">
      <formula>"NO"</formula>
    </cfRule>
  </conditionalFormatting>
  <conditionalFormatting sqref="K86">
    <cfRule type="cellIs" dxfId="148" priority="177" operator="equal">
      <formula>"NO"</formula>
    </cfRule>
  </conditionalFormatting>
  <conditionalFormatting sqref="K87:K89">
    <cfRule type="cellIs" dxfId="147" priority="176" operator="equal">
      <formula>"NO"</formula>
    </cfRule>
  </conditionalFormatting>
  <conditionalFormatting sqref="K90">
    <cfRule type="cellIs" dxfId="146" priority="175" operator="equal">
      <formula>"NO"</formula>
    </cfRule>
  </conditionalFormatting>
  <conditionalFormatting sqref="K91:K94">
    <cfRule type="cellIs" dxfId="145" priority="174" operator="equal">
      <formula>"NO"</formula>
    </cfRule>
  </conditionalFormatting>
  <conditionalFormatting sqref="K79:K82">
    <cfRule type="cellIs" dxfId="144" priority="173" operator="equal">
      <formula>"NO"</formula>
    </cfRule>
  </conditionalFormatting>
  <conditionalFormatting sqref="Q79 Q83 Q87 Q91">
    <cfRule type="containsText" dxfId="143" priority="172" operator="containsText" text="NO">
      <formula>NOT(ISERROR(SEARCH("NO",Q79)))</formula>
    </cfRule>
  </conditionalFormatting>
  <conditionalFormatting sqref="L79">
    <cfRule type="containsText" dxfId="142" priority="171" operator="containsText" text="NO">
      <formula>NOT(ISERROR(SEARCH("NO",L79)))</formula>
    </cfRule>
  </conditionalFormatting>
  <conditionalFormatting sqref="L94:O94">
    <cfRule type="containsText" dxfId="141" priority="156" operator="containsText" text="NO">
      <formula>NOT(ISERROR(SEARCH("NO",L94)))</formula>
    </cfRule>
  </conditionalFormatting>
  <conditionalFormatting sqref="M79:O79">
    <cfRule type="containsText" dxfId="140" priority="170" operator="containsText" text="NO">
      <formula>NOT(ISERROR(SEARCH("NO",M79)))</formula>
    </cfRule>
  </conditionalFormatting>
  <conditionalFormatting sqref="L80:O81">
    <cfRule type="containsText" dxfId="139" priority="169" operator="containsText" text="NO">
      <formula>NOT(ISERROR(SEARCH("NO",L80)))</formula>
    </cfRule>
  </conditionalFormatting>
  <conditionalFormatting sqref="L82:O82">
    <cfRule type="containsText" dxfId="138" priority="168" operator="containsText" text="NO">
      <formula>NOT(ISERROR(SEARCH("NO",L82)))</formula>
    </cfRule>
  </conditionalFormatting>
  <conditionalFormatting sqref="L83">
    <cfRule type="containsText" dxfId="137" priority="167" operator="containsText" text="NO">
      <formula>NOT(ISERROR(SEARCH("NO",L83)))</formula>
    </cfRule>
  </conditionalFormatting>
  <conditionalFormatting sqref="M83:O83">
    <cfRule type="containsText" dxfId="136" priority="166" operator="containsText" text="NO">
      <formula>NOT(ISERROR(SEARCH("NO",M83)))</formula>
    </cfRule>
  </conditionalFormatting>
  <conditionalFormatting sqref="L84:O85">
    <cfRule type="containsText" dxfId="135" priority="165" operator="containsText" text="NO">
      <formula>NOT(ISERROR(SEARCH("NO",L84)))</formula>
    </cfRule>
  </conditionalFormatting>
  <conditionalFormatting sqref="L86:O86">
    <cfRule type="containsText" dxfId="134" priority="164" operator="containsText" text="NO">
      <formula>NOT(ISERROR(SEARCH("NO",L86)))</formula>
    </cfRule>
  </conditionalFormatting>
  <conditionalFormatting sqref="L87">
    <cfRule type="containsText" dxfId="133" priority="163" operator="containsText" text="NO">
      <formula>NOT(ISERROR(SEARCH("NO",L87)))</formula>
    </cfRule>
  </conditionalFormatting>
  <conditionalFormatting sqref="M87:O87">
    <cfRule type="containsText" dxfId="132" priority="162" operator="containsText" text="NO">
      <formula>NOT(ISERROR(SEARCH("NO",M87)))</formula>
    </cfRule>
  </conditionalFormatting>
  <conditionalFormatting sqref="L88:O89">
    <cfRule type="containsText" dxfId="131" priority="161" operator="containsText" text="NO">
      <formula>NOT(ISERROR(SEARCH("NO",L88)))</formula>
    </cfRule>
  </conditionalFormatting>
  <conditionalFormatting sqref="L90:O90">
    <cfRule type="containsText" dxfId="130" priority="160" operator="containsText" text="NO">
      <formula>NOT(ISERROR(SEARCH("NO",L90)))</formula>
    </cfRule>
  </conditionalFormatting>
  <conditionalFormatting sqref="L91">
    <cfRule type="containsText" dxfId="129" priority="159" operator="containsText" text="NO">
      <formula>NOT(ISERROR(SEARCH("NO",L91)))</formula>
    </cfRule>
  </conditionalFormatting>
  <conditionalFormatting sqref="M91:O91">
    <cfRule type="containsText" dxfId="128" priority="158" operator="containsText" text="NO">
      <formula>NOT(ISERROR(SEARCH("NO",M91)))</formula>
    </cfRule>
  </conditionalFormatting>
  <conditionalFormatting sqref="L92:O93">
    <cfRule type="containsText" dxfId="127" priority="157" operator="containsText" text="NO">
      <formula>NOT(ISERROR(SEARCH("NO",L92)))</formula>
    </cfRule>
  </conditionalFormatting>
  <conditionalFormatting sqref="Y81">
    <cfRule type="cellIs" dxfId="126" priority="155" operator="equal">
      <formula>"INGRESAR TASA"</formula>
    </cfRule>
  </conditionalFormatting>
  <conditionalFormatting sqref="Y80">
    <cfRule type="cellIs" dxfId="125" priority="154" operator="equal">
      <formula>"INGRESAR TASA"</formula>
    </cfRule>
  </conditionalFormatting>
  <conditionalFormatting sqref="M76">
    <cfRule type="cellIs" dxfId="124" priority="102" operator="equal">
      <formula>"NO"</formula>
    </cfRule>
  </conditionalFormatting>
  <conditionalFormatting sqref="K78">
    <cfRule type="cellIs" dxfId="123" priority="101" operator="equal">
      <formula>"NO"</formula>
    </cfRule>
  </conditionalFormatting>
  <conditionalFormatting sqref="O73">
    <cfRule type="cellIs" dxfId="122" priority="100" operator="equal">
      <formula>"NO"</formula>
    </cfRule>
  </conditionalFormatting>
  <conditionalFormatting sqref="O75">
    <cfRule type="cellIs" dxfId="121" priority="99" operator="equal">
      <formula>"NO"</formula>
    </cfRule>
  </conditionalFormatting>
  <conditionalFormatting sqref="K74">
    <cfRule type="cellIs" dxfId="120" priority="105" operator="equal">
      <formula>"NO"</formula>
    </cfRule>
  </conditionalFormatting>
  <conditionalFormatting sqref="K75 K77">
    <cfRule type="cellIs" dxfId="119" priority="104" operator="equal">
      <formula>"NO"</formula>
    </cfRule>
  </conditionalFormatting>
  <conditionalFormatting sqref="L75">
    <cfRule type="cellIs" dxfId="118" priority="103" operator="equal">
      <formula>"NO"</formula>
    </cfRule>
  </conditionalFormatting>
  <conditionalFormatting sqref="M74">
    <cfRule type="cellIs" dxfId="117" priority="106" operator="equal">
      <formula>"NO"</formula>
    </cfRule>
  </conditionalFormatting>
  <conditionalFormatting sqref="K95:K97">
    <cfRule type="cellIs" dxfId="116" priority="144" operator="equal">
      <formula>"NO"</formula>
    </cfRule>
  </conditionalFormatting>
  <conditionalFormatting sqref="K98">
    <cfRule type="cellIs" dxfId="115" priority="143" operator="equal">
      <formula>"NO"</formula>
    </cfRule>
  </conditionalFormatting>
  <conditionalFormatting sqref="K100:K101">
    <cfRule type="cellIs" dxfId="114" priority="142" operator="equal">
      <formula>"NO"</formula>
    </cfRule>
  </conditionalFormatting>
  <conditionalFormatting sqref="K102">
    <cfRule type="cellIs" dxfId="113" priority="141" operator="equal">
      <formula>"NO"</formula>
    </cfRule>
  </conditionalFormatting>
  <conditionalFormatting sqref="Q99 Q103 Q107">
    <cfRule type="containsText" dxfId="112" priority="140" operator="containsText" text="NO">
      <formula>NOT(ISERROR(SEARCH("NO",Q99)))</formula>
    </cfRule>
  </conditionalFormatting>
  <conditionalFormatting sqref="N67:O67">
    <cfRule type="containsText" dxfId="111" priority="88" operator="containsText" text="NO">
      <formula>NOT(ISERROR(SEARCH("NO",N67)))</formula>
    </cfRule>
  </conditionalFormatting>
  <conditionalFormatting sqref="N65">
    <cfRule type="containsText" dxfId="110" priority="86" operator="containsText" text="NO">
      <formula>NOT(ISERROR(SEARCH("NO",N65)))</formula>
    </cfRule>
  </conditionalFormatting>
  <conditionalFormatting sqref="K63:K65">
    <cfRule type="cellIs" dxfId="109" priority="98" operator="equal">
      <formula>"NO"</formula>
    </cfRule>
  </conditionalFormatting>
  <conditionalFormatting sqref="AJ103:AJ106 AJ95:AJ98">
    <cfRule type="containsText" dxfId="108" priority="130" operator="containsText" text="NO CUMPLE">
      <formula>NOT(ISERROR(SEARCH("NO CUMPLE",AJ95)))</formula>
    </cfRule>
  </conditionalFormatting>
  <conditionalFormatting sqref="AJ103:AJ106 AJ95:AJ98">
    <cfRule type="cellIs" dxfId="107" priority="129" operator="equal">
      <formula>0</formula>
    </cfRule>
  </conditionalFormatting>
  <conditionalFormatting sqref="P111:P126">
    <cfRule type="containsText" dxfId="106" priority="128" operator="containsText" text="NO">
      <formula>NOT(ISERROR(SEARCH("NO",P111)))</formula>
    </cfRule>
  </conditionalFormatting>
  <conditionalFormatting sqref="K70">
    <cfRule type="cellIs" dxfId="105" priority="95" operator="equal">
      <formula>"NO"</formula>
    </cfRule>
  </conditionalFormatting>
  <conditionalFormatting sqref="K66">
    <cfRule type="cellIs" dxfId="104" priority="97" operator="equal">
      <formula>"NO"</formula>
    </cfRule>
  </conditionalFormatting>
  <conditionalFormatting sqref="K67:K69">
    <cfRule type="cellIs" dxfId="103" priority="96" operator="equal">
      <formula>"NO"</formula>
    </cfRule>
  </conditionalFormatting>
  <conditionalFormatting sqref="Q115 Q123">
    <cfRule type="containsText" dxfId="102" priority="116" operator="containsText" text="NO">
      <formula>NOT(ISERROR(SEARCH("NO",Q115)))</formula>
    </cfRule>
  </conditionalFormatting>
  <conditionalFormatting sqref="Q63 Q67 Q71 Q75">
    <cfRule type="containsText" dxfId="101" priority="94" operator="containsText" text="NO">
      <formula>NOT(ISERROR(SEARCH("NO",Q63)))</formula>
    </cfRule>
  </conditionalFormatting>
  <conditionalFormatting sqref="N71:O71">
    <cfRule type="containsText" dxfId="100" priority="93" operator="containsText" text="NO">
      <formula>NOT(ISERROR(SEARCH("NO",N71)))</formula>
    </cfRule>
  </conditionalFormatting>
  <conditionalFormatting sqref="N70:O70">
    <cfRule type="containsText" dxfId="99" priority="92" operator="containsText" text="NO">
      <formula>NOT(ISERROR(SEARCH("NO",N70)))</formula>
    </cfRule>
  </conditionalFormatting>
  <conditionalFormatting sqref="N74:O74">
    <cfRule type="containsText" dxfId="98" priority="91" operator="containsText" text="NO">
      <formula>NOT(ISERROR(SEARCH("NO",N74)))</formula>
    </cfRule>
  </conditionalFormatting>
  <conditionalFormatting sqref="N69:O69">
    <cfRule type="containsText" dxfId="97" priority="89" operator="containsText" text="NO">
      <formula>NOT(ISERROR(SEARCH("NO",N69)))</formula>
    </cfRule>
  </conditionalFormatting>
  <conditionalFormatting sqref="K71:K73">
    <cfRule type="cellIs" dxfId="96" priority="108" operator="equal">
      <formula>"NO"</formula>
    </cfRule>
  </conditionalFormatting>
  <conditionalFormatting sqref="L73">
    <cfRule type="cellIs" dxfId="95" priority="107" operator="equal">
      <formula>"NO"</formula>
    </cfRule>
  </conditionalFormatting>
  <conditionalFormatting sqref="L64">
    <cfRule type="containsText" dxfId="94" priority="83" operator="containsText" text="NO">
      <formula>NOT(ISERROR(SEARCH("NO",L64)))</formula>
    </cfRule>
  </conditionalFormatting>
  <conditionalFormatting sqref="N64:O64">
    <cfRule type="containsText" dxfId="93" priority="82" operator="containsText" text="NO">
      <formula>NOT(ISERROR(SEARCH("NO",N64)))</formula>
    </cfRule>
  </conditionalFormatting>
  <conditionalFormatting sqref="L65:M65">
    <cfRule type="containsText" dxfId="92" priority="81" operator="containsText" text="NO">
      <formula>NOT(ISERROR(SEARCH("NO",L65)))</formula>
    </cfRule>
  </conditionalFormatting>
  <conditionalFormatting sqref="O65">
    <cfRule type="containsText" dxfId="91" priority="80" operator="containsText" text="NO">
      <formula>NOT(ISERROR(SEARCH("NO",O65)))</formula>
    </cfRule>
  </conditionalFormatting>
  <conditionalFormatting sqref="N72:O72">
    <cfRule type="containsText" dxfId="90" priority="90" operator="containsText" text="NO">
      <formula>NOT(ISERROR(SEARCH("NO",N72)))</formula>
    </cfRule>
  </conditionalFormatting>
  <conditionalFormatting sqref="M67">
    <cfRule type="containsText" dxfId="89" priority="78" operator="containsText" text="NO">
      <formula>NOT(ISERROR(SEARCH("NO",M67)))</formula>
    </cfRule>
  </conditionalFormatting>
  <conditionalFormatting sqref="L68:M68">
    <cfRule type="containsText" dxfId="88" priority="77" operator="containsText" text="NO">
      <formula>NOT(ISERROR(SEARCH("NO",L68)))</formula>
    </cfRule>
  </conditionalFormatting>
  <conditionalFormatting sqref="N66:O66">
    <cfRule type="containsText" dxfId="87" priority="87" operator="containsText" text="NO">
      <formula>NOT(ISERROR(SEARCH("NO",N66)))</formula>
    </cfRule>
  </conditionalFormatting>
  <conditionalFormatting sqref="M63">
    <cfRule type="containsText" dxfId="86" priority="85" operator="containsText" text="NO">
      <formula>NOT(ISERROR(SEARCH("NO",M63)))</formula>
    </cfRule>
  </conditionalFormatting>
  <conditionalFormatting sqref="N63">
    <cfRule type="containsText" dxfId="85" priority="84" operator="containsText" text="NO">
      <formula>NOT(ISERROR(SEARCH("NO",N63)))</formula>
    </cfRule>
  </conditionalFormatting>
  <conditionalFormatting sqref="L66:M66">
    <cfRule type="containsText" dxfId="84" priority="79" operator="containsText" text="NO">
      <formula>NOT(ISERROR(SEARCH("NO",L66)))</formula>
    </cfRule>
  </conditionalFormatting>
  <conditionalFormatting sqref="L69:M69">
    <cfRule type="containsText" dxfId="83" priority="76" operator="containsText" text="NO">
      <formula>NOT(ISERROR(SEARCH("NO",L69)))</formula>
    </cfRule>
  </conditionalFormatting>
  <conditionalFormatting sqref="L71:M71">
    <cfRule type="containsText" dxfId="82" priority="75" operator="containsText" text="NO">
      <formula>NOT(ISERROR(SEARCH("NO",L71)))</formula>
    </cfRule>
  </conditionalFormatting>
  <conditionalFormatting sqref="L72:M72">
    <cfRule type="containsText" dxfId="81" priority="74" operator="containsText" text="NO">
      <formula>NOT(ISERROR(SEARCH("NO",L72)))</formula>
    </cfRule>
  </conditionalFormatting>
  <conditionalFormatting sqref="M73:N73">
    <cfRule type="containsText" dxfId="80" priority="73" operator="containsText" text="NO">
      <formula>NOT(ISERROR(SEARCH("NO",M73)))</formula>
    </cfRule>
  </conditionalFormatting>
  <conditionalFormatting sqref="L67">
    <cfRule type="containsText" dxfId="79" priority="72" operator="containsText" text="NO">
      <formula>NOT(ISERROR(SEARCH("NO",L67)))</formula>
    </cfRule>
  </conditionalFormatting>
  <conditionalFormatting sqref="L74">
    <cfRule type="containsText" dxfId="78" priority="71" operator="containsText" text="NO">
      <formula>NOT(ISERROR(SEARCH("NO",L74)))</formula>
    </cfRule>
  </conditionalFormatting>
  <conditionalFormatting sqref="M75:N75">
    <cfRule type="containsText" dxfId="77" priority="70" operator="containsText" text="NO">
      <formula>NOT(ISERROR(SEARCH("NO",M75)))</formula>
    </cfRule>
  </conditionalFormatting>
  <conditionalFormatting sqref="L76">
    <cfRule type="containsText" dxfId="76" priority="69" operator="containsText" text="NO">
      <formula>NOT(ISERROR(SEARCH("NO",L76)))</formula>
    </cfRule>
  </conditionalFormatting>
  <conditionalFormatting sqref="N76:O76">
    <cfRule type="containsText" dxfId="75" priority="68" operator="containsText" text="NO">
      <formula>NOT(ISERROR(SEARCH("NO",N76)))</formula>
    </cfRule>
  </conditionalFormatting>
  <conditionalFormatting sqref="L77:O77">
    <cfRule type="containsText" dxfId="74" priority="67" operator="containsText" text="NO">
      <formula>NOT(ISERROR(SEARCH("NO",L77)))</formula>
    </cfRule>
  </conditionalFormatting>
  <conditionalFormatting sqref="L70">
    <cfRule type="containsText" dxfId="73" priority="66" operator="containsText" text="NO">
      <formula>NOT(ISERROR(SEARCH("NO",L70)))</formula>
    </cfRule>
  </conditionalFormatting>
  <conditionalFormatting sqref="L78:O78">
    <cfRule type="containsText" dxfId="72" priority="65" operator="containsText" text="NO">
      <formula>NOT(ISERROR(SEARCH("NO",L78)))</formula>
    </cfRule>
  </conditionalFormatting>
  <conditionalFormatting sqref="AJ99:AJ102">
    <cfRule type="containsText" dxfId="71" priority="62" operator="containsText" text="NO CUMPLE">
      <formula>NOT(ISERROR(SEARCH("NO CUMPLE",AJ99)))</formula>
    </cfRule>
  </conditionalFormatting>
  <conditionalFormatting sqref="AJ99:AJ102">
    <cfRule type="cellIs" dxfId="70" priority="61" operator="equal">
      <formula>0</formula>
    </cfRule>
  </conditionalFormatting>
  <conditionalFormatting sqref="K103:K105">
    <cfRule type="cellIs" dxfId="69" priority="60" operator="equal">
      <formula>"NO"</formula>
    </cfRule>
  </conditionalFormatting>
  <conditionalFormatting sqref="K122">
    <cfRule type="cellIs" dxfId="68" priority="34" operator="equal">
      <formula>"NO"</formula>
    </cfRule>
  </conditionalFormatting>
  <conditionalFormatting sqref="K123">
    <cfRule type="cellIs" dxfId="67" priority="33" operator="equal">
      <formula>"NO"</formula>
    </cfRule>
  </conditionalFormatting>
  <conditionalFormatting sqref="K106">
    <cfRule type="cellIs" dxfId="66" priority="57" operator="equal">
      <formula>"NO"</formula>
    </cfRule>
  </conditionalFormatting>
  <conditionalFormatting sqref="K125">
    <cfRule type="cellIs" dxfId="65" priority="31" operator="equal">
      <formula>"NO"</formula>
    </cfRule>
  </conditionalFormatting>
  <conditionalFormatting sqref="Q112:Q114">
    <cfRule type="containsText" dxfId="64" priority="19" operator="containsText" text="NO">
      <formula>NOT(ISERROR(SEARCH("NO",Q112)))</formula>
    </cfRule>
  </conditionalFormatting>
  <conditionalFormatting sqref="L112:L114 O112:O114">
    <cfRule type="containsText" dxfId="63" priority="29" operator="containsText" text="NO">
      <formula>NOT(ISERROR(SEARCH("NO",L112)))</formula>
    </cfRule>
  </conditionalFormatting>
  <conditionalFormatting sqref="K107">
    <cfRule type="cellIs" dxfId="62" priority="53" operator="equal">
      <formula>"NO"</formula>
    </cfRule>
  </conditionalFormatting>
  <conditionalFormatting sqref="K110">
    <cfRule type="cellIs" dxfId="61" priority="51" operator="equal">
      <formula>"NO"</formula>
    </cfRule>
  </conditionalFormatting>
  <conditionalFormatting sqref="K115:K118">
    <cfRule type="cellIs" dxfId="60" priority="25" operator="equal">
      <formula>"NO"</formula>
    </cfRule>
  </conditionalFormatting>
  <conditionalFormatting sqref="AJ107:AJ110">
    <cfRule type="containsText" dxfId="59" priority="47" operator="containsText" text="NO CUMPLE">
      <formula>NOT(ISERROR(SEARCH("NO CUMPLE",AJ107)))</formula>
    </cfRule>
  </conditionalFormatting>
  <conditionalFormatting sqref="AJ107:AJ110">
    <cfRule type="cellIs" dxfId="58" priority="46" operator="equal">
      <formula>0</formula>
    </cfRule>
  </conditionalFormatting>
  <conditionalFormatting sqref="L98:O98 L102:O102 L106:O106 L110:O110">
    <cfRule type="containsText" dxfId="57" priority="42" operator="containsText" text="NO">
      <formula>NOT(ISERROR(SEARCH("NO",L98)))</formula>
    </cfRule>
  </conditionalFormatting>
  <conditionalFormatting sqref="L95 L99 L103 L107">
    <cfRule type="containsText" dxfId="56" priority="45" operator="containsText" text="NO">
      <formula>NOT(ISERROR(SEARCH("NO",L95)))</formula>
    </cfRule>
  </conditionalFormatting>
  <conditionalFormatting sqref="M95:O95 M99:O99 M103:O103 M107:O107">
    <cfRule type="containsText" dxfId="55" priority="44" operator="containsText" text="NO">
      <formula>NOT(ISERROR(SEARCH("NO",M95)))</formula>
    </cfRule>
  </conditionalFormatting>
  <conditionalFormatting sqref="L96:O97 L100:O101 L104:O105 L108:O109">
    <cfRule type="containsText" dxfId="54" priority="43" operator="containsText" text="NO">
      <formula>NOT(ISERROR(SEARCH("NO",L96)))</formula>
    </cfRule>
  </conditionalFormatting>
  <conditionalFormatting sqref="L119:O120 M121:O122 L123:O123 L125:O126 L124 N124:O124">
    <cfRule type="containsText" dxfId="53" priority="41" operator="containsText" text="NO">
      <formula>NOT(ISERROR(SEARCH("NO",L119)))</formula>
    </cfRule>
  </conditionalFormatting>
  <conditionalFormatting sqref="K119">
    <cfRule type="cellIs" dxfId="52" priority="40" operator="equal">
      <formula>"NO"</formula>
    </cfRule>
  </conditionalFormatting>
  <conditionalFormatting sqref="K111:K113">
    <cfRule type="cellIs" dxfId="51" priority="39" operator="equal">
      <formula>"NO"</formula>
    </cfRule>
  </conditionalFormatting>
  <conditionalFormatting sqref="L111">
    <cfRule type="cellIs" dxfId="50" priority="38" operator="equal">
      <formula>"NO"</formula>
    </cfRule>
  </conditionalFormatting>
  <conditionalFormatting sqref="K114">
    <cfRule type="cellIs" dxfId="49" priority="37" operator="equal">
      <formula>"NO"</formula>
    </cfRule>
  </conditionalFormatting>
  <conditionalFormatting sqref="O111">
    <cfRule type="cellIs" dxfId="48" priority="36" operator="equal">
      <formula>"NO"</formula>
    </cfRule>
  </conditionalFormatting>
  <conditionalFormatting sqref="K120">
    <cfRule type="cellIs" dxfId="47" priority="35" operator="equal">
      <formula>"NO"</formula>
    </cfRule>
  </conditionalFormatting>
  <conditionalFormatting sqref="K124">
    <cfRule type="cellIs" dxfId="46" priority="32" operator="equal">
      <formula>"NO"</formula>
    </cfRule>
  </conditionalFormatting>
  <conditionalFormatting sqref="K126">
    <cfRule type="cellIs" dxfId="45" priority="30" operator="equal">
      <formula>"NO"</formula>
    </cfRule>
  </conditionalFormatting>
  <conditionalFormatting sqref="Q111">
    <cfRule type="containsText" dxfId="44" priority="18" operator="containsText" text="NO">
      <formula>NOT(ISERROR(SEARCH("NO",Q111)))</formula>
    </cfRule>
  </conditionalFormatting>
  <conditionalFormatting sqref="M111:N114">
    <cfRule type="containsText" dxfId="43" priority="28" operator="containsText" text="NO">
      <formula>NOT(ISERROR(SEARCH("NO",M111)))</formula>
    </cfRule>
  </conditionalFormatting>
  <conditionalFormatting sqref="L121">
    <cfRule type="containsText" dxfId="42" priority="27" operator="containsText" text="NO">
      <formula>NOT(ISERROR(SEARCH("NO",L121)))</formula>
    </cfRule>
  </conditionalFormatting>
  <conditionalFormatting sqref="L122">
    <cfRule type="containsText" dxfId="41" priority="26" operator="containsText" text="NO">
      <formula>NOT(ISERROR(SEARCH("NO",L122)))</formula>
    </cfRule>
  </conditionalFormatting>
  <conditionalFormatting sqref="O115:O118 L115:L118">
    <cfRule type="containsText" dxfId="40" priority="24" operator="containsText" text="NO">
      <formula>NOT(ISERROR(SEARCH("NO",L115)))</formula>
    </cfRule>
  </conditionalFormatting>
  <conditionalFormatting sqref="M115:N118">
    <cfRule type="containsText" dxfId="39" priority="23" operator="containsText" text="NO">
      <formula>NOT(ISERROR(SEARCH("NO",M115)))</formula>
    </cfRule>
  </conditionalFormatting>
  <conditionalFormatting sqref="Q119">
    <cfRule type="containsText" dxfId="38" priority="22" operator="containsText" text="NO">
      <formula>NOT(ISERROR(SEARCH("NO",Q119)))</formula>
    </cfRule>
  </conditionalFormatting>
  <conditionalFormatting sqref="Q120:Q122">
    <cfRule type="containsText" dxfId="37" priority="21" operator="containsText" text="NO">
      <formula>NOT(ISERROR(SEARCH("NO",Q120)))</formula>
    </cfRule>
  </conditionalFormatting>
  <conditionalFormatting sqref="AI99:AI110">
    <cfRule type="containsText" dxfId="36" priority="15" operator="containsText" text="NO CUMPLE">
      <formula>NOT(ISERROR(SEARCH("NO CUMPLE",AI99)))</formula>
    </cfRule>
  </conditionalFormatting>
  <conditionalFormatting sqref="AI99:AI110">
    <cfRule type="cellIs" dxfId="35" priority="14" operator="equal">
      <formula>0</formula>
    </cfRule>
  </conditionalFormatting>
  <conditionalFormatting sqref="L51:O54">
    <cfRule type="containsText" dxfId="34" priority="9" operator="containsText" text="NO">
      <formula>NOT(ISERROR(SEARCH("NO",L51)))</formula>
    </cfRule>
  </conditionalFormatting>
  <conditionalFormatting sqref="K51">
    <cfRule type="cellIs" dxfId="33" priority="8" operator="equal">
      <formula>"NO"</formula>
    </cfRule>
  </conditionalFormatting>
  <conditionalFormatting sqref="K52">
    <cfRule type="cellIs" dxfId="32" priority="7" operator="equal">
      <formula>"NO"</formula>
    </cfRule>
  </conditionalFormatting>
  <conditionalFormatting sqref="K99">
    <cfRule type="containsText" dxfId="31" priority="5" operator="containsText" text="NO">
      <formula>NOT(ISERROR(SEARCH("NO",K99)))</formula>
    </cfRule>
  </conditionalFormatting>
  <conditionalFormatting sqref="AI95:AI98">
    <cfRule type="containsText" dxfId="30" priority="4" operator="containsText" text="NO CUMPLE">
      <formula>NOT(ISERROR(SEARCH("NO CUMPLE",AI95)))</formula>
    </cfRule>
  </conditionalFormatting>
  <conditionalFormatting sqref="AI95:AI98">
    <cfRule type="cellIs" dxfId="29" priority="3" operator="equal">
      <formula>0</formula>
    </cfRule>
  </conditionalFormatting>
  <conditionalFormatting sqref="M124">
    <cfRule type="containsText" dxfId="28" priority="2" operator="containsText" text="NO">
      <formula>NOT(ISERROR(SEARCH("NO",M124)))</formula>
    </cfRule>
  </conditionalFormatting>
  <conditionalFormatting sqref="K109">
    <cfRule type="containsText" dxfId="27" priority="1" operator="containsText" text="NO">
      <formula>NOT(ISERROR(SEARCH("NO",K109)))</formula>
    </cfRule>
  </conditionalFormatting>
  <dataValidations count="5">
    <dataValidation type="list" allowBlank="1" showInputMessage="1" showErrorMessage="1" sqref="K22 N5:N6 N9:N10 N45:N46 K62">
      <formula1>$AF$1:$AG$1</formula1>
    </dataValidation>
    <dataValidation type="list" allowBlank="1" showInputMessage="1" showErrorMessage="1" sqref="M14 L13:L14">
      <formula1>$AW$1:$AX$1</formula1>
    </dataValidation>
    <dataValidation type="list" allowBlank="1" showInputMessage="1" showErrorMessage="1" sqref="K19:K20 K59:K60">
      <formula1>$AB$1:$AC$1</formula1>
    </dataValidation>
    <dataValidation type="list" allowBlank="1" showInputMessage="1" showErrorMessage="1" sqref="Q19 Q67 Q75 Q71 Q63 L77:O78 M90 Q15 N11:O22 L15:M34 L39:N39 M11:M13 K30 N24:O34 M86 Q3 Q59 Q99 L95:O102 Q107 Q103 Q95 M82 Q47 Q83 Q23 M94 Q111:Q115 Q79 Q51 Q55 Q43 Q87 Q91 Q5:Q7 L55:O70 Q119:Q123 Q11 L11:L12 Q27 Q39 Q31 Q35 L111:O126">
      <formula1>#REF!</formula1>
    </dataValidation>
    <dataValidation type="list" allowBlank="1" showInputMessage="1" showErrorMessage="1" sqref="L51:O54">
      <formula1>$AM$1:$AN$1</formula1>
    </dataValidation>
  </dataValidations>
  <pageMargins left="0.75" right="0.75" top="1" bottom="1" header="0.5" footer="0.5"/>
  <pageSetup orientation="portrait" horizontalDpi="4294967292" verticalDpi="4294967292"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sheetPr>
  <dimension ref="A1:BW99"/>
  <sheetViews>
    <sheetView zoomScale="110" zoomScaleNormal="110" zoomScalePageLayoutView="110" workbookViewId="0">
      <pane xSplit="1" ySplit="2" topLeftCell="B47" activePane="bottomRight" state="frozen"/>
      <selection pane="topRight" activeCell="B1" sqref="B1"/>
      <selection pane="bottomLeft" activeCell="A3" sqref="A3"/>
      <selection pane="bottomRight" activeCell="B15" sqref="B15:B17"/>
    </sheetView>
  </sheetViews>
  <sheetFormatPr baseColWidth="10" defaultColWidth="11" defaultRowHeight="15.75" x14ac:dyDescent="0.25"/>
  <cols>
    <col min="1" max="1" width="3.125" style="317" bestFit="1" customWidth="1"/>
    <col min="2" max="2" width="25.125" style="425" customWidth="1"/>
    <col min="3" max="3" width="9.875" style="317" customWidth="1"/>
    <col min="4" max="4" width="27.125" style="318" customWidth="1"/>
    <col min="5" max="5" width="9.625" style="319" bestFit="1" customWidth="1"/>
    <col min="6" max="6" width="9.625" style="319" hidden="1" customWidth="1"/>
    <col min="7" max="7" width="11" style="320" customWidth="1"/>
    <col min="8" max="9" width="11" style="320" hidden="1" customWidth="1"/>
    <col min="10" max="15" width="11" style="320" customWidth="1"/>
    <col min="16" max="16" width="10.5" style="321" hidden="1" customWidth="1"/>
    <col min="17" max="17" width="10.625" style="320" hidden="1" customWidth="1"/>
    <col min="18" max="18" width="10.5" style="320" hidden="1" customWidth="1"/>
    <col min="19" max="19" width="11" style="320" hidden="1" customWidth="1"/>
    <col min="20" max="20" width="11" style="291" hidden="1" customWidth="1"/>
    <col min="21" max="21" width="12.875" style="317" hidden="1" customWidth="1"/>
    <col min="22" max="22" width="26.5" style="221" customWidth="1"/>
    <col min="23" max="23" width="30.875" style="221" bestFit="1" customWidth="1"/>
    <col min="24" max="24" width="38.875" style="221" customWidth="1"/>
    <col min="25" max="25" width="15.875" style="221" customWidth="1"/>
    <col min="26" max="27" width="14.875" style="221" customWidth="1"/>
    <col min="28" max="31" width="11.375" style="221" bestFit="1" customWidth="1"/>
    <col min="32" max="32" width="3.5" style="221" customWidth="1"/>
    <col min="33" max="33" width="10.5" style="221" bestFit="1" customWidth="1"/>
    <col min="34" max="34" width="30.875" style="221" bestFit="1" customWidth="1"/>
    <col min="35" max="35" width="38.875" style="221" customWidth="1"/>
    <col min="36" max="36" width="15.875" style="221" customWidth="1"/>
    <col min="37" max="38" width="14.875" style="221" customWidth="1"/>
    <col min="39" max="42" width="11.375" style="221" bestFit="1" customWidth="1"/>
    <col min="43" max="43" width="4.625" style="221" customWidth="1"/>
    <col min="44" max="44" width="9.125" style="221" customWidth="1"/>
    <col min="45" max="45" width="30.875" style="221" bestFit="1" customWidth="1"/>
    <col min="46" max="46" width="38.875" style="221" customWidth="1"/>
    <col min="47" max="47" width="15.875" style="221" customWidth="1"/>
    <col min="48" max="48" width="14.875" style="221" customWidth="1"/>
    <col min="49" max="49" width="15" style="221" customWidth="1"/>
    <col min="50" max="53" width="11.375" style="221" bestFit="1" customWidth="1"/>
    <col min="54" max="54" width="4.125" style="221" customWidth="1"/>
    <col min="55" max="55" width="10.5" style="221" bestFit="1" customWidth="1"/>
    <col min="56" max="56" width="30.875" style="221" bestFit="1" customWidth="1"/>
    <col min="57" max="57" width="38.875" style="221" customWidth="1"/>
    <col min="58" max="58" width="15.875" style="221" customWidth="1"/>
    <col min="59" max="60" width="14.875" style="221" customWidth="1"/>
    <col min="61" max="64" width="11.375" style="221" bestFit="1" customWidth="1"/>
    <col min="65" max="65" width="3.875" style="221" customWidth="1"/>
    <col min="66" max="66" width="10.5" style="221" bestFit="1" customWidth="1"/>
    <col min="67" max="67" width="30.875" style="221" bestFit="1" customWidth="1"/>
    <col min="68" max="68" width="38.875" style="221" customWidth="1"/>
    <col min="69" max="69" width="15.875" style="221" customWidth="1"/>
    <col min="70" max="71" width="14.875" style="221" customWidth="1"/>
    <col min="72" max="75" width="11.375" style="221" bestFit="1" customWidth="1"/>
    <col min="76" max="16384" width="11" style="222"/>
  </cols>
  <sheetData>
    <row r="1" spans="1:75" ht="15.75" customHeight="1" x14ac:dyDescent="0.25">
      <c r="A1" s="1388" t="s">
        <v>2</v>
      </c>
      <c r="B1" s="1390" t="s">
        <v>3</v>
      </c>
      <c r="C1" s="1390" t="s">
        <v>237</v>
      </c>
      <c r="D1" s="1390" t="s">
        <v>238</v>
      </c>
      <c r="E1" s="1392" t="s">
        <v>239</v>
      </c>
      <c r="F1" s="1394" t="s">
        <v>240</v>
      </c>
      <c r="G1" s="1394" t="s">
        <v>241</v>
      </c>
      <c r="H1" s="1396" t="s">
        <v>242</v>
      </c>
      <c r="I1" s="1398"/>
      <c r="J1" s="1381" t="s">
        <v>314</v>
      </c>
      <c r="K1" s="1381"/>
      <c r="L1" s="1381"/>
      <c r="M1" s="1381"/>
      <c r="N1" s="1381"/>
      <c r="O1" s="1382"/>
      <c r="P1" s="1383" t="s">
        <v>243</v>
      </c>
      <c r="Q1" s="1384"/>
      <c r="R1" s="1384"/>
      <c r="S1" s="1384"/>
      <c r="T1" s="1384"/>
      <c r="U1" s="1385"/>
      <c r="V1" s="1377" t="s">
        <v>159</v>
      </c>
    </row>
    <row r="2" spans="1:75" s="225" customFormat="1" ht="45" customHeight="1" thickBot="1" x14ac:dyDescent="0.3">
      <c r="A2" s="1389"/>
      <c r="B2" s="1391"/>
      <c r="C2" s="1391"/>
      <c r="D2" s="1391"/>
      <c r="E2" s="1393"/>
      <c r="F2" s="1395"/>
      <c r="G2" s="1395"/>
      <c r="H2" s="1397"/>
      <c r="I2" s="1399"/>
      <c r="J2" s="388" t="s">
        <v>244</v>
      </c>
      <c r="K2" s="389" t="s">
        <v>245</v>
      </c>
      <c r="L2" s="389" t="s">
        <v>246</v>
      </c>
      <c r="M2" s="389" t="s">
        <v>247</v>
      </c>
      <c r="N2" s="389" t="s">
        <v>248</v>
      </c>
      <c r="O2" s="389" t="s">
        <v>249</v>
      </c>
      <c r="P2" s="386" t="s">
        <v>244</v>
      </c>
      <c r="Q2" s="387" t="s">
        <v>245</v>
      </c>
      <c r="R2" s="387" t="s">
        <v>246</v>
      </c>
      <c r="S2" s="387" t="s">
        <v>247</v>
      </c>
      <c r="T2" s="387" t="s">
        <v>248</v>
      </c>
      <c r="U2" s="387" t="s">
        <v>249</v>
      </c>
      <c r="V2" s="1378"/>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224"/>
      <c r="BQ2" s="224"/>
      <c r="BR2" s="224"/>
      <c r="BS2" s="224"/>
      <c r="BT2" s="224"/>
      <c r="BU2" s="224"/>
      <c r="BV2" s="224"/>
      <c r="BW2" s="224"/>
    </row>
    <row r="3" spans="1:75" s="225" customFormat="1" x14ac:dyDescent="0.25">
      <c r="A3" s="1343" t="s">
        <v>14</v>
      </c>
      <c r="B3" s="1346" t="s">
        <v>327</v>
      </c>
      <c r="C3" s="682" t="s">
        <v>170</v>
      </c>
      <c r="D3" s="283" t="s">
        <v>251</v>
      </c>
      <c r="E3" s="284">
        <v>0.51</v>
      </c>
      <c r="F3" s="284"/>
      <c r="G3" s="285" t="s">
        <v>161</v>
      </c>
      <c r="H3" s="1349" t="s">
        <v>160</v>
      </c>
      <c r="I3" s="1349"/>
      <c r="J3" s="467">
        <f>IFERROR(IF(D3="","",SUMIF('EXP GEN.'!$D$3:$D$270,D3,'EXP GEN.'!$AA$3:$AA$270)),"")</f>
        <v>7638.3696588640778</v>
      </c>
      <c r="K3" s="467">
        <f>IFERROR(IF(D3="","",SUMIF('EXP ESPEC.'!$D$3:$D$126,D3,'EXP ESPEC.'!$AD$3:$AD$126)),"")</f>
        <v>2331.036529329609</v>
      </c>
      <c r="L3" s="467">
        <f>IFERROR(IF(OR(J3="",K3=""),0,J3+K3),"")</f>
        <v>9969.4061881936868</v>
      </c>
      <c r="M3" s="285" t="str">
        <f>IFERROR(IF(L3=0,"",IF(L3&gt;=PARAMETROS!$Q$9,"CUMPLE","NO CUMPLE")),"")</f>
        <v>CUMPLE</v>
      </c>
      <c r="N3" s="285" t="str">
        <f>IFERROR(IF(G3="ACREDITA",IF(M3="CUMPLE","CUMPLE","NO CUMPLE"),""),"")</f>
        <v/>
      </c>
      <c r="O3" s="1352" t="s">
        <v>160</v>
      </c>
      <c r="P3" s="286">
        <f>IFERROR(IF(D3="","",SUMIF('EXP GEN.'!$D$3:$D$195,D3,'EXP GEN.'!$AB$3:$AB$195)),"")</f>
        <v>0</v>
      </c>
      <c r="Q3" s="286">
        <f>IFERROR(IF(D3="","",SUMIF('EXP ESPEC.'!$D$3:$D$126,D3,'EXP ESPEC.'!$AE$3:$AE$126)),"")</f>
        <v>0</v>
      </c>
      <c r="R3" s="286">
        <f>IFERROR(IF(OR(P3="",Q3=""),0,P3+Q3),"")</f>
        <v>0</v>
      </c>
      <c r="S3" s="285" t="str">
        <f>IFERROR(IF(R3=0,"",IF(R3&gt;=PARAMETROS!$Q$10,"CUMPLE","NO CUMPLE")),"")</f>
        <v/>
      </c>
      <c r="T3" s="684" t="str">
        <f>IFERROR(IF(G3="ACREDITA",IF(S3="CUMPLE","CUMPLE","NO CUMPLE"),""),"")</f>
        <v/>
      </c>
      <c r="U3" s="1352" t="s">
        <v>160</v>
      </c>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row>
    <row r="4" spans="1:75" s="225" customFormat="1" ht="22.5" x14ac:dyDescent="0.25">
      <c r="A4" s="1344"/>
      <c r="B4" s="1347"/>
      <c r="C4" s="742" t="s">
        <v>172</v>
      </c>
      <c r="D4" s="303" t="s">
        <v>328</v>
      </c>
      <c r="E4" s="304">
        <v>0.25</v>
      </c>
      <c r="F4" s="304"/>
      <c r="G4" s="736" t="s">
        <v>250</v>
      </c>
      <c r="H4" s="1350"/>
      <c r="I4" s="1350"/>
      <c r="J4" s="473">
        <f>IFERROR(IF(D4="","",SUMIF('EXP GEN.'!$D$3:$D$270,D4,'EXP GEN.'!$AA$3:$AA$270)),"")</f>
        <v>3251.0673583173921</v>
      </c>
      <c r="K4" s="473">
        <f>IFERROR(IF(D4="","",SUMIF('EXP ESPEC.'!$D$3:$D$126,D4,'EXP ESPEC.'!$AD$3:$AD$126)),"")</f>
        <v>1723.3934265445764</v>
      </c>
      <c r="L4" s="473">
        <f t="shared" ref="L4:L67" si="0">IFERROR(IF(OR(J4="",K4=""),0,J4+K4),"")</f>
        <v>4974.4607848619689</v>
      </c>
      <c r="M4" s="394" t="str">
        <f>IFERROR(IF(L4=0,"",IF(L4&gt;=PARAMETROS!$Q$9,"CUMPLE","NO CUMPLE")),"")</f>
        <v>CUMPLE</v>
      </c>
      <c r="N4" s="394" t="str">
        <f t="shared" ref="N4:N5" si="1">IFERROR(IF(G4="ACREDITA",IF(M4="CUMPLE","CUMPLE","NO CUMPLE"),""),"")</f>
        <v>CUMPLE</v>
      </c>
      <c r="O4" s="1353"/>
      <c r="P4" s="299"/>
      <c r="Q4" s="299"/>
      <c r="R4" s="299"/>
      <c r="S4" s="736"/>
      <c r="T4" s="739"/>
      <c r="U4" s="1353"/>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row>
    <row r="5" spans="1:75" s="225" customFormat="1" ht="16.5" thickBot="1" x14ac:dyDescent="0.3">
      <c r="A5" s="1345"/>
      <c r="B5" s="1348"/>
      <c r="C5" s="686" t="s">
        <v>269</v>
      </c>
      <c r="D5" s="292" t="s">
        <v>257</v>
      </c>
      <c r="E5" s="293">
        <v>0.24</v>
      </c>
      <c r="F5" s="293"/>
      <c r="G5" s="294" t="s">
        <v>161</v>
      </c>
      <c r="H5" s="1351"/>
      <c r="I5" s="1351"/>
      <c r="J5" s="473">
        <f>IFERROR(IF(D5="","",SUMIF('EXP GEN.'!$D$3:$D$270,D5,'EXP GEN.'!$AA$3:$AA$270)),"")</f>
        <v>5405.6709098213723</v>
      </c>
      <c r="K5" s="473">
        <f>IFERROR(IF(D5="","",SUMIF('EXP ESPEC.'!$D$3:$D$126,D5,'EXP ESPEC.'!$AD$3:$AD$126)),"")</f>
        <v>5405.6709098213723</v>
      </c>
      <c r="L5" s="473">
        <f t="shared" si="0"/>
        <v>10811.341819642745</v>
      </c>
      <c r="M5" s="394" t="str">
        <f>IFERROR(IF(L5=0,"",IF(L5&gt;=PARAMETROS!$Q$9,"CUMPLE","NO CUMPLE")),"")</f>
        <v>CUMPLE</v>
      </c>
      <c r="N5" s="394" t="str">
        <f t="shared" si="1"/>
        <v/>
      </c>
      <c r="O5" s="1354"/>
      <c r="P5" s="295">
        <f>IFERROR(IF(D5="","",SUMIF('EXP GEN.'!$D$3:$D$195,D5,'EXP GEN.'!$AB$3:$AB$195)),"")</f>
        <v>0</v>
      </c>
      <c r="Q5" s="295">
        <f>IFERROR(IF(D5="","",SUMIF('EXP ESPEC.'!$D$3:$D$126,D5,'EXP ESPEC.'!$AE$3:$AE$126)),"")</f>
        <v>0</v>
      </c>
      <c r="R5" s="295">
        <f t="shared" ref="R5:R73" si="2">IFERROR(IF(OR(P5="",Q5=""),0,P5+Q5),"")</f>
        <v>0</v>
      </c>
      <c r="S5" s="294" t="str">
        <f>IFERROR(IF(R5=0,"",IF(R5&gt;=PARAMETROS!$Q$10,"CUMPLE","NO CUMPLE")),"")</f>
        <v/>
      </c>
      <c r="T5" s="685" t="str">
        <f t="shared" ref="T5:T73" si="3">IFERROR(IF(G5="ACREDITA",IF(S5="CUMPLE","CUMPLE","NO CUMPLE"),""),"")</f>
        <v/>
      </c>
      <c r="U5" s="135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row>
    <row r="6" spans="1:75" s="225" customFormat="1" x14ac:dyDescent="0.25">
      <c r="A6" s="1379" t="s">
        <v>15</v>
      </c>
      <c r="B6" s="1386" t="s">
        <v>329</v>
      </c>
      <c r="C6" s="741" t="s">
        <v>174</v>
      </c>
      <c r="D6" s="283" t="s">
        <v>331</v>
      </c>
      <c r="E6" s="284">
        <v>0.51</v>
      </c>
      <c r="F6" s="284"/>
      <c r="G6" s="285" t="s">
        <v>250</v>
      </c>
      <c r="H6" s="1349" t="s">
        <v>160</v>
      </c>
      <c r="I6" s="1349"/>
      <c r="J6" s="767">
        <f>IFERROR(IF(D6="","",SUMIF('EXP GEN.'!$D$3:$D$270,D6,'EXP GEN.'!$AA$3:$AA$270)),"")</f>
        <v>37861.48609013758</v>
      </c>
      <c r="K6" s="767">
        <f>IFERROR(IF(D6="","",SUMIF('EXP ESPEC.'!$D$3:$D$126,D6,'EXP ESPEC.'!$AD$3:$AD$126)),"")</f>
        <v>30743.72124951319</v>
      </c>
      <c r="L6" s="767">
        <f t="shared" si="0"/>
        <v>68605.207339650777</v>
      </c>
      <c r="M6" s="735" t="str">
        <f>IFERROR(IF(L6=0,"",IF(L6&gt;=PARAMETROS!$Q$9,"CUMPLE","NO CUMPLE")),"")</f>
        <v>CUMPLE</v>
      </c>
      <c r="N6" s="735" t="str">
        <f t="shared" ref="N6:N74" si="4">IFERROR(IF(G6="ACREDITA",IF(M6="CUMPLE","CUMPLE","NO CUMPLE"),""),"")</f>
        <v>CUMPLE</v>
      </c>
      <c r="O6" s="1355" t="s">
        <v>160</v>
      </c>
      <c r="P6" s="286">
        <f>IFERROR(IF(D6="","",SUMIF('EXP GEN.'!$D$3:$D$195,D6,'EXP GEN.'!$AB$3:$AB$195)),"")</f>
        <v>0</v>
      </c>
      <c r="Q6" s="286">
        <f>IFERROR(IF(D6="","",SUMIF('EXP ESPEC.'!$D$3:$D$126,D6,'EXP ESPEC.'!$AE$3:$AE$126)),"")</f>
        <v>0</v>
      </c>
      <c r="R6" s="286">
        <f t="shared" si="2"/>
        <v>0</v>
      </c>
      <c r="S6" s="285" t="str">
        <f>IFERROR(IF(R6=0,"",IF(R6&gt;=PARAMETROS!$Q$10,"CUMPLE","NO CUMPLE")),"")</f>
        <v/>
      </c>
      <c r="T6" s="684" t="str">
        <f t="shared" si="3"/>
        <v>NO CUMPLE</v>
      </c>
      <c r="U6" s="1355" t="s">
        <v>160</v>
      </c>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row>
    <row r="7" spans="1:75" s="225" customFormat="1" x14ac:dyDescent="0.25">
      <c r="A7" s="1344"/>
      <c r="B7" s="1347"/>
      <c r="C7" s="744" t="s">
        <v>175</v>
      </c>
      <c r="D7" s="303" t="s">
        <v>332</v>
      </c>
      <c r="E7" s="304">
        <v>0.25</v>
      </c>
      <c r="F7" s="304"/>
      <c r="G7" s="736" t="s">
        <v>161</v>
      </c>
      <c r="H7" s="1350"/>
      <c r="I7" s="1350"/>
      <c r="J7" s="469">
        <f>IFERROR(IF(D7="","",SUMIF('EXP GEN.'!$D$3:$D$270,D7,'EXP GEN.'!$AA$3:$AA$270)),"")</f>
        <v>10447.276392835998</v>
      </c>
      <c r="K7" s="469">
        <f>IFERROR(IF(D7="","",SUMIF('EXP ESPEC.'!$D$3:$D$126,D7,'EXP ESPEC.'!$AD$3:$AD$126)),"")</f>
        <v>10447.276392835998</v>
      </c>
      <c r="L7" s="469">
        <f t="shared" si="0"/>
        <v>20894.552785671996</v>
      </c>
      <c r="M7" s="289" t="str">
        <f>IFERROR(IF(L7=0,"",IF(L7&gt;=PARAMETROS!$Q$9,"CUMPLE","NO CUMPLE")),"")</f>
        <v>CUMPLE</v>
      </c>
      <c r="N7" s="289" t="str">
        <f t="shared" ref="N7:N8" si="5">IFERROR(IF(G7="ACREDITA",IF(M7="CUMPLE","CUMPLE","NO CUMPLE"),""),"")</f>
        <v/>
      </c>
      <c r="O7" s="1353"/>
      <c r="P7" s="299"/>
      <c r="Q7" s="299"/>
      <c r="R7" s="299"/>
      <c r="S7" s="736"/>
      <c r="T7" s="739"/>
      <c r="U7" s="1353"/>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row>
    <row r="8" spans="1:75" s="225" customFormat="1" ht="16.5" thickBot="1" x14ac:dyDescent="0.3">
      <c r="A8" s="1380"/>
      <c r="B8" s="1387"/>
      <c r="C8" s="744" t="s">
        <v>330</v>
      </c>
      <c r="D8" s="292" t="s">
        <v>333</v>
      </c>
      <c r="E8" s="293">
        <v>0.24</v>
      </c>
      <c r="F8" s="293"/>
      <c r="G8" s="294" t="s">
        <v>161</v>
      </c>
      <c r="H8" s="1351"/>
      <c r="I8" s="1351"/>
      <c r="J8" s="473">
        <f>IFERROR(IF(D8="","",SUMIF('EXP GEN.'!$D$3:$D$270,D8,'EXP GEN.'!$AA$3:$AA$270)),"")</f>
        <v>6795.456457372863</v>
      </c>
      <c r="K8" s="473">
        <f>IFERROR(IF(D8="","",SUMIF('EXP ESPEC.'!$D$3:$D$126,D8,'EXP ESPEC.'!$AD$3:$AD$126)),"")</f>
        <v>6795.456457372863</v>
      </c>
      <c r="L8" s="473">
        <f t="shared" si="0"/>
        <v>13590.912914745726</v>
      </c>
      <c r="M8" s="394" t="str">
        <f>IFERROR(IF(L8=0,"",IF(L8&gt;=PARAMETROS!$Q$9,"CUMPLE","NO CUMPLE")),"")</f>
        <v>CUMPLE</v>
      </c>
      <c r="N8" s="394" t="str">
        <f t="shared" si="5"/>
        <v/>
      </c>
      <c r="O8" s="1356"/>
      <c r="P8" s="295">
        <f>IFERROR(IF(D8="","",SUMIF('EXP GEN.'!$D$3:$D$195,D8,'EXP GEN.'!$AB$3:$AB$195)),"")</f>
        <v>0</v>
      </c>
      <c r="Q8" s="295">
        <f>IFERROR(IF(D8="","",SUMIF('EXP ESPEC.'!$D$3:$D$126,D8,'EXP ESPEC.'!$AE$3:$AE$126)),"")</f>
        <v>0</v>
      </c>
      <c r="R8" s="295">
        <f t="shared" si="2"/>
        <v>0</v>
      </c>
      <c r="S8" s="294" t="str">
        <f>IFERROR(IF(R8=0,"",IF(R8&gt;=PARAMETROS!$Q$10,"CUMPLE","NO CUMPLE")),"")</f>
        <v/>
      </c>
      <c r="T8" s="685" t="str">
        <f t="shared" si="3"/>
        <v/>
      </c>
      <c r="U8" s="1356"/>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row>
    <row r="9" spans="1:75" s="225" customFormat="1" x14ac:dyDescent="0.25">
      <c r="A9" s="1379" t="s">
        <v>16</v>
      </c>
      <c r="B9" s="1386" t="s">
        <v>334</v>
      </c>
      <c r="C9" s="682" t="s">
        <v>176</v>
      </c>
      <c r="D9" s="283" t="s">
        <v>335</v>
      </c>
      <c r="E9" s="284">
        <v>0.51</v>
      </c>
      <c r="F9" s="284"/>
      <c r="G9" s="285" t="s">
        <v>161</v>
      </c>
      <c r="H9" s="1349" t="s">
        <v>160</v>
      </c>
      <c r="I9" s="1349"/>
      <c r="J9" s="467">
        <f>IFERROR(IF(D9="","",SUMIF('EXP GEN.'!$D$3:$D$270,D9,'EXP GEN.'!$AA$3:$AA$270)),"")</f>
        <v>31782.827492708213</v>
      </c>
      <c r="K9" s="467">
        <f>IFERROR(IF(D9="","",SUMIF('EXP ESPEC.'!$D$3:$D$126,D9,'EXP ESPEC.'!$AD$3:$AD$126)),"")</f>
        <v>36764.461654698687</v>
      </c>
      <c r="L9" s="467">
        <f t="shared" si="0"/>
        <v>68547.289147406904</v>
      </c>
      <c r="M9" s="285" t="str">
        <f>IFERROR(IF(L9=0,"",IF(L9&gt;=PARAMETROS!$Q$9,"CUMPLE","NO CUMPLE")),"")</f>
        <v>CUMPLE</v>
      </c>
      <c r="N9" s="285" t="str">
        <f t="shared" si="4"/>
        <v/>
      </c>
      <c r="O9" s="732" t="s">
        <v>160</v>
      </c>
      <c r="P9" s="286">
        <f>IFERROR(IF(D9="","",SUMIF('EXP GEN.'!$D$3:$D$195,D9,'EXP GEN.'!$AB$3:$AB$195)),"")</f>
        <v>0</v>
      </c>
      <c r="Q9" s="286">
        <f>IFERROR(IF(D9="","",SUMIF('EXP ESPEC.'!$D$3:$D$126,D9,'EXP ESPEC.'!$AE$3:$AE$126)),"")</f>
        <v>0</v>
      </c>
      <c r="R9" s="286">
        <f t="shared" si="2"/>
        <v>0</v>
      </c>
      <c r="S9" s="285" t="str">
        <f>IFERROR(IF(R9=0,"",IF(R9&gt;=PARAMETROS!$Q$10,"CUMPLE","NO CUMPLE")),"")</f>
        <v/>
      </c>
      <c r="T9" s="684" t="str">
        <f t="shared" si="3"/>
        <v/>
      </c>
      <c r="U9" s="732" t="s">
        <v>160</v>
      </c>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row>
    <row r="10" spans="1:75" s="225" customFormat="1" ht="16.5" thickBot="1" x14ac:dyDescent="0.3">
      <c r="A10" s="1380"/>
      <c r="B10" s="1387"/>
      <c r="C10" s="672" t="s">
        <v>177</v>
      </c>
      <c r="D10" s="301" t="s">
        <v>253</v>
      </c>
      <c r="E10" s="302">
        <v>0.49</v>
      </c>
      <c r="F10" s="302"/>
      <c r="G10" s="678" t="s">
        <v>250</v>
      </c>
      <c r="H10" s="1351"/>
      <c r="I10" s="1351"/>
      <c r="J10" s="470">
        <f>IFERROR(IF(D10="","",SUMIF('EXP GEN.'!$D$3:$D$270,D10,'EXP GEN.'!$AA$3:$AA$270)),"")</f>
        <v>7258.0203199223579</v>
      </c>
      <c r="K10" s="470">
        <f>IFERROR(IF(D10="","",SUMIF('EXP ESPEC.'!$D$3:$D$126,D10,'EXP ESPEC.'!$AD$3:$AD$126)),"")</f>
        <v>4200.7768740074116</v>
      </c>
      <c r="L10" s="470">
        <f t="shared" si="0"/>
        <v>11458.797193929769</v>
      </c>
      <c r="M10" s="678" t="str">
        <f>IFERROR(IF(L10=0,"",IF(L10&gt;=PARAMETROS!$Q$9,"CUMPLE","NO CUMPLE")),"")</f>
        <v>CUMPLE</v>
      </c>
      <c r="N10" s="678" t="str">
        <f t="shared" si="4"/>
        <v>CUMPLE</v>
      </c>
      <c r="O10" s="674" t="s">
        <v>160</v>
      </c>
      <c r="P10" s="392">
        <f>IFERROR(IF(D10="","",SUMIF('EXP GEN.'!$D$3:$D$195,D10,'EXP GEN.'!$AB$3:$AB$195)),"")</f>
        <v>0</v>
      </c>
      <c r="Q10" s="392">
        <f>IFERROR(IF(D10="","",SUMIF('EXP ESPEC.'!$D$3:$D$126,D10,'EXP ESPEC.'!$AE$3:$AE$126)),"")</f>
        <v>0</v>
      </c>
      <c r="R10" s="392">
        <f t="shared" si="2"/>
        <v>0</v>
      </c>
      <c r="S10" s="678" t="str">
        <f>IFERROR(IF(R10=0,"",IF(R10&gt;=PARAMETROS!$Q$10,"CUMPLE","NO CUMPLE")),"")</f>
        <v/>
      </c>
      <c r="T10" s="393" t="str">
        <f t="shared" si="3"/>
        <v>NO CUMPLE</v>
      </c>
      <c r="U10" s="674" t="s">
        <v>160</v>
      </c>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row>
    <row r="11" spans="1:75" s="225" customFormat="1" x14ac:dyDescent="0.25">
      <c r="A11" s="1343" t="s">
        <v>18</v>
      </c>
      <c r="B11" s="1346" t="s">
        <v>336</v>
      </c>
      <c r="C11" s="670" t="s">
        <v>178</v>
      </c>
      <c r="D11" s="296" t="s">
        <v>337</v>
      </c>
      <c r="E11" s="297">
        <v>0.6</v>
      </c>
      <c r="F11" s="285"/>
      <c r="G11" s="285" t="s">
        <v>161</v>
      </c>
      <c r="H11" s="1349" t="s">
        <v>160</v>
      </c>
      <c r="I11" s="1349"/>
      <c r="J11" s="467">
        <f>IFERROR(IF(D11="","",SUMIF('EXP GEN.'!$D$3:$D$270,D11,'EXP GEN.'!$AA$3:$AA$270)),"")</f>
        <v>4308.9783548672631</v>
      </c>
      <c r="K11" s="467">
        <f>IFERROR(IF(D11="","",SUMIF('EXP ESPEC.'!$D$3:$D$126,D11,'EXP ESPEC.'!$AD$3:$AD$126)),"")</f>
        <v>45270.872821503915</v>
      </c>
      <c r="L11" s="467">
        <f t="shared" si="0"/>
        <v>49579.851176371179</v>
      </c>
      <c r="M11" s="285" t="str">
        <f>IFERROR(IF(L11=0,"",IF(L11&gt;=PARAMETROS!$Q$9,"CUMPLE","NO CUMPLE")),"")</f>
        <v>CUMPLE</v>
      </c>
      <c r="N11" s="285" t="str">
        <f t="shared" si="4"/>
        <v/>
      </c>
      <c r="O11" s="1352" t="s">
        <v>160</v>
      </c>
      <c r="P11" s="286">
        <f>IFERROR(IF(D11="","",SUMIF('EXP GEN.'!$D$3:$D$195,D11,'EXP GEN.'!$AB$3:$AB$195)),"")</f>
        <v>0</v>
      </c>
      <c r="Q11" s="286">
        <f>IFERROR(IF(D11="","",SUMIF('EXP ESPEC.'!$D$3:$D$126,D11,'EXP ESPEC.'!$AE$3:$AE$126)),"")</f>
        <v>0</v>
      </c>
      <c r="R11" s="298">
        <f t="shared" si="2"/>
        <v>0</v>
      </c>
      <c r="S11" s="285" t="str">
        <f>IFERROR(IF(R11=0,"",IF(R11&gt;=PARAMETROS!$Q$10,"CUMPLE","NO CUMPLE")),"")</f>
        <v/>
      </c>
      <c r="T11" s="684" t="str">
        <f t="shared" si="3"/>
        <v/>
      </c>
      <c r="U11" s="1352" t="s">
        <v>160</v>
      </c>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row>
    <row r="12" spans="1:75" s="225" customFormat="1" ht="16.5" thickBot="1" x14ac:dyDescent="0.3">
      <c r="A12" s="1344"/>
      <c r="B12" s="1347"/>
      <c r="C12" s="683" t="s">
        <v>179</v>
      </c>
      <c r="D12" s="287" t="s">
        <v>338</v>
      </c>
      <c r="E12" s="288">
        <v>0.4</v>
      </c>
      <c r="F12" s="677"/>
      <c r="G12" s="677" t="s">
        <v>250</v>
      </c>
      <c r="H12" s="1351"/>
      <c r="I12" s="1351"/>
      <c r="J12" s="471">
        <f>IFERROR(IF(D12="","",SUMIF('EXP GEN.'!$D$3:$D$270,D12,'EXP GEN.'!$AA$3:$AA$270)),"")</f>
        <v>3434.57996751057</v>
      </c>
      <c r="K12" s="471">
        <f>IFERROR(IF(D12="","",SUMIF('EXP ESPEC.'!$D$3:$D$126,D12,'EXP ESPEC.'!$AD$3:$AD$126)),"")</f>
        <v>7587.5928384231174</v>
      </c>
      <c r="L12" s="471">
        <f t="shared" si="0"/>
        <v>11022.172805933687</v>
      </c>
      <c r="M12" s="289" t="str">
        <f>IFERROR(IF(L12=0,"",IF(L12&gt;=PARAMETROS!$Q$9,"CUMPLE","NO CUMPLE")),"")</f>
        <v>CUMPLE</v>
      </c>
      <c r="N12" s="289" t="str">
        <f t="shared" si="4"/>
        <v>CUMPLE</v>
      </c>
      <c r="O12" s="1353"/>
      <c r="P12" s="299">
        <f>IFERROR(IF(D12="","",SUMIF('EXP GEN.'!$D$3:$D$195,D12,'EXP GEN.'!$AB$3:$AB$195)),"")</f>
        <v>0</v>
      </c>
      <c r="Q12" s="299">
        <f>IFERROR(IF(D12="","",SUMIF('EXP ESPEC.'!$D$3:$D$126,D12,'EXP ESPEC.'!$AE$3:$AE$126)),"")</f>
        <v>0</v>
      </c>
      <c r="R12" s="290">
        <f t="shared" si="2"/>
        <v>0</v>
      </c>
      <c r="S12" s="677" t="str">
        <f>IFERROR(IF(R12=0,"",IF(R12&gt;=PARAMETROS!$Q$10,"CUMPLE","NO CUMPLE")),"")</f>
        <v/>
      </c>
      <c r="T12" s="300" t="str">
        <f t="shared" si="3"/>
        <v>NO CUMPLE</v>
      </c>
      <c r="U12" s="1353"/>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row>
    <row r="13" spans="1:75" s="225" customFormat="1" x14ac:dyDescent="0.25">
      <c r="A13" s="1343" t="s">
        <v>19</v>
      </c>
      <c r="B13" s="1346" t="s">
        <v>339</v>
      </c>
      <c r="C13" s="682" t="s">
        <v>180</v>
      </c>
      <c r="D13" s="283" t="s">
        <v>340</v>
      </c>
      <c r="E13" s="284">
        <v>0.6</v>
      </c>
      <c r="F13" s="284"/>
      <c r="G13" s="285" t="s">
        <v>250</v>
      </c>
      <c r="H13" s="1349" t="s">
        <v>160</v>
      </c>
      <c r="I13" s="1349"/>
      <c r="J13" s="467">
        <f>IFERROR(IF(D13="","",SUMIF('EXP GEN.'!$D$3:$D$270,D13,'EXP GEN.'!$AA$3:$AA$270)),"")</f>
        <v>33576.854726544821</v>
      </c>
      <c r="K13" s="467">
        <f>IFERROR(IF(D13="","",SUMIF('EXP ESPEC.'!$D$3:$D$126,D13,'EXP ESPEC.'!$AD$3:$AD$126)),"")</f>
        <v>22378.756709612862</v>
      </c>
      <c r="L13" s="467">
        <f t="shared" si="0"/>
        <v>55955.611436157684</v>
      </c>
      <c r="M13" s="285" t="str">
        <f>IFERROR(IF(L13=0,"",IF(L13&gt;=PARAMETROS!$Q$9,"CUMPLE","NO CUMPLE")),"")</f>
        <v>CUMPLE</v>
      </c>
      <c r="N13" s="285" t="str">
        <f t="shared" si="4"/>
        <v>CUMPLE</v>
      </c>
      <c r="O13" s="1352" t="s">
        <v>160</v>
      </c>
      <c r="P13" s="286">
        <f>IFERROR(IF(D13="","",SUMIF('EXP GEN.'!$D$3:$D$195,D13,'EXP GEN.'!$AB$3:$AB$195)),"")</f>
        <v>0</v>
      </c>
      <c r="Q13" s="286">
        <f>IFERROR(IF(D13="","",SUMIF('EXP ESPEC.'!$D$3:$D$126,D13,'EXP ESPEC.'!$AE$3:$AE$126)),"")</f>
        <v>0</v>
      </c>
      <c r="R13" s="286">
        <f t="shared" si="2"/>
        <v>0</v>
      </c>
      <c r="S13" s="285" t="str">
        <f>IFERROR(IF(R13=0,"",IF(R13&gt;=PARAMETROS!$Q$10,"CUMPLE","NO CUMPLE")),"")</f>
        <v/>
      </c>
      <c r="T13" s="684" t="str">
        <f t="shared" si="3"/>
        <v>NO CUMPLE</v>
      </c>
      <c r="U13" s="1352" t="s">
        <v>160</v>
      </c>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row>
    <row r="14" spans="1:75" s="225" customFormat="1" ht="16.5" thickBot="1" x14ac:dyDescent="0.3">
      <c r="A14" s="1345"/>
      <c r="B14" s="1347"/>
      <c r="C14" s="686" t="s">
        <v>181</v>
      </c>
      <c r="D14" s="292" t="s">
        <v>341</v>
      </c>
      <c r="E14" s="293">
        <v>0.4</v>
      </c>
      <c r="F14" s="293"/>
      <c r="G14" s="294" t="s">
        <v>161</v>
      </c>
      <c r="H14" s="1351"/>
      <c r="I14" s="1351"/>
      <c r="J14" s="468">
        <f>IFERROR(IF(D14="","",SUMIF('EXP GEN.'!$D$3:$D$270,D14,'EXP GEN.'!$AA$3:$AA$270)),"")</f>
        <v>21960.584908858302</v>
      </c>
      <c r="K14" s="468">
        <f>IFERROR(IF(D14="","",SUMIF('EXP ESPEC.'!$D$3:$D$126,D14,'EXP ESPEC.'!$AD$3:$AD$126)),"")</f>
        <v>24068.634259898139</v>
      </c>
      <c r="L14" s="468">
        <f t="shared" si="0"/>
        <v>46029.219168756441</v>
      </c>
      <c r="M14" s="678" t="str">
        <f>IFERROR(IF(L14=0,"",IF(L14&gt;=PARAMETROS!$Q$9,"CUMPLE","NO CUMPLE")),"")</f>
        <v>CUMPLE</v>
      </c>
      <c r="N14" s="678" t="str">
        <f t="shared" si="4"/>
        <v/>
      </c>
      <c r="O14" s="1354"/>
      <c r="P14" s="295">
        <f>IFERROR(IF(D14="","",SUMIF('EXP GEN.'!$D$3:$D$195,D14,'EXP GEN.'!$AB$3:$AB$195)),"")</f>
        <v>0</v>
      </c>
      <c r="Q14" s="295">
        <f>IFERROR(IF(D14="","",SUMIF('EXP ESPEC.'!$D$3:$D$126,D14,'EXP ESPEC.'!$AE$3:$AE$126)),"")</f>
        <v>0</v>
      </c>
      <c r="R14" s="295">
        <f t="shared" si="2"/>
        <v>0</v>
      </c>
      <c r="S14" s="294" t="str">
        <f>IFERROR(IF(R14=0,"",IF(R14&gt;=PARAMETROS!$Q$10,"CUMPLE","NO CUMPLE")),"")</f>
        <v/>
      </c>
      <c r="T14" s="685" t="str">
        <f t="shared" si="3"/>
        <v/>
      </c>
      <c r="U14" s="135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row>
    <row r="15" spans="1:75" s="225" customFormat="1" ht="16.5" thickBot="1" x14ac:dyDescent="0.3">
      <c r="A15" s="1379" t="s">
        <v>20</v>
      </c>
      <c r="B15" s="1386" t="s">
        <v>344</v>
      </c>
      <c r="C15" s="670" t="s">
        <v>182</v>
      </c>
      <c r="D15" s="296" t="s">
        <v>345</v>
      </c>
      <c r="E15" s="297">
        <v>0.51</v>
      </c>
      <c r="F15" s="297"/>
      <c r="G15" s="285" t="s">
        <v>250</v>
      </c>
      <c r="H15" s="735" t="s">
        <v>160</v>
      </c>
      <c r="I15" s="735"/>
      <c r="J15" s="767">
        <f>IFERROR(IF(D15="","",SUMIF('EXP GEN.'!$D$3:$D$270,D15,'EXP GEN.'!$AA$3:$AA$270)),"")</f>
        <v>5881.7343304784217</v>
      </c>
      <c r="K15" s="767">
        <f>IFERROR(IF(D15="","",SUMIF('EXP ESPEC.'!$D$3:$D$126,D15,'EXP ESPEC.'!$AD$3:$AD$126)),"")</f>
        <v>5881.7343304784217</v>
      </c>
      <c r="L15" s="767">
        <f t="shared" si="0"/>
        <v>11763.468660956843</v>
      </c>
      <c r="M15" s="735" t="str">
        <f>IFERROR(IF(L15=0,"",IF(L15&gt;=PARAMETROS!$Q$9,"CUMPLE","NO CUMPLE")),"")</f>
        <v>CUMPLE</v>
      </c>
      <c r="N15" s="735" t="str">
        <f t="shared" si="4"/>
        <v>CUMPLE</v>
      </c>
      <c r="O15" s="1355" t="s">
        <v>160</v>
      </c>
      <c r="P15" s="286">
        <f>IFERROR(IF(D15="","",SUMIF('EXP GEN.'!$D$3:$D$195,D15,'EXP GEN.'!$AB$3:$AB$195)),"")</f>
        <v>0</v>
      </c>
      <c r="Q15" s="286">
        <f>IFERROR(IF(D15="","",SUMIF('EXP ESPEC.'!$D$3:$D$126,D15,'EXP ESPEC.'!$AE$3:$AE$126)),"")</f>
        <v>0</v>
      </c>
      <c r="R15" s="298">
        <f t="shared" si="2"/>
        <v>0</v>
      </c>
      <c r="S15" s="285" t="str">
        <f>IFERROR(IF(R15=0,"",IF(R15&gt;=PARAMETROS!$Q$10,"CUMPLE","NO CUMPLE")),"")</f>
        <v/>
      </c>
      <c r="T15" s="684" t="str">
        <f t="shared" si="3"/>
        <v>NO CUMPLE</v>
      </c>
      <c r="U15" s="673" t="s">
        <v>160</v>
      </c>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row>
    <row r="16" spans="1:75" s="225" customFormat="1" ht="23.25" thickBot="1" x14ac:dyDescent="0.3">
      <c r="A16" s="1344"/>
      <c r="B16" s="1347"/>
      <c r="C16" s="742" t="s">
        <v>342</v>
      </c>
      <c r="D16" s="287" t="s">
        <v>346</v>
      </c>
      <c r="E16" s="288">
        <v>0.25</v>
      </c>
      <c r="F16" s="288"/>
      <c r="G16" s="57" t="s">
        <v>161</v>
      </c>
      <c r="H16" s="289"/>
      <c r="I16" s="289"/>
      <c r="J16" s="469">
        <f>IFERROR(IF(D16="","",SUMIF('EXP GEN.'!$D$3:$D$270,D16,'EXP GEN.'!$AA$3:$AA$270)),"")</f>
        <v>6962.4722261874094</v>
      </c>
      <c r="K16" s="469">
        <f>IFERROR(IF(D16="","",SUMIF('EXP ESPEC.'!$D$3:$D$126,D16,'EXP ESPEC.'!$AD$3:$AD$126)),"")</f>
        <v>6962.4722261874094</v>
      </c>
      <c r="L16" s="469">
        <f t="shared" si="0"/>
        <v>13924.944452374819</v>
      </c>
      <c r="M16" s="289" t="str">
        <f>IFERROR(IF(L16=0,"",IF(L16&gt;=PARAMETROS!$Q$9,"CUMPLE","NO CUMPLE")),"")</f>
        <v>CUMPLE</v>
      </c>
      <c r="N16" s="289" t="str">
        <f t="shared" ref="N16:N17" si="6">IFERROR(IF(G16="ACREDITA",IF(M16="CUMPLE","CUMPLE","NO CUMPLE"),""),"")</f>
        <v/>
      </c>
      <c r="O16" s="1353"/>
      <c r="P16" s="286"/>
      <c r="Q16" s="286"/>
      <c r="R16" s="298"/>
      <c r="S16" s="285"/>
      <c r="T16" s="737"/>
      <c r="U16" s="732"/>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row>
    <row r="17" spans="1:75" s="225" customFormat="1" ht="16.5" thickBot="1" x14ac:dyDescent="0.3">
      <c r="A17" s="1380"/>
      <c r="B17" s="1387"/>
      <c r="C17" s="734" t="s">
        <v>343</v>
      </c>
      <c r="D17" s="395" t="s">
        <v>347</v>
      </c>
      <c r="E17" s="399">
        <v>0.24</v>
      </c>
      <c r="F17" s="399"/>
      <c r="G17" s="1001" t="s">
        <v>161</v>
      </c>
      <c r="H17" s="736"/>
      <c r="I17" s="736"/>
      <c r="J17" s="471">
        <f>IFERROR(IF(D17="","",SUMIF('EXP GEN.'!$D$3:$D$270,D17,'EXP GEN.'!$AA$3:$AA$270)),"")</f>
        <v>2907.3124190967419</v>
      </c>
      <c r="K17" s="471">
        <f>IFERROR(IF(D17="","",SUMIF('EXP ESPEC.'!$D$3:$D$126,D17,'EXP ESPEC.'!$AD$3:$AD$126)),"")</f>
        <v>44866.657909237023</v>
      </c>
      <c r="L17" s="471">
        <f t="shared" si="0"/>
        <v>47773.970328333766</v>
      </c>
      <c r="M17" s="736" t="str">
        <f>IFERROR(IF(L17=0,"",IF(L17&gt;=PARAMETROS!$Q$9,"CUMPLE","NO CUMPLE")),"")</f>
        <v>CUMPLE</v>
      </c>
      <c r="N17" s="736" t="str">
        <f t="shared" si="6"/>
        <v/>
      </c>
      <c r="O17" s="1356"/>
      <c r="P17" s="286"/>
      <c r="Q17" s="286"/>
      <c r="R17" s="298"/>
      <c r="S17" s="285"/>
      <c r="T17" s="737"/>
      <c r="U17" s="732"/>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row>
    <row r="18" spans="1:75" s="225" customFormat="1" x14ac:dyDescent="0.25">
      <c r="A18" s="1379" t="s">
        <v>21</v>
      </c>
      <c r="B18" s="1346" t="s">
        <v>348</v>
      </c>
      <c r="C18" s="682" t="s">
        <v>183</v>
      </c>
      <c r="D18" s="283" t="s">
        <v>349</v>
      </c>
      <c r="E18" s="284">
        <v>0.51</v>
      </c>
      <c r="F18" s="284"/>
      <c r="G18" s="285" t="s">
        <v>250</v>
      </c>
      <c r="H18" s="1349" t="s">
        <v>160</v>
      </c>
      <c r="I18" s="1349"/>
      <c r="J18" s="467">
        <f>IFERROR(IF(D18="","",SUMIF('EXP GEN.'!$D$3:$D$270,D18,'EXP GEN.'!$AA$3:$AA$270)),"")</f>
        <v>12595.977270916885</v>
      </c>
      <c r="K18" s="467">
        <f>IFERROR(IF(D18="","",SUMIF('EXP ESPEC.'!$D$3:$D$126,D18,'EXP ESPEC.'!$AD$3:$AD$126)),"")</f>
        <v>9515.0895977257405</v>
      </c>
      <c r="L18" s="467">
        <f t="shared" si="0"/>
        <v>22111.066868642625</v>
      </c>
      <c r="M18" s="285" t="str">
        <f>IFERROR(IF(L18=0,"",IF(L18&gt;=PARAMETROS!$Q$9,"CUMPLE","NO CUMPLE")),"")</f>
        <v>CUMPLE</v>
      </c>
      <c r="N18" s="285" t="str">
        <f t="shared" si="4"/>
        <v>CUMPLE</v>
      </c>
      <c r="O18" s="1352" t="s">
        <v>160</v>
      </c>
      <c r="P18" s="286">
        <f>IFERROR(IF(D18="","",SUMIF('EXP GEN.'!$D$3:$D$195,D18,'EXP GEN.'!$AB$3:$AB$195)),"")</f>
        <v>0</v>
      </c>
      <c r="Q18" s="286">
        <f>IFERROR(IF(D18="","",SUMIF('EXP ESPEC.'!$D$3:$D$126,D18,'EXP ESPEC.'!$AE$3:$AE$126)),"")</f>
        <v>0</v>
      </c>
      <c r="R18" s="286">
        <f t="shared" si="2"/>
        <v>0</v>
      </c>
      <c r="S18" s="285" t="str">
        <f>IFERROR(IF(R18=0,"",IF(R18&gt;=PARAMETROS!$Q$10,"CUMPLE","NO CUMPLE")),"")</f>
        <v/>
      </c>
      <c r="T18" s="684" t="str">
        <f t="shared" si="3"/>
        <v>NO CUMPLE</v>
      </c>
      <c r="U18" s="1352" t="s">
        <v>160</v>
      </c>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row>
    <row r="19" spans="1:75" s="225" customFormat="1" ht="16.5" thickBot="1" x14ac:dyDescent="0.3">
      <c r="A19" s="1380"/>
      <c r="B19" s="1347"/>
      <c r="C19" s="686" t="s">
        <v>184</v>
      </c>
      <c r="D19" s="292" t="s">
        <v>350</v>
      </c>
      <c r="E19" s="293">
        <v>0.49</v>
      </c>
      <c r="F19" s="293"/>
      <c r="G19" s="64" t="s">
        <v>161</v>
      </c>
      <c r="H19" s="1351"/>
      <c r="I19" s="1351"/>
      <c r="J19" s="468">
        <f>IFERROR(IF(D19="","",SUMIF('EXP GEN.'!$D$3:$D$270,D19,'EXP GEN.'!$AA$3:$AA$270)),"")</f>
        <v>9372.805917792628</v>
      </c>
      <c r="K19" s="468">
        <f>IFERROR(IF(D19="","",SUMIF('EXP ESPEC.'!$D$3:$D$126,D19,'EXP ESPEC.'!$AD$3:$AD$126)),"")</f>
        <v>18967.53679645517</v>
      </c>
      <c r="L19" s="468">
        <f t="shared" si="0"/>
        <v>28340.342714247796</v>
      </c>
      <c r="M19" s="678" t="str">
        <f>IFERROR(IF(L19=0,"",IF(L19&gt;=PARAMETROS!$Q$9,"CUMPLE","NO CUMPLE")),"")</f>
        <v>CUMPLE</v>
      </c>
      <c r="N19" s="678" t="str">
        <f t="shared" si="4"/>
        <v/>
      </c>
      <c r="O19" s="1354"/>
      <c r="P19" s="295">
        <f>IFERROR(IF(D19="","",SUMIF('EXP GEN.'!$D$3:$D$195,D19,'EXP GEN.'!$AB$3:$AB$195)),"")</f>
        <v>0</v>
      </c>
      <c r="Q19" s="295">
        <f>IFERROR(IF(D19="","",SUMIF('EXP ESPEC.'!$D$3:$D$126,D19,'EXP ESPEC.'!$AE$3:$AE$126)),"")</f>
        <v>0</v>
      </c>
      <c r="R19" s="295">
        <f t="shared" si="2"/>
        <v>0</v>
      </c>
      <c r="S19" s="294" t="str">
        <f>IFERROR(IF(R19=0,"",IF(R19&gt;=PARAMETROS!$Q$10,"CUMPLE","NO CUMPLE")),"")</f>
        <v/>
      </c>
      <c r="T19" s="685" t="str">
        <f t="shared" si="3"/>
        <v/>
      </c>
      <c r="U19" s="135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row>
    <row r="20" spans="1:75" s="225" customFormat="1" ht="16.5" thickBot="1" x14ac:dyDescent="0.3">
      <c r="A20" s="1379" t="s">
        <v>22</v>
      </c>
      <c r="B20" s="1346" t="s">
        <v>352</v>
      </c>
      <c r="C20" s="741" t="s">
        <v>185</v>
      </c>
      <c r="D20" s="283" t="s">
        <v>353</v>
      </c>
      <c r="E20" s="284">
        <v>0.51</v>
      </c>
      <c r="F20" s="284"/>
      <c r="G20" s="52" t="s">
        <v>250</v>
      </c>
      <c r="H20" s="285" t="s">
        <v>160</v>
      </c>
      <c r="I20" s="285"/>
      <c r="J20" s="467">
        <f>IFERROR(IF(D20="","",SUMIF('EXP GEN.'!$D$3:$D$270,D20,'EXP GEN.'!$AA$3:$AA$270)),"")</f>
        <v>22730.798007611607</v>
      </c>
      <c r="K20" s="467">
        <f>IFERROR(IF(D20="","",SUMIF('EXP ESPEC.'!$D$3:$D$126,D20,'EXP ESPEC.'!$AD$3:$AD$126)),"")</f>
        <v>18664.206161964914</v>
      </c>
      <c r="L20" s="467">
        <f t="shared" si="0"/>
        <v>41395.004169576525</v>
      </c>
      <c r="M20" s="285" t="str">
        <f>IFERROR(IF(L20=0,"",IF(L20&gt;=PARAMETROS!$Q$9,"CUMPLE","NO CUMPLE")),"")</f>
        <v>CUMPLE</v>
      </c>
      <c r="N20" s="285" t="str">
        <f t="shared" si="4"/>
        <v>CUMPLE</v>
      </c>
      <c r="O20" s="1355" t="s">
        <v>160</v>
      </c>
      <c r="P20" s="286">
        <f>IFERROR(IF(D20="","",SUMIF('EXP GEN.'!$D$3:$D$195,D20,'EXP GEN.'!$AB$3:$AB$195)),"")</f>
        <v>0</v>
      </c>
      <c r="Q20" s="286">
        <f>IFERROR(IF(D20="","",SUMIF('EXP ESPEC.'!$D$3:$D$126,D20,'EXP ESPEC.'!$AE$3:$AE$126)),"")</f>
        <v>0</v>
      </c>
      <c r="R20" s="286">
        <f t="shared" si="2"/>
        <v>0</v>
      </c>
      <c r="S20" s="285" t="str">
        <f>IFERROR(IF(R20=0,"",IF(R20&gt;=PARAMETROS!$Q$10,"CUMPLE","NO CUMPLE")),"")</f>
        <v/>
      </c>
      <c r="T20" s="684" t="str">
        <f t="shared" si="3"/>
        <v>NO CUMPLE</v>
      </c>
      <c r="U20" s="673" t="s">
        <v>160</v>
      </c>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row>
    <row r="21" spans="1:75" s="225" customFormat="1" ht="16.5" thickBot="1" x14ac:dyDescent="0.3">
      <c r="A21" s="1380"/>
      <c r="B21" s="1347"/>
      <c r="C21" s="744" t="s">
        <v>351</v>
      </c>
      <c r="D21" s="395" t="s">
        <v>354</v>
      </c>
      <c r="E21" s="399">
        <v>0.49</v>
      </c>
      <c r="F21" s="399"/>
      <c r="G21" s="1001" t="s">
        <v>161</v>
      </c>
      <c r="H21" s="394"/>
      <c r="I21" s="394"/>
      <c r="J21" s="473">
        <f>IFERROR(IF(D21="","",SUMIF('EXP GEN.'!$D$3:$D$270,D21,'EXP GEN.'!$AA$3:$AA$270)),"")</f>
        <v>16671.178047554688</v>
      </c>
      <c r="K21" s="473">
        <f>IFERROR(IF(D21="","",SUMIF('EXP ESPEC.'!$D$3:$D$126,D21,'EXP ESPEC.'!$AD$3:$AD$126)),"")</f>
        <v>0</v>
      </c>
      <c r="L21" s="473">
        <f t="shared" si="0"/>
        <v>16671.178047554688</v>
      </c>
      <c r="M21" s="394" t="str">
        <f>IFERROR(IF(L21=0,"",IF(L21&gt;=PARAMETROS!$Q$9,"CUMPLE","NO CUMPLE")),"")</f>
        <v>CUMPLE</v>
      </c>
      <c r="N21" s="394" t="str">
        <f t="shared" ref="N21" si="7">IFERROR(IF(G21="ACREDITA",IF(M21="CUMPLE","CUMPLE","NO CUMPLE"),""),"")</f>
        <v/>
      </c>
      <c r="O21" s="1356"/>
      <c r="P21" s="286"/>
      <c r="Q21" s="286"/>
      <c r="R21" s="286"/>
      <c r="S21" s="285"/>
      <c r="T21" s="737"/>
      <c r="U21" s="732"/>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row>
    <row r="22" spans="1:75" s="225" customFormat="1" ht="23.25" thickBot="1" x14ac:dyDescent="0.3">
      <c r="A22" s="1379" t="s">
        <v>23</v>
      </c>
      <c r="B22" s="1346" t="s">
        <v>356</v>
      </c>
      <c r="C22" s="741" t="s">
        <v>186</v>
      </c>
      <c r="D22" s="283" t="s">
        <v>357</v>
      </c>
      <c r="E22" s="284">
        <v>0.51</v>
      </c>
      <c r="F22" s="284"/>
      <c r="G22" s="52" t="s">
        <v>161</v>
      </c>
      <c r="H22" s="285" t="s">
        <v>160</v>
      </c>
      <c r="I22" s="285"/>
      <c r="J22" s="467">
        <f>IFERROR(IF(D22="","",SUMIF('EXP GEN.'!$D$3:$D$270,D22,'EXP GEN.'!$AA$3:$AA$270)),"")</f>
        <v>7621.5968469280579</v>
      </c>
      <c r="K22" s="467">
        <f>IFERROR(IF(D22="","",SUMIF('EXP ESPEC.'!$D$3:$D$126,D22,'EXP ESPEC.'!$AD$3:$AD$126)),"")</f>
        <v>16131.012268596794</v>
      </c>
      <c r="L22" s="467">
        <f t="shared" si="0"/>
        <v>23752.60911552485</v>
      </c>
      <c r="M22" s="285" t="str">
        <f>IFERROR(IF(L22=0,"",IF(L22&gt;=PARAMETROS!$Q$9,"CUMPLE","NO CUMPLE")),"")</f>
        <v>CUMPLE</v>
      </c>
      <c r="N22" s="285" t="str">
        <f t="shared" si="4"/>
        <v/>
      </c>
      <c r="O22" s="1355" t="s">
        <v>160</v>
      </c>
      <c r="P22" s="286">
        <f>IFERROR(IF(D22="","",SUMIF('EXP GEN.'!$D$3:$D$195,D22,'EXP GEN.'!$AB$3:$AB$195)),"")</f>
        <v>0</v>
      </c>
      <c r="Q22" s="286">
        <f>IFERROR(IF(D22="","",SUMIF('EXP ESPEC.'!$D$3:$D$126,D22,'EXP ESPEC.'!$AE$3:$AE$126)),"")</f>
        <v>0</v>
      </c>
      <c r="R22" s="286">
        <f t="shared" si="2"/>
        <v>0</v>
      </c>
      <c r="S22" s="285" t="str">
        <f>IFERROR(IF(R22=0,"",IF(R22&gt;=PARAMETROS!$Q$10,"CUMPLE","NO CUMPLE")),"")</f>
        <v/>
      </c>
      <c r="T22" s="684" t="str">
        <f t="shared" si="3"/>
        <v/>
      </c>
      <c r="U22" s="673" t="s">
        <v>160</v>
      </c>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row>
    <row r="23" spans="1:75" s="225" customFormat="1" ht="23.25" thickBot="1" x14ac:dyDescent="0.3">
      <c r="A23" s="1380"/>
      <c r="B23" s="1347"/>
      <c r="C23" s="744" t="s">
        <v>355</v>
      </c>
      <c r="D23" s="395" t="s">
        <v>358</v>
      </c>
      <c r="E23" s="399">
        <v>0.49</v>
      </c>
      <c r="F23" s="399"/>
      <c r="G23" s="1001" t="s">
        <v>250</v>
      </c>
      <c r="H23" s="736"/>
      <c r="I23" s="736"/>
      <c r="J23" s="473">
        <f>IFERROR(IF(D23="","",SUMIF('EXP GEN.'!$D$3:$D$270,D23,'EXP GEN.'!$AA$3:$AA$270)),"")</f>
        <v>5583.9616182604204</v>
      </c>
      <c r="K23" s="473">
        <f>IFERROR(IF(D23="","",SUMIF('EXP ESPEC.'!$D$3:$D$126,D23,'EXP ESPEC.'!$AD$3:$AD$126)),"")</f>
        <v>24423.823693164344</v>
      </c>
      <c r="L23" s="473">
        <f t="shared" si="0"/>
        <v>30007.785311424763</v>
      </c>
      <c r="M23" s="394" t="str">
        <f>IFERROR(IF(L23=0,"",IF(L23&gt;=PARAMETROS!$Q$9,"CUMPLE","NO CUMPLE")),"")</f>
        <v>CUMPLE</v>
      </c>
      <c r="N23" s="394" t="str">
        <f t="shared" ref="N23" si="8">IFERROR(IF(G23="ACREDITA",IF(M23="CUMPLE","CUMPLE","NO CUMPLE"),""),"")</f>
        <v>CUMPLE</v>
      </c>
      <c r="O23" s="1356"/>
      <c r="P23" s="286"/>
      <c r="Q23" s="286"/>
      <c r="R23" s="286"/>
      <c r="S23" s="285"/>
      <c r="T23" s="737"/>
      <c r="U23" s="732"/>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row>
    <row r="24" spans="1:75" ht="22.5" customHeight="1" x14ac:dyDescent="0.25">
      <c r="A24" s="1343" t="s">
        <v>24</v>
      </c>
      <c r="B24" s="1386" t="s">
        <v>359</v>
      </c>
      <c r="C24" s="687" t="s">
        <v>187</v>
      </c>
      <c r="D24" s="50" t="s">
        <v>360</v>
      </c>
      <c r="E24" s="51">
        <v>0.51</v>
      </c>
      <c r="F24" s="284"/>
      <c r="G24" s="52" t="s">
        <v>250</v>
      </c>
      <c r="H24" s="1349" t="s">
        <v>160</v>
      </c>
      <c r="I24" s="1349"/>
      <c r="J24" s="467">
        <f>IFERROR(IF(D24="","",SUMIF('EXP GEN.'!$D$3:$D$270,D24,'EXP GEN.'!$AA$3:$AA$270)),"")</f>
        <v>37734.435344684171</v>
      </c>
      <c r="K24" s="467">
        <f>IFERROR(IF(D24="","",SUMIF('EXP ESPEC.'!$D$3:$D$126,D24,'EXP ESPEC.'!$AD$3:$AD$126)),"")</f>
        <v>60206.624057198547</v>
      </c>
      <c r="L24" s="467">
        <f t="shared" si="0"/>
        <v>97941.059401882725</v>
      </c>
      <c r="M24" s="285" t="str">
        <f>IFERROR(IF(L24=0,"",IF(L24&gt;=PARAMETROS!$Q$9,"CUMPLE","NO CUMPLE")),"")</f>
        <v>CUMPLE</v>
      </c>
      <c r="N24" s="285" t="str">
        <f t="shared" si="4"/>
        <v>CUMPLE</v>
      </c>
      <c r="O24" s="1352" t="s">
        <v>160</v>
      </c>
      <c r="P24" s="286">
        <f>IFERROR(IF(D24="","",SUMIF('EXP GEN.'!$D$3:$D$195,D24,'EXP GEN.'!$AB$3:$AB$195)),"")</f>
        <v>0</v>
      </c>
      <c r="Q24" s="286">
        <f>IFERROR(IF(D24="","",SUMIF('EXP ESPEC.'!$D$3:$D$126,D24,'EXP ESPEC.'!$AE$3:$AE$126)),"")</f>
        <v>0</v>
      </c>
      <c r="R24" s="286">
        <f t="shared" si="2"/>
        <v>0</v>
      </c>
      <c r="S24" s="285" t="str">
        <f>IFERROR(IF(R24=0,"",IF(R24&gt;=PARAMETROS!$Q$10,"CUMPLE","NO CUMPLE")),"")</f>
        <v/>
      </c>
      <c r="T24" s="684" t="str">
        <f t="shared" si="3"/>
        <v>NO CUMPLE</v>
      </c>
      <c r="U24" s="1352" t="s">
        <v>160</v>
      </c>
    </row>
    <row r="25" spans="1:75" ht="16.5" thickBot="1" x14ac:dyDescent="0.3">
      <c r="A25" s="1345"/>
      <c r="B25" s="1387"/>
      <c r="C25" s="689" t="s">
        <v>188</v>
      </c>
      <c r="D25" s="62" t="s">
        <v>287</v>
      </c>
      <c r="E25" s="63">
        <v>0.49</v>
      </c>
      <c r="F25" s="293"/>
      <c r="G25" s="64" t="s">
        <v>161</v>
      </c>
      <c r="H25" s="1351"/>
      <c r="I25" s="1351"/>
      <c r="J25" s="468">
        <f>IFERROR(IF(D25="","",SUMIF('EXP GEN.'!$D$3:$D$270,D25,'EXP GEN.'!$AA$3:$AA$270)),"")</f>
        <v>6306.3710248796515</v>
      </c>
      <c r="K25" s="468">
        <f>IFERROR(IF(D25="","",SUMIF('EXP ESPEC.'!$D$3:$D$126,D25,'EXP ESPEC.'!$AD$3:$AD$126)),"")</f>
        <v>8575.708292036612</v>
      </c>
      <c r="L25" s="468">
        <f t="shared" si="0"/>
        <v>14882.079316916264</v>
      </c>
      <c r="M25" s="294" t="str">
        <f>IFERROR(IF(L25=0,"",IF(L25&gt;=PARAMETROS!$Q$9,"CUMPLE","NO CUMPLE")),"")</f>
        <v>CUMPLE</v>
      </c>
      <c r="N25" s="294" t="str">
        <f t="shared" si="4"/>
        <v/>
      </c>
      <c r="O25" s="1354"/>
      <c r="P25" s="295">
        <f>IFERROR(IF(D25="","",SUMIF('EXP GEN.'!$D$3:$D$195,D25,'EXP GEN.'!$AB$3:$AB$195)),"")</f>
        <v>0</v>
      </c>
      <c r="Q25" s="295">
        <f>IFERROR(IF(D25="","",SUMIF('EXP ESPEC.'!$D$3:$D$126,D25,'EXP ESPEC.'!$AE$3:$AE$126)),"")</f>
        <v>0</v>
      </c>
      <c r="R25" s="295">
        <f t="shared" si="2"/>
        <v>0</v>
      </c>
      <c r="S25" s="294" t="str">
        <f>IFERROR(IF(R25=0,"",IF(R25&gt;=PARAMETROS!$Q$10,"CUMPLE","NO CUMPLE")),"")</f>
        <v/>
      </c>
      <c r="T25" s="685" t="str">
        <f t="shared" si="3"/>
        <v/>
      </c>
      <c r="U25" s="1354"/>
    </row>
    <row r="26" spans="1:75" ht="17.25" customHeight="1" thickBot="1" x14ac:dyDescent="0.3">
      <c r="A26" s="1379" t="s">
        <v>25</v>
      </c>
      <c r="B26" s="1386" t="s">
        <v>363</v>
      </c>
      <c r="C26" s="733" t="s">
        <v>190</v>
      </c>
      <c r="D26" s="296" t="s">
        <v>268</v>
      </c>
      <c r="E26" s="297">
        <v>0.51</v>
      </c>
      <c r="F26" s="297"/>
      <c r="G26" s="1073" t="s">
        <v>161</v>
      </c>
      <c r="H26" s="735" t="s">
        <v>160</v>
      </c>
      <c r="I26" s="735"/>
      <c r="J26" s="767">
        <f>IFERROR(IF(D26="","",SUMIF('EXP GEN.'!$D$3:$D$270,D26,'EXP GEN.'!$AA$3:$AA$270)),"")</f>
        <v>8743.6823098520326</v>
      </c>
      <c r="K26" s="767">
        <f>IFERROR(IF(D26="","",SUMIF('EXP ESPEC.'!$D$3:$D$126,D26,'EXP ESPEC.'!$AD$3:$AD$126)),"")</f>
        <v>13124.934119655467</v>
      </c>
      <c r="L26" s="767">
        <f t="shared" si="0"/>
        <v>21868.6164295075</v>
      </c>
      <c r="M26" s="735" t="str">
        <f>IFERROR(IF(L26=0,"",IF(L26&gt;=PARAMETROS!$Q$9,"CUMPLE","NO CUMPLE")),"")</f>
        <v>CUMPLE</v>
      </c>
      <c r="N26" s="735" t="str">
        <f t="shared" si="4"/>
        <v/>
      </c>
      <c r="O26" s="1355" t="s">
        <v>160</v>
      </c>
      <c r="P26" s="286">
        <f>IFERROR(IF(D26="","",SUMIF('EXP GEN.'!$D$3:$D$195,D26,'EXP GEN.'!$AB$3:$AB$195)),"")</f>
        <v>0</v>
      </c>
      <c r="Q26" s="286">
        <f>IFERROR(IF(D26="","",SUMIF('EXP ESPEC.'!$D$3:$D$126,D26,'EXP ESPEC.'!$AE$3:$AE$126)),"")</f>
        <v>0</v>
      </c>
      <c r="R26" s="286">
        <f t="shared" si="2"/>
        <v>0</v>
      </c>
      <c r="S26" s="285" t="str">
        <f>IFERROR(IF(R26=0,"",IF(R26&gt;=PARAMETROS!$Q$10,"CUMPLE","NO CUMPLE")),"")</f>
        <v/>
      </c>
      <c r="T26" s="684" t="str">
        <f t="shared" si="3"/>
        <v/>
      </c>
      <c r="U26" s="673" t="s">
        <v>160</v>
      </c>
    </row>
    <row r="27" spans="1:75" ht="17.25" customHeight="1" thickBot="1" x14ac:dyDescent="0.3">
      <c r="A27" s="1344"/>
      <c r="B27" s="1347"/>
      <c r="C27" s="742" t="s">
        <v>361</v>
      </c>
      <c r="D27" s="287" t="s">
        <v>364</v>
      </c>
      <c r="E27" s="288">
        <v>0.25</v>
      </c>
      <c r="F27" s="288"/>
      <c r="G27" s="57" t="s">
        <v>161</v>
      </c>
      <c r="H27" s="289"/>
      <c r="I27" s="289"/>
      <c r="J27" s="469">
        <f>IFERROR(IF(D27="","",SUMIF('EXP GEN.'!$D$3:$D$270,D27,'EXP GEN.'!$AA$3:$AA$270)),"")</f>
        <v>3911.1338430905271</v>
      </c>
      <c r="K27" s="469">
        <f>IFERROR(IF(D27="","",SUMIF('EXP ESPEC.'!$D$3:$D$126,D27,'EXP ESPEC.'!$AD$3:$AD$126)),"")</f>
        <v>3911.1338430905271</v>
      </c>
      <c r="L27" s="469">
        <f t="shared" si="0"/>
        <v>7822.2676861810542</v>
      </c>
      <c r="M27" s="289" t="str">
        <f>IFERROR(IF(L27=0,"",IF(L27&gt;=PARAMETROS!$Q$9,"CUMPLE","NO CUMPLE")),"")</f>
        <v>CUMPLE</v>
      </c>
      <c r="N27" s="289" t="str">
        <f t="shared" ref="N27:N28" si="9">IFERROR(IF(G27="ACREDITA",IF(M27="CUMPLE","CUMPLE","NO CUMPLE"),""),"")</f>
        <v/>
      </c>
      <c r="O27" s="1353"/>
      <c r="P27" s="286"/>
      <c r="Q27" s="286"/>
      <c r="R27" s="286"/>
      <c r="S27" s="285"/>
      <c r="T27" s="737"/>
      <c r="U27" s="732"/>
    </row>
    <row r="28" spans="1:75" ht="17.25" customHeight="1" thickBot="1" x14ac:dyDescent="0.3">
      <c r="A28" s="1380"/>
      <c r="B28" s="1387"/>
      <c r="C28" s="744" t="s">
        <v>362</v>
      </c>
      <c r="D28" s="395" t="s">
        <v>365</v>
      </c>
      <c r="E28" s="399">
        <v>0.24</v>
      </c>
      <c r="F28" s="399"/>
      <c r="G28" s="1001" t="s">
        <v>250</v>
      </c>
      <c r="H28" s="736"/>
      <c r="I28" s="736"/>
      <c r="J28" s="473">
        <f>IFERROR(IF(D28="","",SUMIF('EXP GEN.'!$D$3:$D$270,D28,'EXP GEN.'!$AA$3:$AA$270)),"")</f>
        <v>8044.3803830516226</v>
      </c>
      <c r="K28" s="473">
        <f>IFERROR(IF(D28="","",SUMIF('EXP ESPEC.'!$D$3:$D$126,D28,'EXP ESPEC.'!$AD$3:$AD$126)),"")</f>
        <v>8044.3803830516226</v>
      </c>
      <c r="L28" s="473">
        <f t="shared" si="0"/>
        <v>16088.760766103245</v>
      </c>
      <c r="M28" s="394" t="str">
        <f>IFERROR(IF(L28=0,"",IF(L28&gt;=PARAMETROS!$Q$9,"CUMPLE","NO CUMPLE")),"")</f>
        <v>CUMPLE</v>
      </c>
      <c r="N28" s="394" t="str">
        <f t="shared" si="9"/>
        <v>CUMPLE</v>
      </c>
      <c r="O28" s="1356"/>
      <c r="P28" s="286"/>
      <c r="Q28" s="286"/>
      <c r="R28" s="286"/>
      <c r="S28" s="285"/>
      <c r="T28" s="737"/>
      <c r="U28" s="732"/>
    </row>
    <row r="29" spans="1:75" ht="22.5" customHeight="1" x14ac:dyDescent="0.25">
      <c r="A29" s="1343" t="s">
        <v>26</v>
      </c>
      <c r="B29" s="1346" t="s">
        <v>366</v>
      </c>
      <c r="C29" s="682" t="s">
        <v>191</v>
      </c>
      <c r="D29" s="283" t="s">
        <v>367</v>
      </c>
      <c r="E29" s="284">
        <v>0.6</v>
      </c>
      <c r="F29" s="284"/>
      <c r="G29" s="52" t="s">
        <v>250</v>
      </c>
      <c r="H29" s="1349" t="s">
        <v>160</v>
      </c>
      <c r="I29" s="1349"/>
      <c r="J29" s="467">
        <f>IFERROR(IF(D29="","",SUMIF('EXP GEN.'!$D$3:$D$270,D29,'EXP GEN.'!$AA$3:$AA$270)),"")</f>
        <v>22175.999248024022</v>
      </c>
      <c r="K29" s="467">
        <f>IFERROR(IF(D29="","",SUMIF('EXP ESPEC.'!$D$3:$D$126,D29,'EXP ESPEC.'!$AD$3:$AD$126)),"")</f>
        <v>15569.407528348162</v>
      </c>
      <c r="L29" s="467">
        <f t="shared" si="0"/>
        <v>37745.406776372183</v>
      </c>
      <c r="M29" s="285" t="str">
        <f>IFERROR(IF(L29=0,"",IF(L29&gt;=PARAMETROS!$Q$9,"CUMPLE","NO CUMPLE")),"")</f>
        <v>CUMPLE</v>
      </c>
      <c r="N29" s="285" t="str">
        <f t="shared" si="4"/>
        <v>CUMPLE</v>
      </c>
      <c r="O29" s="1352" t="s">
        <v>160</v>
      </c>
      <c r="P29" s="305">
        <f>IFERROR(IF(D29="","",SUMIF('EXP GEN.'!$D$3:$D$195,D29,'EXP GEN.'!$AB$3:$AB$195)),"")</f>
        <v>0</v>
      </c>
      <c r="Q29" s="305">
        <f>IFERROR(IF(D29="","",SUMIF('EXP ESPEC.'!$D$3:$D$126,D29,'EXP ESPEC.'!$AE$3:$AE$126)),"")</f>
        <v>0</v>
      </c>
      <c r="R29" s="286">
        <f t="shared" si="2"/>
        <v>0</v>
      </c>
      <c r="S29" s="285" t="str">
        <f>IFERROR(IF(R29=0,"",IF(R29&gt;=PARAMETROS!$Q$10,"CUMPLE","NO CUMPLE")),"")</f>
        <v/>
      </c>
      <c r="T29" s="684" t="str">
        <f t="shared" si="3"/>
        <v>NO CUMPLE</v>
      </c>
      <c r="U29" s="1352" t="s">
        <v>160</v>
      </c>
    </row>
    <row r="30" spans="1:75" ht="23.25" thickBot="1" x14ac:dyDescent="0.3">
      <c r="A30" s="1345"/>
      <c r="B30" s="1348"/>
      <c r="C30" s="686" t="s">
        <v>192</v>
      </c>
      <c r="D30" s="292" t="s">
        <v>368</v>
      </c>
      <c r="E30" s="293">
        <v>0.4</v>
      </c>
      <c r="F30" s="293"/>
      <c r="G30" s="64" t="s">
        <v>161</v>
      </c>
      <c r="H30" s="1351"/>
      <c r="I30" s="1351"/>
      <c r="J30" s="468">
        <f>IFERROR(IF(D30="","",SUMIF('EXP GEN.'!$D$3:$D$270,D30,'EXP GEN.'!$AA$3:$AA$270)),"")</f>
        <v>13296.736131084512</v>
      </c>
      <c r="K30" s="468">
        <f>IFERROR(IF(D30="","",SUMIF('EXP ESPEC.'!$D$3:$D$126,D30,'EXP ESPEC.'!$AD$3:$AD$126)),"")</f>
        <v>18967.53679645517</v>
      </c>
      <c r="L30" s="468">
        <f t="shared" si="0"/>
        <v>32264.272927539681</v>
      </c>
      <c r="M30" s="294" t="str">
        <f>IFERROR(IF(L30=0,"",IF(L30&gt;=PARAMETROS!$Q$9,"CUMPLE","NO CUMPLE")),"")</f>
        <v>CUMPLE</v>
      </c>
      <c r="N30" s="294" t="str">
        <f t="shared" si="4"/>
        <v/>
      </c>
      <c r="O30" s="1354"/>
      <c r="P30" s="306">
        <f>IFERROR(IF(D30="","",SUMIF('EXP GEN.'!$D$3:$D$195,D30,'EXP GEN.'!$AB$3:$AB$195)),"")</f>
        <v>0</v>
      </c>
      <c r="Q30" s="306">
        <f>IFERROR(IF(D30="","",SUMIF('EXP ESPEC.'!$D$3:$D$126,D30,'EXP ESPEC.'!$AE$3:$AE$126)),"")</f>
        <v>0</v>
      </c>
      <c r="R30" s="295">
        <f t="shared" si="2"/>
        <v>0</v>
      </c>
      <c r="S30" s="294" t="str">
        <f>IFERROR(IF(R30=0,"",IF(R30&gt;=PARAMETROS!$Q$10,"CUMPLE","NO CUMPLE")),"")</f>
        <v/>
      </c>
      <c r="T30" s="685" t="str">
        <f t="shared" si="3"/>
        <v/>
      </c>
      <c r="U30" s="1354"/>
    </row>
    <row r="31" spans="1:75" ht="22.5" customHeight="1" thickBot="1" x14ac:dyDescent="0.3">
      <c r="A31" s="1379" t="s">
        <v>27</v>
      </c>
      <c r="B31" s="1386" t="s">
        <v>371</v>
      </c>
      <c r="C31" s="768" t="s">
        <v>193</v>
      </c>
      <c r="D31" s="772" t="s">
        <v>372</v>
      </c>
      <c r="E31" s="769">
        <v>0.51</v>
      </c>
      <c r="F31" s="297"/>
      <c r="G31" s="1073" t="s">
        <v>161</v>
      </c>
      <c r="H31" s="735" t="s">
        <v>160</v>
      </c>
      <c r="I31" s="735"/>
      <c r="J31" s="767">
        <f>IFERROR(IF(D31="","",SUMIF('EXP GEN.'!$D$3:$D$270,D31,'EXP GEN.'!$AA$3:$AA$270)),"")</f>
        <v>13735.803538728405</v>
      </c>
      <c r="K31" s="767">
        <f>IFERROR(IF(D31="","",SUMIF('EXP ESPEC.'!$D$3:$D$126,D31,'EXP ESPEC.'!$AD$3:$AD$126)),"")</f>
        <v>3566.679756186571</v>
      </c>
      <c r="L31" s="767">
        <f t="shared" si="0"/>
        <v>17302.483294914975</v>
      </c>
      <c r="M31" s="735" t="str">
        <f>IFERROR(IF(L31=0,"",IF(L31&gt;=PARAMETROS!$Q$9,"CUMPLE","NO CUMPLE")),"")</f>
        <v>CUMPLE</v>
      </c>
      <c r="N31" s="735" t="str">
        <f t="shared" si="4"/>
        <v/>
      </c>
      <c r="O31" s="1355" t="s">
        <v>160</v>
      </c>
      <c r="P31" s="305">
        <f>IFERROR(IF(D31="","",SUMIF('EXP GEN.'!$D$3:$D$195,D31,'EXP GEN.'!$AB$3:$AB$195)),"")</f>
        <v>0</v>
      </c>
      <c r="Q31" s="305">
        <f>IFERROR(IF(D31="","",SUMIF('EXP ESPEC.'!$D$3:$D$126,D31,'EXP ESPEC.'!$AE$3:$AE$126)),"")</f>
        <v>0</v>
      </c>
      <c r="R31" s="286">
        <f t="shared" si="2"/>
        <v>0</v>
      </c>
      <c r="S31" s="285" t="str">
        <f>IFERROR(IF(R31=0,"",IF(R31&gt;=PARAMETROS!$Q$10,"CUMPLE","NO CUMPLE")),"")</f>
        <v/>
      </c>
      <c r="T31" s="684" t="str">
        <f t="shared" si="3"/>
        <v/>
      </c>
      <c r="U31" s="673" t="s">
        <v>160</v>
      </c>
    </row>
    <row r="32" spans="1:75" ht="22.5" customHeight="1" thickBot="1" x14ac:dyDescent="0.3">
      <c r="A32" s="1344"/>
      <c r="B32" s="1347"/>
      <c r="C32" s="745" t="s">
        <v>369</v>
      </c>
      <c r="D32" s="1" t="s">
        <v>373</v>
      </c>
      <c r="E32" s="8">
        <v>0.25</v>
      </c>
      <c r="F32" s="288"/>
      <c r="G32" s="57" t="s">
        <v>250</v>
      </c>
      <c r="H32" s="289"/>
      <c r="I32" s="289"/>
      <c r="J32" s="469">
        <f>IFERROR(IF(D32="","",SUMIF('EXP GEN.'!$D$3:$D$270,D32,'EXP GEN.'!$AA$3:$AA$270)),"")</f>
        <v>8280.1948051948038</v>
      </c>
      <c r="K32" s="469">
        <f>IFERROR(IF(D32="","",SUMIF('EXP ESPEC.'!$D$3:$D$126,D32,'EXP ESPEC.'!$AD$3:$AD$126)),"")</f>
        <v>8280.1948051948038</v>
      </c>
      <c r="L32" s="469">
        <f t="shared" si="0"/>
        <v>16560.389610389608</v>
      </c>
      <c r="M32" s="289" t="str">
        <f>IFERROR(IF(L32=0,"",IF(L32&gt;=PARAMETROS!$Q$9,"CUMPLE","NO CUMPLE")),"")</f>
        <v>CUMPLE</v>
      </c>
      <c r="N32" s="289" t="str">
        <f t="shared" ref="N32:N33" si="10">IFERROR(IF(G32="ACREDITA",IF(M32="CUMPLE","CUMPLE","NO CUMPLE"),""),"")</f>
        <v>CUMPLE</v>
      </c>
      <c r="O32" s="1353"/>
      <c r="P32" s="305"/>
      <c r="Q32" s="305"/>
      <c r="R32" s="286"/>
      <c r="S32" s="285"/>
      <c r="T32" s="737"/>
      <c r="U32" s="732"/>
    </row>
    <row r="33" spans="1:75" ht="22.5" customHeight="1" thickBot="1" x14ac:dyDescent="0.3">
      <c r="A33" s="1380"/>
      <c r="B33" s="1387"/>
      <c r="C33" s="770" t="s">
        <v>370</v>
      </c>
      <c r="D33" s="773" t="s">
        <v>374</v>
      </c>
      <c r="E33" s="771">
        <v>0.24</v>
      </c>
      <c r="F33" s="399"/>
      <c r="G33" s="1001" t="s">
        <v>161</v>
      </c>
      <c r="H33" s="736"/>
      <c r="I33" s="736"/>
      <c r="J33" s="473">
        <f>IFERROR(IF(D33="","",SUMIF('EXP GEN.'!$D$3:$D$270,D33,'EXP GEN.'!$AA$3:$AA$270)),"")</f>
        <v>3960.9174344228409</v>
      </c>
      <c r="K33" s="473">
        <f>IFERROR(IF(D33="","",SUMIF('EXP ESPEC.'!$D$3:$D$126,D33,'EXP ESPEC.'!$AD$3:$AD$126)),"")</f>
        <v>3960.9174344228409</v>
      </c>
      <c r="L33" s="473">
        <f t="shared" si="0"/>
        <v>7921.8348688456817</v>
      </c>
      <c r="M33" s="394" t="str">
        <f>IFERROR(IF(L33=0,"",IF(L33&gt;=PARAMETROS!$Q$9,"CUMPLE","NO CUMPLE")),"")</f>
        <v>CUMPLE</v>
      </c>
      <c r="N33" s="394" t="str">
        <f t="shared" si="10"/>
        <v/>
      </c>
      <c r="O33" s="1356"/>
      <c r="P33" s="305"/>
      <c r="Q33" s="305"/>
      <c r="R33" s="286"/>
      <c r="S33" s="285"/>
      <c r="T33" s="737"/>
      <c r="U33" s="732"/>
    </row>
    <row r="34" spans="1:75" ht="22.5" customHeight="1" x14ac:dyDescent="0.25">
      <c r="A34" s="1343" t="s">
        <v>29</v>
      </c>
      <c r="B34" s="1346" t="s">
        <v>375</v>
      </c>
      <c r="C34" s="682" t="s">
        <v>194</v>
      </c>
      <c r="D34" s="283" t="s">
        <v>376</v>
      </c>
      <c r="E34" s="284">
        <v>0.51</v>
      </c>
      <c r="F34" s="284"/>
      <c r="G34" s="52" t="s">
        <v>161</v>
      </c>
      <c r="H34" s="1349" t="s">
        <v>160</v>
      </c>
      <c r="I34" s="1349"/>
      <c r="J34" s="467">
        <f>IFERROR(IF(D34="","",SUMIF('EXP GEN.'!$D$3:$D$270,D34,'EXP GEN.'!$AA$3:$AA$270)),"")</f>
        <v>13938.516100894982</v>
      </c>
      <c r="K34" s="467">
        <f>IFERROR(IF(D34="","",SUMIF('EXP ESPEC.'!$D$3:$D$126,D34,'EXP ESPEC.'!$AD$3:$AD$126)),"")</f>
        <v>5851.1233170683299</v>
      </c>
      <c r="L34" s="467">
        <f t="shared" si="0"/>
        <v>19789.639417963313</v>
      </c>
      <c r="M34" s="285" t="str">
        <f>IFERROR(IF(L34=0,"",IF(L34&gt;=PARAMETROS!$Q$9,"CUMPLE","NO CUMPLE")),"")</f>
        <v>CUMPLE</v>
      </c>
      <c r="N34" s="285" t="str">
        <f t="shared" si="4"/>
        <v/>
      </c>
      <c r="O34" s="1352" t="s">
        <v>160</v>
      </c>
      <c r="P34" s="305">
        <f>IFERROR(IF(D34="","",SUMIF('EXP GEN.'!$D$3:$D$195,D34,'EXP GEN.'!$AB$3:$AB$195)),"")</f>
        <v>0</v>
      </c>
      <c r="Q34" s="305">
        <f>IFERROR(IF(D34="","",SUMIF('EXP ESPEC.'!$D$3:$D$126,D34,'EXP ESPEC.'!$AE$3:$AE$126)),"")</f>
        <v>0</v>
      </c>
      <c r="R34" s="286">
        <f t="shared" si="2"/>
        <v>0</v>
      </c>
      <c r="S34" s="285" t="str">
        <f>IFERROR(IF(R34=0,"",IF(R34&gt;=PARAMETROS!$Q$10,"CUMPLE","NO CUMPLE")),"")</f>
        <v/>
      </c>
      <c r="T34" s="684" t="str">
        <f t="shared" si="3"/>
        <v/>
      </c>
      <c r="U34" s="1352" t="s">
        <v>160</v>
      </c>
    </row>
    <row r="35" spans="1:75" ht="22.5" customHeight="1" x14ac:dyDescent="0.25">
      <c r="A35" s="1344"/>
      <c r="B35" s="1347"/>
      <c r="C35" s="671" t="s">
        <v>196</v>
      </c>
      <c r="D35" s="303" t="s">
        <v>377</v>
      </c>
      <c r="E35" s="304">
        <v>0.25</v>
      </c>
      <c r="F35" s="304"/>
      <c r="G35" s="266" t="s">
        <v>161</v>
      </c>
      <c r="H35" s="1350"/>
      <c r="I35" s="1350"/>
      <c r="J35" s="471">
        <f>IFERROR(IF(D35="","",SUMIF('EXP GEN.'!$D$3:$D$270,D35,'EXP GEN.'!$AA$3:$AA$270)),"")</f>
        <v>3527.441954174757</v>
      </c>
      <c r="K35" s="471">
        <f>IFERROR(IF(D35="","",SUMIF('EXP ESPEC.'!$D$3:$D$126,D35,'EXP ESPEC.'!$AD$3:$AD$126)),"")</f>
        <v>23519.607348623587</v>
      </c>
      <c r="L35" s="471">
        <f t="shared" si="0"/>
        <v>27047.049302798343</v>
      </c>
      <c r="M35" s="677" t="str">
        <f>IFERROR(IF(L35=0,"",IF(L35&gt;=PARAMETROS!$Q$9,"CUMPLE","NO CUMPLE")),"")</f>
        <v>CUMPLE</v>
      </c>
      <c r="N35" s="677" t="str">
        <f t="shared" si="4"/>
        <v/>
      </c>
      <c r="O35" s="1353"/>
      <c r="P35" s="307">
        <f>IFERROR(IF(D35="","",SUMIF('EXP GEN.'!$D$3:$D$195,D35,'EXP GEN.'!$AB$3:$AB$195)),"")</f>
        <v>0</v>
      </c>
      <c r="Q35" s="307">
        <f>IFERROR(IF(D35="","",SUMIF('EXP ESPEC.'!$D$3:$D$126,D35,'EXP ESPEC.'!$AE$3:$AE$126)),"")</f>
        <v>0</v>
      </c>
      <c r="R35" s="299">
        <f t="shared" si="2"/>
        <v>0</v>
      </c>
      <c r="S35" s="677" t="str">
        <f>IFERROR(IF(R35=0,"",IF(R35&gt;=PARAMETROS!$Q$10,"CUMPLE","NO CUMPLE")),"")</f>
        <v/>
      </c>
      <c r="T35" s="300" t="str">
        <f t="shared" si="3"/>
        <v/>
      </c>
      <c r="U35" s="1353"/>
    </row>
    <row r="36" spans="1:75" ht="16.5" thickBot="1" x14ac:dyDescent="0.3">
      <c r="A36" s="1345"/>
      <c r="B36" s="1348"/>
      <c r="C36" s="686" t="s">
        <v>195</v>
      </c>
      <c r="D36" s="292" t="s">
        <v>378</v>
      </c>
      <c r="E36" s="293">
        <v>0.24</v>
      </c>
      <c r="F36" s="293"/>
      <c r="G36" s="64" t="s">
        <v>250</v>
      </c>
      <c r="H36" s="1351"/>
      <c r="I36" s="1351"/>
      <c r="J36" s="468">
        <f>IFERROR(IF(D36="","",SUMIF('EXP GEN.'!$D$3:$D$270,D36,'EXP GEN.'!$AA$3:$AA$270)),"")</f>
        <v>8029.2762003012049</v>
      </c>
      <c r="K36" s="468">
        <f>IFERROR(IF(D36="","",SUMIF('EXP ESPEC.'!$D$3:$D$126,D36,'EXP ESPEC.'!$AD$3:$AD$126)),"")</f>
        <v>26129.639698883999</v>
      </c>
      <c r="L36" s="468">
        <f t="shared" si="0"/>
        <v>34158.915899185202</v>
      </c>
      <c r="M36" s="294" t="str">
        <f>IFERROR(IF(L36=0,"",IF(L36&gt;=PARAMETROS!$Q$9,"CUMPLE","NO CUMPLE")),"")</f>
        <v>CUMPLE</v>
      </c>
      <c r="N36" s="294" t="str">
        <f t="shared" si="4"/>
        <v>CUMPLE</v>
      </c>
      <c r="O36" s="1354"/>
      <c r="P36" s="306">
        <f>IFERROR(IF(D36="","",SUMIF('EXP GEN.'!$D$3:$D$195,D36,'EXP GEN.'!$AB$3:$AB$195)),"")</f>
        <v>0</v>
      </c>
      <c r="Q36" s="306">
        <f>IFERROR(IF(D36="","",SUMIF('EXP ESPEC.'!$D$3:$D$126,D36,'EXP ESPEC.'!$AE$3:$AE$126)),"")</f>
        <v>0</v>
      </c>
      <c r="R36" s="295">
        <f t="shared" si="2"/>
        <v>0</v>
      </c>
      <c r="S36" s="294" t="str">
        <f>IFERROR(IF(R36=0,"",IF(R36&gt;=PARAMETROS!$Q$10,"CUMPLE","NO CUMPLE")),"")</f>
        <v/>
      </c>
      <c r="T36" s="685" t="str">
        <f t="shared" si="3"/>
        <v>NO CUMPLE</v>
      </c>
      <c r="U36" s="1354"/>
    </row>
    <row r="37" spans="1:75" x14ac:dyDescent="0.25">
      <c r="A37" s="1343" t="s">
        <v>30</v>
      </c>
      <c r="B37" s="1346" t="s">
        <v>379</v>
      </c>
      <c r="C37" s="687" t="s">
        <v>197</v>
      </c>
      <c r="D37" s="50" t="s">
        <v>255</v>
      </c>
      <c r="E37" s="51">
        <v>0.51</v>
      </c>
      <c r="F37" s="284"/>
      <c r="G37" s="52" t="s">
        <v>250</v>
      </c>
      <c r="H37" s="1349" t="s">
        <v>160</v>
      </c>
      <c r="I37" s="1349"/>
      <c r="J37" s="467">
        <f>IFERROR(IF(D37="","",SUMIF('EXP GEN.'!$D$3:$D$270,D37,'EXP GEN.'!$AA$3:$AA$270)),"")</f>
        <v>11060.151815862457</v>
      </c>
      <c r="K37" s="467">
        <f>IFERROR(IF(D37="","",SUMIF('EXP ESPEC.'!$D$3:$D$126,D37,'EXP ESPEC.'!$AD$3:$AD$126)),"")</f>
        <v>6730.2952646750246</v>
      </c>
      <c r="L37" s="467">
        <f t="shared" si="0"/>
        <v>17790.44708053748</v>
      </c>
      <c r="M37" s="285" t="str">
        <f>IFERROR(IF(L37=0,"",IF(L37&gt;=PARAMETROS!$Q$9,"CUMPLE","NO CUMPLE")),"")</f>
        <v>CUMPLE</v>
      </c>
      <c r="N37" s="285" t="str">
        <f t="shared" si="4"/>
        <v>CUMPLE</v>
      </c>
      <c r="O37" s="1352" t="s">
        <v>160</v>
      </c>
      <c r="P37" s="305">
        <f>IFERROR(IF(D37="","",SUMIF('EXP GEN.'!$D$3:$D$195,D37,'EXP GEN.'!$AB$3:$AB$195)),"")</f>
        <v>0</v>
      </c>
      <c r="Q37" s="305">
        <f>IFERROR(IF(D37="","",SUMIF('EXP ESPEC.'!$D$3:$D$126,D37,'EXP ESPEC.'!$AE$3:$AE$126)),"")</f>
        <v>0</v>
      </c>
      <c r="R37" s="298">
        <f t="shared" si="2"/>
        <v>0</v>
      </c>
      <c r="S37" s="285" t="str">
        <f>IFERROR(IF(R37=0,"",IF(R37&gt;=PARAMETROS!$Q$10,"CUMPLE","NO CUMPLE")),"")</f>
        <v/>
      </c>
      <c r="T37" s="684" t="str">
        <f t="shared" si="3"/>
        <v>NO CUMPLE</v>
      </c>
      <c r="U37" s="1352" t="s">
        <v>160</v>
      </c>
    </row>
    <row r="38" spans="1:75" ht="16.5" thickBot="1" x14ac:dyDescent="0.3">
      <c r="A38" s="1344"/>
      <c r="B38" s="1347"/>
      <c r="C38" s="675" t="s">
        <v>198</v>
      </c>
      <c r="D38" s="264" t="s">
        <v>256</v>
      </c>
      <c r="E38" s="265">
        <v>0.49</v>
      </c>
      <c r="F38" s="304"/>
      <c r="G38" s="266"/>
      <c r="H38" s="1350"/>
      <c r="I38" s="1350"/>
      <c r="J38" s="471">
        <f>IFERROR(IF(D38="","",SUMIF('EXP GEN.'!$D$3:$D$270,D38,'EXP GEN.'!$AA$3:$AA$270)),"")</f>
        <v>4863.7923175681881</v>
      </c>
      <c r="K38" s="471">
        <f>IFERROR(IF(D38="","",SUMIF('EXP ESPEC.'!$D$3:$D$126,D38,'EXP ESPEC.'!$AD$3:$AD$126)),"")</f>
        <v>16154.830250553463</v>
      </c>
      <c r="L38" s="471">
        <f t="shared" si="0"/>
        <v>21018.622568121653</v>
      </c>
      <c r="M38" s="677" t="str">
        <f>IFERROR(IF(L38=0,"",IF(L38&gt;=PARAMETROS!$Q$9,"CUMPLE","NO CUMPLE")),"")</f>
        <v>CUMPLE</v>
      </c>
      <c r="N38" s="677" t="str">
        <f t="shared" si="4"/>
        <v/>
      </c>
      <c r="O38" s="1353"/>
      <c r="P38" s="307">
        <f>IFERROR(IF(D38="","",SUMIF('EXP GEN.'!$D$3:$D$195,D38,'EXP GEN.'!$AB$3:$AB$195)),"")</f>
        <v>0</v>
      </c>
      <c r="Q38" s="307">
        <f>IFERROR(IF(D38="","",SUMIF('EXP ESPEC.'!$D$3:$D$126,D38,'EXP ESPEC.'!$AE$3:$AE$126)),"")</f>
        <v>0</v>
      </c>
      <c r="R38" s="299">
        <f t="shared" si="2"/>
        <v>0</v>
      </c>
      <c r="S38" s="677" t="str">
        <f>IFERROR(IF(R38=0,"",IF(R38&gt;=PARAMETROS!$Q$10,"CUMPLE","NO CUMPLE")),"")</f>
        <v/>
      </c>
      <c r="T38" s="300" t="str">
        <f t="shared" si="3"/>
        <v/>
      </c>
      <c r="U38" s="1353"/>
    </row>
    <row r="39" spans="1:75" ht="21" customHeight="1" x14ac:dyDescent="0.25">
      <c r="A39" s="1343" t="s">
        <v>31</v>
      </c>
      <c r="B39" s="1346" t="s">
        <v>380</v>
      </c>
      <c r="C39" s="682" t="s">
        <v>199</v>
      </c>
      <c r="D39" s="283" t="s">
        <v>382</v>
      </c>
      <c r="E39" s="284">
        <v>0.51</v>
      </c>
      <c r="F39" s="284"/>
      <c r="G39" s="285" t="s">
        <v>250</v>
      </c>
      <c r="H39" s="1349" t="s">
        <v>160</v>
      </c>
      <c r="I39" s="1349"/>
      <c r="J39" s="467">
        <f>IFERROR(IF(D39="","",SUMIF('EXP GEN.'!$D$3:$D$270,D39,'EXP GEN.'!$AA$3:$AA$270)),"")</f>
        <v>16597.720157729651</v>
      </c>
      <c r="K39" s="467">
        <f>IFERROR(IF(D39="","",SUMIF('EXP ESPEC.'!$D$3:$D$126,D39,'EXP ESPEC.'!$AD$3:$AD$126)),"")</f>
        <v>13006.08346154289</v>
      </c>
      <c r="L39" s="467">
        <f t="shared" si="0"/>
        <v>29603.803619272541</v>
      </c>
      <c r="M39" s="285" t="str">
        <f>IFERROR(IF(L39=0,"",IF(L39&gt;=PARAMETROS!$Q$9,"CUMPLE","NO CUMPLE")),"")</f>
        <v>CUMPLE</v>
      </c>
      <c r="N39" s="285" t="str">
        <f t="shared" si="4"/>
        <v>CUMPLE</v>
      </c>
      <c r="O39" s="1352" t="s">
        <v>160</v>
      </c>
      <c r="P39" s="305">
        <f>IFERROR(IF(D39="","",SUMIF('EXP GEN.'!$D$3:$D$195,D39,'EXP GEN.'!$AB$3:$AB$195)),"")</f>
        <v>0</v>
      </c>
      <c r="Q39" s="305">
        <f>IFERROR(IF(D39="","",SUMIF('EXP ESPEC.'!$D$3:$D$126,D39,'EXP ESPEC.'!$AE$3:$AE$126)),"")</f>
        <v>0</v>
      </c>
      <c r="R39" s="286">
        <f t="shared" si="2"/>
        <v>0</v>
      </c>
      <c r="S39" s="285" t="str">
        <f>IFERROR(IF(R39=0,"",IF(R39&gt;=PARAMETROS!$Q$10,"CUMPLE","NO CUMPLE")),"")</f>
        <v/>
      </c>
      <c r="T39" s="684" t="str">
        <f t="shared" si="3"/>
        <v>NO CUMPLE</v>
      </c>
      <c r="U39" s="1352" t="s">
        <v>160</v>
      </c>
    </row>
    <row r="40" spans="1:75" ht="21" customHeight="1" thickBot="1" x14ac:dyDescent="0.3">
      <c r="A40" s="1345"/>
      <c r="B40" s="1348"/>
      <c r="C40" s="696" t="s">
        <v>200</v>
      </c>
      <c r="D40" s="292" t="s">
        <v>381</v>
      </c>
      <c r="E40" s="293">
        <v>0.49</v>
      </c>
      <c r="F40" s="293"/>
      <c r="G40" s="294" t="s">
        <v>250</v>
      </c>
      <c r="H40" s="1351"/>
      <c r="I40" s="1351"/>
      <c r="J40" s="468">
        <f>IFERROR(IF(D40="","",SUMIF('EXP GEN.'!$D$3:$D$270,D40,'EXP GEN.'!$AA$3:$AA$270)),"")</f>
        <v>10809.467739272135</v>
      </c>
      <c r="K40" s="468">
        <f>IFERROR(IF(D40="","",SUMIF('EXP ESPEC.'!$D$3:$D$126,D40,'EXP ESPEC.'!$AD$3:$AD$126)),"")</f>
        <v>7732.8918252425174</v>
      </c>
      <c r="L40" s="468">
        <f t="shared" si="0"/>
        <v>18542.359564514652</v>
      </c>
      <c r="M40" s="294" t="str">
        <f>IFERROR(IF(L40=0,"",IF(L40&gt;=PARAMETROS!$Q$9,"CUMPLE","NO CUMPLE")),"")</f>
        <v>CUMPLE</v>
      </c>
      <c r="N40" s="294" t="str">
        <f t="shared" si="4"/>
        <v>CUMPLE</v>
      </c>
      <c r="O40" s="1354"/>
      <c r="P40" s="306">
        <f>IFERROR(IF(D40="","",SUMIF('EXP GEN.'!$D$3:$D$195,D40,'EXP GEN.'!$AB$3:$AB$195)),"")</f>
        <v>0</v>
      </c>
      <c r="Q40" s="306">
        <f>IFERROR(IF(D40="","",SUMIF('EXP ESPEC.'!$D$3:$D$126,D40,'EXP ESPEC.'!$AE$3:$AE$126)),"")</f>
        <v>0</v>
      </c>
      <c r="R40" s="290">
        <f t="shared" si="2"/>
        <v>0</v>
      </c>
      <c r="S40" s="294" t="str">
        <f>IFERROR(IF(R40=0,"",IF(R40&gt;=PARAMETROS!$Q$10,"CUMPLE","NO CUMPLE")),"")</f>
        <v/>
      </c>
      <c r="T40" s="685" t="str">
        <f t="shared" si="3"/>
        <v>NO CUMPLE</v>
      </c>
      <c r="U40" s="1354"/>
    </row>
    <row r="41" spans="1:75" ht="15.75" customHeight="1" x14ac:dyDescent="0.25">
      <c r="A41" s="1343" t="s">
        <v>32</v>
      </c>
      <c r="B41" s="1346" t="s">
        <v>383</v>
      </c>
      <c r="C41" s="687" t="s">
        <v>201</v>
      </c>
      <c r="D41" s="50" t="s">
        <v>384</v>
      </c>
      <c r="E41" s="51">
        <v>0.51</v>
      </c>
      <c r="F41" s="284"/>
      <c r="G41" s="285" t="s">
        <v>161</v>
      </c>
      <c r="H41" s="1349" t="s">
        <v>160</v>
      </c>
      <c r="I41" s="1349"/>
      <c r="J41" s="467">
        <f>IFERROR(IF(D41="","",SUMIF('EXP GEN.'!$D$3:$D$270,D41,'EXP GEN.'!$AA$3:$AA$270)),"")</f>
        <v>9627.6124598689385</v>
      </c>
      <c r="K41" s="467">
        <f>IFERROR(IF(D41="","",SUMIF('EXP ESPEC.'!$D$3:$D$126,D41,'EXP ESPEC.'!$AD$3:$AD$126)),"")</f>
        <v>9627.6124598689385</v>
      </c>
      <c r="L41" s="467">
        <f t="shared" si="0"/>
        <v>19255.224919737877</v>
      </c>
      <c r="M41" s="285" t="str">
        <f>IFERROR(IF(L41=0,"",IF(L41&gt;=PARAMETROS!$Q$9,"CUMPLE","NO CUMPLE")),"")</f>
        <v>CUMPLE</v>
      </c>
      <c r="N41" s="285" t="str">
        <f t="shared" si="4"/>
        <v/>
      </c>
      <c r="O41" s="1352" t="s">
        <v>160</v>
      </c>
      <c r="P41" s="305">
        <f>IFERROR(IF(D41="","",SUMIF('EXP GEN.'!$D$3:$D$195,D41,'EXP GEN.'!$AB$3:$AB$195)),"")</f>
        <v>0</v>
      </c>
      <c r="Q41" s="305">
        <f>IFERROR(IF(D41="","",SUMIF('EXP ESPEC.'!$D$3:$D$126,D41,'EXP ESPEC.'!$AE$3:$AE$126)),"")</f>
        <v>0</v>
      </c>
      <c r="R41" s="286">
        <f t="shared" si="2"/>
        <v>0</v>
      </c>
      <c r="S41" s="285" t="str">
        <f>IFERROR(IF(R41=0,"",IF(R41&gt;=PARAMETROS!$Q$10,"CUMPLE","NO CUMPLE")),"")</f>
        <v/>
      </c>
      <c r="T41" s="684" t="str">
        <f t="shared" si="3"/>
        <v/>
      </c>
      <c r="U41" s="1352" t="s">
        <v>160</v>
      </c>
    </row>
    <row r="42" spans="1:75" ht="23.25" thickBot="1" x14ac:dyDescent="0.3">
      <c r="A42" s="1345"/>
      <c r="B42" s="1358"/>
      <c r="C42" s="688" t="s">
        <v>202</v>
      </c>
      <c r="D42" s="1" t="s">
        <v>385</v>
      </c>
      <c r="E42" s="8">
        <v>0.49</v>
      </c>
      <c r="F42" s="293"/>
      <c r="G42" s="294" t="s">
        <v>250</v>
      </c>
      <c r="H42" s="1351"/>
      <c r="I42" s="1351"/>
      <c r="J42" s="468">
        <f>IFERROR(IF(D42="","",SUMIF('EXP GEN.'!$D$3:$D$270,D42,'EXP GEN.'!$AA$3:$AA$270)),"")</f>
        <v>17582.964149758787</v>
      </c>
      <c r="K42" s="468">
        <f>IFERROR(IF(D42="","",SUMIF('EXP ESPEC.'!$D$3:$D$126,D42,'EXP ESPEC.'!$AD$3:$AD$126)),"")</f>
        <v>31760.391410674572</v>
      </c>
      <c r="L42" s="468">
        <f t="shared" si="0"/>
        <v>49343.35556043336</v>
      </c>
      <c r="M42" s="294" t="str">
        <f>IFERROR(IF(L42=0,"",IF(L42&gt;=PARAMETROS!$Q$9,"CUMPLE","NO CUMPLE")),"")</f>
        <v>CUMPLE</v>
      </c>
      <c r="N42" s="294" t="str">
        <f t="shared" si="4"/>
        <v>CUMPLE</v>
      </c>
      <c r="O42" s="1354"/>
      <c r="P42" s="306">
        <f>IFERROR(IF(D42="","",SUMIF('EXP GEN.'!$D$3:$D$195,D42,'EXP GEN.'!$AB$3:$AB$195)),"")</f>
        <v>0</v>
      </c>
      <c r="Q42" s="306">
        <f>IFERROR(IF(D42="","",SUMIF('EXP ESPEC.'!$D$3:$D$126,D42,'EXP ESPEC.'!$AE$3:$AE$126)),"")</f>
        <v>0</v>
      </c>
      <c r="R42" s="295">
        <f t="shared" si="2"/>
        <v>0</v>
      </c>
      <c r="S42" s="294" t="str">
        <f>IFERROR(IF(R42=0,"",IF(R42&gt;=PARAMETROS!$Q$10,"CUMPLE","NO CUMPLE")),"")</f>
        <v/>
      </c>
      <c r="T42" s="685" t="str">
        <f t="shared" si="3"/>
        <v>NO CUMPLE</v>
      </c>
      <c r="U42" s="1354"/>
    </row>
    <row r="43" spans="1:75" x14ac:dyDescent="0.25">
      <c r="A43" s="1343" t="s">
        <v>33</v>
      </c>
      <c r="B43" s="1346" t="s">
        <v>387</v>
      </c>
      <c r="C43" s="741" t="s">
        <v>203</v>
      </c>
      <c r="D43" s="283" t="s">
        <v>388</v>
      </c>
      <c r="E43" s="284">
        <v>0.51</v>
      </c>
      <c r="F43" s="284"/>
      <c r="G43" s="285" t="s">
        <v>250</v>
      </c>
      <c r="H43" s="1349" t="s">
        <v>160</v>
      </c>
      <c r="I43" s="1349"/>
      <c r="J43" s="767">
        <f>IFERROR(IF(D43="","",SUMIF('EXP GEN.'!$D$3:$D$270,D43,'EXP GEN.'!$AA$3:$AA$270)),"")</f>
        <v>9643.7477380715172</v>
      </c>
      <c r="K43" s="767">
        <f>IFERROR(IF(D43="","",SUMIF('EXP ESPEC.'!$D$3:$D$126,D43,'EXP ESPEC.'!$AD$3:$AD$126)),"")</f>
        <v>8408.626568420801</v>
      </c>
      <c r="L43" s="767">
        <f t="shared" si="0"/>
        <v>18052.374306492318</v>
      </c>
      <c r="M43" s="735" t="str">
        <f>IFERROR(IF(L43=0,"",IF(L43&gt;=PARAMETROS!$Q$9,"CUMPLE","NO CUMPLE")),"")</f>
        <v>CUMPLE</v>
      </c>
      <c r="N43" s="735" t="str">
        <f t="shared" si="4"/>
        <v>CUMPLE</v>
      </c>
      <c r="O43" s="1352" t="s">
        <v>160</v>
      </c>
      <c r="P43" s="305">
        <f>IFERROR(IF(D43="","",SUMIF('EXP GEN.'!$D$3:$D$195,D43,'EXP GEN.'!$AB$3:$AB$195)),"")</f>
        <v>0</v>
      </c>
      <c r="Q43" s="305">
        <f>IFERROR(IF(D43="","",SUMIF('EXP ESPEC.'!$D$3:$D$126,D43,'EXP ESPEC.'!$AE$3:$AE$126)),"")</f>
        <v>0</v>
      </c>
      <c r="R43" s="286">
        <f t="shared" si="2"/>
        <v>0</v>
      </c>
      <c r="S43" s="285" t="str">
        <f>IFERROR(IF(R43=0,"",IF(R43&gt;=PARAMETROS!$Q$10,"CUMPLE","NO CUMPLE")),"")</f>
        <v/>
      </c>
      <c r="T43" s="684" t="str">
        <f t="shared" si="3"/>
        <v>NO CUMPLE</v>
      </c>
      <c r="U43" s="1352" t="s">
        <v>160</v>
      </c>
    </row>
    <row r="44" spans="1:75" x14ac:dyDescent="0.25">
      <c r="A44" s="1400"/>
      <c r="B44" s="1401"/>
      <c r="C44" s="742" t="s">
        <v>204</v>
      </c>
      <c r="D44" s="395" t="s">
        <v>389</v>
      </c>
      <c r="E44" s="399">
        <v>0.25</v>
      </c>
      <c r="F44" s="399"/>
      <c r="G44" s="394" t="s">
        <v>161</v>
      </c>
      <c r="H44" s="1350"/>
      <c r="I44" s="1350"/>
      <c r="J44" s="469">
        <f>IFERROR(IF(D44="","",SUMIF('EXP GEN.'!$D$3:$D$270,D44,'EXP GEN.'!$AA$3:$AA$270)),"")</f>
        <v>9139.7190468399076</v>
      </c>
      <c r="K44" s="469">
        <f>IFERROR(IF(D44="","",SUMIF('EXP ESPEC.'!$D$3:$D$126,D44,'EXP ESPEC.'!$AD$3:$AD$126)),"")</f>
        <v>6068.8804780033997</v>
      </c>
      <c r="L44" s="469">
        <f t="shared" si="0"/>
        <v>15208.599524843306</v>
      </c>
      <c r="M44" s="289" t="str">
        <f>IFERROR(IF(L44=0,"",IF(L44&gt;=PARAMETROS!$Q$9,"CUMPLE","NO CUMPLE")),"")</f>
        <v>CUMPLE</v>
      </c>
      <c r="N44" s="289" t="str">
        <f>IFERROR(IF(G44="ACREDITA",IF(M44="CUMPLE","CUMPLE","NO CUMPLE"),""),"")</f>
        <v/>
      </c>
      <c r="O44" s="1402"/>
      <c r="P44" s="398"/>
      <c r="Q44" s="398"/>
      <c r="R44" s="313"/>
      <c r="S44" s="736"/>
      <c r="T44" s="397"/>
      <c r="U44" s="1402"/>
    </row>
    <row r="45" spans="1:75" ht="16.5" thickBot="1" x14ac:dyDescent="0.3">
      <c r="A45" s="1357"/>
      <c r="B45" s="1358"/>
      <c r="C45" s="744" t="s">
        <v>386</v>
      </c>
      <c r="D45" s="287" t="s">
        <v>390</v>
      </c>
      <c r="E45" s="288">
        <v>0.24</v>
      </c>
      <c r="F45" s="288"/>
      <c r="G45" s="289" t="s">
        <v>161</v>
      </c>
      <c r="H45" s="1351"/>
      <c r="I45" s="1351"/>
      <c r="J45" s="473">
        <f>IFERROR(IF(D45="","",SUMIF('EXP GEN.'!$D$3:$D$270,D45,'EXP GEN.'!$AA$3:$AA$270)),"")</f>
        <v>4257.8864404406277</v>
      </c>
      <c r="K45" s="473">
        <f>IFERROR(IF(D45="","",SUMIF('EXP ESPEC.'!$D$3:$D$126,D45,'EXP ESPEC.'!$AD$3:$AD$126)),"")</f>
        <v>2577.096490735436</v>
      </c>
      <c r="L45" s="473">
        <f t="shared" si="0"/>
        <v>6834.9829311760641</v>
      </c>
      <c r="M45" s="394" t="str">
        <f>IFERROR(IF(L45=0,"",IF(L45&gt;=PARAMETROS!$Q$9,"CUMPLE","NO CUMPLE")),"")</f>
        <v>CUMPLE</v>
      </c>
      <c r="N45" s="394" t="str">
        <f t="shared" ref="N45" si="11">IFERROR(IF(G45="ACREDITA",IF(M45="CUMPLE","CUMPLE","NO CUMPLE"),""),"")</f>
        <v/>
      </c>
      <c r="O45" s="1359"/>
      <c r="P45" s="308">
        <f>IFERROR(IF(D45="","",SUMIF('EXP GEN.'!$D$3:$D$195,D45,'EXP GEN.'!$AB$3:$AB$195)),"")</f>
        <v>0</v>
      </c>
      <c r="Q45" s="308">
        <f>IFERROR(IF(D45="","",SUMIF('EXP ESPEC.'!$D$3:$D$126,D45,'EXP ESPEC.'!$AE$3:$AE$126)),"")</f>
        <v>0</v>
      </c>
      <c r="R45" s="290">
        <f t="shared" si="2"/>
        <v>0</v>
      </c>
      <c r="S45" s="294" t="str">
        <f>IFERROR(IF(R45=0,"",IF(R45&gt;=PARAMETROS!$Q$10,"CUMPLE","NO CUMPLE")),"")</f>
        <v/>
      </c>
      <c r="T45" s="291" t="str">
        <f t="shared" si="3"/>
        <v/>
      </c>
      <c r="U45" s="1359"/>
    </row>
    <row r="46" spans="1:75" x14ac:dyDescent="0.25">
      <c r="A46" s="1343" t="s">
        <v>34</v>
      </c>
      <c r="B46" s="1346" t="s">
        <v>391</v>
      </c>
      <c r="C46" s="670" t="s">
        <v>205</v>
      </c>
      <c r="D46" s="283" t="s">
        <v>392</v>
      </c>
      <c r="E46" s="284">
        <v>0.6</v>
      </c>
      <c r="F46" s="284"/>
      <c r="G46" s="285" t="s">
        <v>161</v>
      </c>
      <c r="H46" s="1349" t="s">
        <v>160</v>
      </c>
      <c r="I46" s="1349"/>
      <c r="J46" s="467">
        <f>IFERROR(IF(D46="","",SUMIF('EXP GEN.'!$D$3:$D$270,D46,'EXP GEN.'!$AA$3:$AA$270)),"")</f>
        <v>32545.76976299562</v>
      </c>
      <c r="K46" s="467">
        <f>IFERROR(IF(D46="","",SUMIF('EXP ESPEC.'!$D$3:$D$126,D46,'EXP ESPEC.'!$AD$3:$AD$126)),"")</f>
        <v>32872.526393577973</v>
      </c>
      <c r="L46" s="467">
        <f t="shared" si="0"/>
        <v>65418.29615657359</v>
      </c>
      <c r="M46" s="285" t="str">
        <f>IFERROR(IF(L46=0,"",IF(L46&gt;=PARAMETROS!$Q$9,"CUMPLE","NO CUMPLE")),"")</f>
        <v>CUMPLE</v>
      </c>
      <c r="N46" s="285" t="str">
        <f t="shared" si="4"/>
        <v/>
      </c>
      <c r="O46" s="1352" t="s">
        <v>160</v>
      </c>
      <c r="P46" s="305">
        <f>IFERROR(IF(D46="","",SUMIF('EXP GEN.'!$D$3:$D$195,D46,'EXP GEN.'!$AB$3:$AB$195)),"")</f>
        <v>0</v>
      </c>
      <c r="Q46" s="305">
        <f>IFERROR(IF(D46="","",SUMIF('EXP ESPEC.'!$D$3:$D$126,D46,'EXP ESPEC.'!$AE$3:$AE$126)),"")</f>
        <v>0</v>
      </c>
      <c r="R46" s="298">
        <f t="shared" si="2"/>
        <v>0</v>
      </c>
      <c r="S46" s="285" t="str">
        <f>IFERROR(IF(R46=0,"",IF(R46&gt;=PARAMETROS!$Q$10,"CUMPLE","NO CUMPLE")),"")</f>
        <v/>
      </c>
      <c r="T46" s="684" t="str">
        <f t="shared" si="3"/>
        <v/>
      </c>
      <c r="U46" s="1352" t="s">
        <v>160</v>
      </c>
    </row>
    <row r="47" spans="1:75" s="775" customFormat="1" ht="16.5" thickBot="1" x14ac:dyDescent="0.3">
      <c r="A47" s="1369"/>
      <c r="B47" s="1348"/>
      <c r="C47" s="743" t="s">
        <v>206</v>
      </c>
      <c r="D47" s="292" t="s">
        <v>393</v>
      </c>
      <c r="E47" s="293">
        <v>0.4</v>
      </c>
      <c r="F47" s="293"/>
      <c r="G47" s="294" t="s">
        <v>250</v>
      </c>
      <c r="H47" s="1351"/>
      <c r="I47" s="1351"/>
      <c r="J47" s="468">
        <f>IFERROR(IF(D47="","",SUMIF('EXP GEN.'!$D$3:$D$270,D47,'EXP GEN.'!$AA$3:$AA$270)),"")</f>
        <v>19690.112650790477</v>
      </c>
      <c r="K47" s="468">
        <f>IFERROR(IF(D47="","",SUMIF('EXP ESPEC.'!$D$3:$D$126,D47,'EXP ESPEC.'!$AD$3:$AD$126)),"")</f>
        <v>15847.428143206513</v>
      </c>
      <c r="L47" s="468">
        <f t="shared" si="0"/>
        <v>35537.540793996988</v>
      </c>
      <c r="M47" s="294" t="str">
        <f>IFERROR(IF(L47=0,"",IF(L47&gt;=PARAMETROS!$Q$9,"CUMPLE","NO CUMPLE")),"")</f>
        <v>CUMPLE</v>
      </c>
      <c r="N47" s="294" t="str">
        <f t="shared" si="4"/>
        <v>CUMPLE</v>
      </c>
      <c r="O47" s="1371"/>
      <c r="P47" s="306">
        <f>IFERROR(IF(D47="","",SUMIF('EXP GEN.'!$D$3:$D$195,D47,'EXP GEN.'!$AB$3:$AB$195)),"")</f>
        <v>0</v>
      </c>
      <c r="Q47" s="306">
        <f>IFERROR(IF(D47="","",SUMIF('EXP ESPEC.'!$D$3:$D$126,D47,'EXP ESPEC.'!$AE$3:$AE$126)),"")</f>
        <v>0</v>
      </c>
      <c r="R47" s="295">
        <f t="shared" si="2"/>
        <v>0</v>
      </c>
      <c r="S47" s="294" t="str">
        <f>IFERROR(IF(R47=0,"",IF(R47&gt;=PARAMETROS!$Q$10,"CUMPLE","NO CUMPLE")),"")</f>
        <v/>
      </c>
      <c r="T47" s="738" t="str">
        <f t="shared" si="3"/>
        <v>NO CUMPLE</v>
      </c>
      <c r="U47" s="1371"/>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row>
    <row r="48" spans="1:75" ht="23.25" hidden="1" thickBot="1" x14ac:dyDescent="0.3">
      <c r="A48" s="1343" t="s">
        <v>35</v>
      </c>
      <c r="B48" s="1401" t="s">
        <v>394</v>
      </c>
      <c r="C48" s="770" t="s">
        <v>207</v>
      </c>
      <c r="D48" s="773" t="s">
        <v>395</v>
      </c>
      <c r="E48" s="771">
        <v>0.55000000000000004</v>
      </c>
      <c r="F48" s="399"/>
      <c r="G48" s="394"/>
      <c r="H48" s="1349" t="s">
        <v>160</v>
      </c>
      <c r="I48" s="1349"/>
      <c r="J48" s="473">
        <f>IFERROR(IF(D48="","",SUMIF('EXP GEN.'!$D$3:$D$270,D48,'EXP GEN.'!$AA$3:$AA$270)),"")</f>
        <v>10255.205796959035</v>
      </c>
      <c r="K48" s="473">
        <f>IFERROR(IF(D48="","",SUMIF('EXP ESPEC.'!$D$3:$D$126,D48,'EXP ESPEC.'!$AD$3:$AD$126)),"")</f>
        <v>12872.147036311304</v>
      </c>
      <c r="L48" s="473">
        <f t="shared" si="0"/>
        <v>23127.352833270339</v>
      </c>
      <c r="M48" s="394" t="str">
        <f>IFERROR(IF(L48=0,"",IF(L48&gt;=PARAMETROS!$Q$9,"CUMPLE","NO CUMPLE")),"")</f>
        <v>CUMPLE</v>
      </c>
      <c r="N48" s="394" t="str">
        <f t="shared" si="4"/>
        <v/>
      </c>
      <c r="O48" s="1352" t="s">
        <v>160</v>
      </c>
      <c r="P48" s="398">
        <f>IFERROR(IF(D48="","",SUMIF('EXP GEN.'!$D$3:$D$195,D48,'EXP GEN.'!$AB$3:$AB$195)),"")</f>
        <v>0</v>
      </c>
      <c r="Q48" s="398">
        <f>IFERROR(IF(D48="","",SUMIF('EXP ESPEC.'!$D$3:$D$126,D48,'EXP ESPEC.'!$AE$3:$AE$126)),"")</f>
        <v>0</v>
      </c>
      <c r="R48" s="313">
        <f t="shared" si="2"/>
        <v>0</v>
      </c>
      <c r="S48" s="394" t="str">
        <f>IFERROR(IF(R48=0,"",IF(R48&gt;=PARAMETROS!$Q$10,"CUMPLE","NO CUMPLE")),"")</f>
        <v/>
      </c>
      <c r="T48" s="397" t="str">
        <f t="shared" si="3"/>
        <v/>
      </c>
      <c r="U48" s="1352" t="s">
        <v>160</v>
      </c>
    </row>
    <row r="49" spans="1:75" ht="16.5" hidden="1" thickBot="1" x14ac:dyDescent="0.3">
      <c r="A49" s="1345"/>
      <c r="B49" s="1348"/>
      <c r="C49" s="689" t="s">
        <v>208</v>
      </c>
      <c r="D49" s="62" t="s">
        <v>396</v>
      </c>
      <c r="E49" s="63">
        <v>0.45</v>
      </c>
      <c r="F49" s="293"/>
      <c r="G49" s="294"/>
      <c r="H49" s="1351"/>
      <c r="I49" s="1351"/>
      <c r="J49" s="468">
        <f>IFERROR(IF(D49="","",SUMIF('EXP GEN.'!$D$3:$D$270,D49,'EXP GEN.'!$AA$3:$AA$270)),"")</f>
        <v>5419.7985172483995</v>
      </c>
      <c r="K49" s="468">
        <f>IFERROR(IF(D49="","",SUMIF('EXP ESPEC.'!$D$3:$D$126,D49,'EXP ESPEC.'!$AD$3:$AD$126)),"")</f>
        <v>55316.968633225239</v>
      </c>
      <c r="L49" s="468">
        <f t="shared" si="0"/>
        <v>60736.767150473635</v>
      </c>
      <c r="M49" s="294" t="str">
        <f>IFERROR(IF(L49=0,"",IF(L49&gt;=PARAMETROS!$Q$9,"CUMPLE","NO CUMPLE")),"")</f>
        <v>CUMPLE</v>
      </c>
      <c r="N49" s="294" t="str">
        <f t="shared" si="4"/>
        <v/>
      </c>
      <c r="O49" s="1354"/>
      <c r="P49" s="306">
        <f>IFERROR(IF(D49="","",SUMIF('EXP GEN.'!$D$3:$D$195,D49,'EXP GEN.'!$AB$3:$AB$195)),"")</f>
        <v>0</v>
      </c>
      <c r="Q49" s="306">
        <f>IFERROR(IF(D49="","",SUMIF('EXP ESPEC.'!$D$3:$D$126,D49,'EXP ESPEC.'!$AE$3:$AE$126)),"")</f>
        <v>0</v>
      </c>
      <c r="R49" s="295">
        <f t="shared" si="2"/>
        <v>0</v>
      </c>
      <c r="S49" s="294" t="str">
        <f>IFERROR(IF(R49=0,"",IF(R49&gt;=PARAMETROS!$Q$10,"CUMPLE","NO CUMPLE")),"")</f>
        <v/>
      </c>
      <c r="T49" s="685" t="str">
        <f t="shared" si="3"/>
        <v/>
      </c>
      <c r="U49" s="1354"/>
    </row>
    <row r="50" spans="1:75" ht="16.5" hidden="1" thickBot="1" x14ac:dyDescent="0.3">
      <c r="A50" s="1343" t="s">
        <v>36</v>
      </c>
      <c r="B50" s="1346" t="s">
        <v>397</v>
      </c>
      <c r="C50" s="682" t="s">
        <v>209</v>
      </c>
      <c r="D50" s="283" t="s">
        <v>398</v>
      </c>
      <c r="E50" s="284">
        <v>0.51</v>
      </c>
      <c r="F50" s="284"/>
      <c r="G50" s="285"/>
      <c r="H50" s="1349" t="s">
        <v>160</v>
      </c>
      <c r="I50" s="1349"/>
      <c r="J50" s="467">
        <f>IFERROR(IF(D50="","",SUMIF('EXP GEN.'!$D$3:$D$270,D50,'EXP GEN.'!$AA$3:$AA$270)),"")</f>
        <v>17906.779329067627</v>
      </c>
      <c r="K50" s="467">
        <f>IFERROR(IF(D50="","",SUMIF('EXP ESPEC.'!$D$3:$D$126,D50,'EXP ESPEC.'!$AD$3:$AD$126)),"")</f>
        <v>112220.31688516306</v>
      </c>
      <c r="L50" s="467">
        <f t="shared" si="0"/>
        <v>130127.0962142307</v>
      </c>
      <c r="M50" s="285" t="str">
        <f>IFERROR(IF(L50=0,"",IF(L50&gt;=PARAMETROS!$Q$9,"CUMPLE","NO CUMPLE")),"")</f>
        <v>CUMPLE</v>
      </c>
      <c r="N50" s="285" t="str">
        <f t="shared" si="4"/>
        <v/>
      </c>
      <c r="O50" s="1352" t="s">
        <v>160</v>
      </c>
      <c r="P50" s="305">
        <f>IFERROR(IF(D50="","",SUMIF('EXP GEN.'!$D$3:$D$195,D50,'EXP GEN.'!$AB$3:$AB$195)),"")</f>
        <v>0</v>
      </c>
      <c r="Q50" s="305">
        <f>IFERROR(IF(D50="","",SUMIF('EXP ESPEC.'!$D$3:$D$126,D50,'EXP ESPEC.'!$AE$3:$AE$126)),"")</f>
        <v>0</v>
      </c>
      <c r="R50" s="286">
        <f t="shared" si="2"/>
        <v>0</v>
      </c>
      <c r="S50" s="285" t="str">
        <f>IFERROR(IF(R50=0,"",IF(R50&gt;=PARAMETROS!$Q$10,"CUMPLE","NO CUMPLE")),"")</f>
        <v/>
      </c>
      <c r="T50" s="684" t="str">
        <f t="shared" si="3"/>
        <v/>
      </c>
      <c r="U50" s="1352" t="s">
        <v>160</v>
      </c>
    </row>
    <row r="51" spans="1:75" ht="16.5" hidden="1" thickBot="1" x14ac:dyDescent="0.3">
      <c r="A51" s="1345"/>
      <c r="B51" s="1348"/>
      <c r="C51" s="672" t="s">
        <v>210</v>
      </c>
      <c r="D51" s="292" t="s">
        <v>399</v>
      </c>
      <c r="E51" s="293">
        <v>0.49</v>
      </c>
      <c r="F51" s="293"/>
      <c r="G51" s="294"/>
      <c r="H51" s="1351"/>
      <c r="I51" s="1351"/>
      <c r="J51" s="468">
        <f>IFERROR(IF(D51="","",SUMIF('EXP GEN.'!$D$3:$D$270,D51,'EXP GEN.'!$AA$3:$AA$270)),"")</f>
        <v>16504.489247610574</v>
      </c>
      <c r="K51" s="468">
        <f>IFERROR(IF(D51="","",SUMIF('EXP ESPEC.'!$D$3:$D$126,D51,'EXP ESPEC.'!$AD$3:$AD$126)),"")</f>
        <v>41802.639452170049</v>
      </c>
      <c r="L51" s="468">
        <f t="shared" si="0"/>
        <v>58307.128699780624</v>
      </c>
      <c r="M51" s="294" t="str">
        <f>IFERROR(IF(L51=0,"",IF(L51&gt;=PARAMETROS!$Q$9,"CUMPLE","NO CUMPLE")),"")</f>
        <v>CUMPLE</v>
      </c>
      <c r="N51" s="294" t="str">
        <f t="shared" si="4"/>
        <v/>
      </c>
      <c r="O51" s="1354"/>
      <c r="P51" s="306">
        <f>IFERROR(IF(D51="","",SUMIF('EXP GEN.'!$D$3:$D$195,D51,'EXP GEN.'!$AB$3:$AB$195)),"")</f>
        <v>0</v>
      </c>
      <c r="Q51" s="306">
        <f>IFERROR(IF(D51="","",SUMIF('EXP ESPEC.'!$D$3:$D$126,D51,'EXP ESPEC.'!$AE$3:$AE$126)),"")</f>
        <v>0</v>
      </c>
      <c r="R51" s="295">
        <f t="shared" si="2"/>
        <v>0</v>
      </c>
      <c r="S51" s="294" t="str">
        <f>IFERROR(IF(R51=0,"",IF(R51&gt;=PARAMETROS!$Q$10,"CUMPLE","NO CUMPLE")),"")</f>
        <v/>
      </c>
      <c r="T51" s="685" t="str">
        <f t="shared" si="3"/>
        <v/>
      </c>
      <c r="U51" s="1354"/>
    </row>
    <row r="52" spans="1:75" ht="16.5" hidden="1" thickBot="1" x14ac:dyDescent="0.3">
      <c r="A52" s="1343" t="s">
        <v>37</v>
      </c>
      <c r="B52" s="1346" t="s">
        <v>400</v>
      </c>
      <c r="C52" s="682" t="s">
        <v>211</v>
      </c>
      <c r="D52" s="283" t="s">
        <v>401</v>
      </c>
      <c r="E52" s="284">
        <v>0.51</v>
      </c>
      <c r="F52" s="284"/>
      <c r="G52" s="285"/>
      <c r="H52" s="1349" t="s">
        <v>160</v>
      </c>
      <c r="I52" s="1349"/>
      <c r="J52" s="467">
        <f>IFERROR(IF(D52="","",SUMIF('EXP GEN.'!$D$3:$D$270,D52,'EXP GEN.'!$AA$3:$AA$270)),"")</f>
        <v>27004.976930545185</v>
      </c>
      <c r="K52" s="467">
        <f>IFERROR(IF(D52="","",SUMIF('EXP ESPEC.'!$D$3:$D$126,D52,'EXP ESPEC.'!$AD$3:$AD$126)),"")</f>
        <v>30827.110502083757</v>
      </c>
      <c r="L52" s="467">
        <f t="shared" si="0"/>
        <v>57832.087432628941</v>
      </c>
      <c r="M52" s="285" t="str">
        <f>IFERROR(IF(L52=0,"",IF(L52&gt;=PARAMETROS!$Q$9,"CUMPLE","NO CUMPLE")),"")</f>
        <v>CUMPLE</v>
      </c>
      <c r="N52" s="285" t="str">
        <f t="shared" si="4"/>
        <v/>
      </c>
      <c r="O52" s="1352" t="s">
        <v>160</v>
      </c>
      <c r="P52" s="305">
        <f>IFERROR(IF(D52="","",SUMIF('EXP GEN.'!$D$3:$D$195,D52,'EXP GEN.'!$AB$3:$AB$195)),"")</f>
        <v>0</v>
      </c>
      <c r="Q52" s="305">
        <f>IFERROR(IF(D52="","",SUMIF('EXP ESPEC.'!$D$3:$D$126,D52,'EXP ESPEC.'!$AE$3:$AE$126)),"")</f>
        <v>0</v>
      </c>
      <c r="R52" s="286">
        <f t="shared" si="2"/>
        <v>0</v>
      </c>
      <c r="S52" s="285" t="str">
        <f>IFERROR(IF(R52=0,"",IF(R52&gt;=PARAMETROS!$Q$10,"CUMPLE","NO CUMPLE")),"")</f>
        <v/>
      </c>
      <c r="T52" s="684" t="str">
        <f t="shared" si="3"/>
        <v/>
      </c>
      <c r="U52" s="1352" t="s">
        <v>160</v>
      </c>
    </row>
    <row r="53" spans="1:75" ht="16.5" hidden="1" thickBot="1" x14ac:dyDescent="0.3">
      <c r="A53" s="1345"/>
      <c r="B53" s="1348"/>
      <c r="C53" s="686" t="s">
        <v>212</v>
      </c>
      <c r="D53" s="292" t="s">
        <v>402</v>
      </c>
      <c r="E53" s="293">
        <v>0.49</v>
      </c>
      <c r="F53" s="293"/>
      <c r="G53" s="294"/>
      <c r="H53" s="1351"/>
      <c r="I53" s="1351"/>
      <c r="J53" s="468">
        <f>IFERROR(IF(D53="","",SUMIF('EXP GEN.'!$D$3:$D$270,D53,'EXP GEN.'!$AA$3:$AA$270)),"")</f>
        <v>115221.72011579969</v>
      </c>
      <c r="K53" s="468">
        <f>IFERROR(IF(D53="","",SUMIF('EXP ESPEC.'!$D$3:$D$126,D53,'EXP ESPEC.'!$AD$3:$AD$126)),"")</f>
        <v>10677.29907658881</v>
      </c>
      <c r="L53" s="468">
        <f t="shared" si="0"/>
        <v>125899.0191923885</v>
      </c>
      <c r="M53" s="294" t="str">
        <f>IFERROR(IF(L53=0,"",IF(L53&gt;=PARAMETROS!$Q$9,"CUMPLE","NO CUMPLE")),"")</f>
        <v>CUMPLE</v>
      </c>
      <c r="N53" s="294" t="str">
        <f t="shared" si="4"/>
        <v/>
      </c>
      <c r="O53" s="1354"/>
      <c r="P53" s="306">
        <f>IFERROR(IF(D53="","",SUMIF('EXP GEN.'!$D$3:$D$195,D53,'EXP GEN.'!$AB$3:$AB$195)),"")</f>
        <v>0</v>
      </c>
      <c r="Q53" s="306">
        <f>IFERROR(IF(D53="","",SUMIF('EXP ESPEC.'!$D$3:$D$126,D53,'EXP ESPEC.'!$AE$3:$AE$126)),"")</f>
        <v>0</v>
      </c>
      <c r="R53" s="295">
        <f t="shared" si="2"/>
        <v>0</v>
      </c>
      <c r="S53" s="294" t="str">
        <f>IFERROR(IF(R53=0,"",IF(R53&gt;=PARAMETROS!$Q$10,"CUMPLE","NO CUMPLE")),"")</f>
        <v/>
      </c>
      <c r="T53" s="685" t="str">
        <f t="shared" si="3"/>
        <v/>
      </c>
      <c r="U53" s="1354"/>
    </row>
    <row r="54" spans="1:75" ht="16.5" hidden="1" thickBot="1" x14ac:dyDescent="0.3">
      <c r="A54" s="1379" t="s">
        <v>38</v>
      </c>
      <c r="B54" s="1346" t="s">
        <v>403</v>
      </c>
      <c r="C54" s="682" t="s">
        <v>213</v>
      </c>
      <c r="D54" s="283" t="s">
        <v>404</v>
      </c>
      <c r="E54" s="284">
        <v>0.51</v>
      </c>
      <c r="F54" s="284"/>
      <c r="G54" s="285"/>
      <c r="H54" s="1349" t="s">
        <v>160</v>
      </c>
      <c r="I54" s="1349"/>
      <c r="J54" s="467">
        <f>IFERROR(IF(D54="","",SUMIF('EXP GEN.'!$D$3:$D$270,D54,'EXP GEN.'!$AA$3:$AA$270)),"")</f>
        <v>101827.5924241857</v>
      </c>
      <c r="K54" s="467">
        <f>IFERROR(IF(D54="","",SUMIF('EXP ESPEC.'!$D$3:$D$126,D54,'EXP ESPEC.'!$AD$3:$AD$126)),"")</f>
        <v>124997.06352006177</v>
      </c>
      <c r="L54" s="467">
        <f t="shared" si="0"/>
        <v>226824.65594424747</v>
      </c>
      <c r="M54" s="285" t="str">
        <f>IFERROR(IF(L54=0,"",IF(L54&gt;=PARAMETROS!$Q$9,"CUMPLE","NO CUMPLE")),"")</f>
        <v>CUMPLE</v>
      </c>
      <c r="N54" s="285" t="str">
        <f t="shared" si="4"/>
        <v/>
      </c>
      <c r="O54" s="1352" t="s">
        <v>160</v>
      </c>
      <c r="P54" s="305">
        <f>IFERROR(IF(D54="","",SUMIF('EXP GEN.'!$D$3:$D$195,D54,'EXP GEN.'!$AB$3:$AB$195)),"")</f>
        <v>0</v>
      </c>
      <c r="Q54" s="305">
        <f>IFERROR(IF(D54="","",SUMIF('EXP ESPEC.'!$D$3:$D$126,D54,'EXP ESPEC.'!$AE$3:$AE$126)),"")</f>
        <v>0</v>
      </c>
      <c r="R54" s="286">
        <f t="shared" si="2"/>
        <v>0</v>
      </c>
      <c r="S54" s="285" t="str">
        <f>IFERROR(IF(R54=0,"",IF(R54&gt;=PARAMETROS!$Q$10,"CUMPLE","NO CUMPLE")),"")</f>
        <v/>
      </c>
      <c r="T54" s="684" t="str">
        <f t="shared" si="3"/>
        <v/>
      </c>
      <c r="U54" s="1352" t="s">
        <v>160</v>
      </c>
    </row>
    <row r="55" spans="1:75" ht="16.5" hidden="1" thickBot="1" x14ac:dyDescent="0.3">
      <c r="A55" s="1380"/>
      <c r="B55" s="1348"/>
      <c r="C55" s="696" t="s">
        <v>214</v>
      </c>
      <c r="D55" s="395" t="s">
        <v>405</v>
      </c>
      <c r="E55" s="399">
        <v>0.49</v>
      </c>
      <c r="F55" s="399"/>
      <c r="G55" s="394"/>
      <c r="H55" s="1351"/>
      <c r="I55" s="1351"/>
      <c r="J55" s="473">
        <f>IFERROR(IF(D55="","",SUMIF('EXP GEN.'!$D$3:$D$270,D55,'EXP GEN.'!$AA$3:$AA$270)),"")</f>
        <v>10395.713461947456</v>
      </c>
      <c r="K55" s="473">
        <f>IFERROR(IF(D55="","",SUMIF('EXP ESPEC.'!$D$3:$D$126,D55,'EXP ESPEC.'!$AD$3:$AD$126)),"")</f>
        <v>4386.4222599518898</v>
      </c>
      <c r="L55" s="473">
        <f t="shared" si="0"/>
        <v>14782.135721899347</v>
      </c>
      <c r="M55" s="394" t="str">
        <f>IFERROR(IF(L55=0,"",IF(L55&gt;=PARAMETROS!$Q$9,"CUMPLE","NO CUMPLE")),"")</f>
        <v>CUMPLE</v>
      </c>
      <c r="N55" s="394" t="str">
        <f t="shared" si="4"/>
        <v/>
      </c>
      <c r="O55" s="1354"/>
      <c r="P55" s="398">
        <f>IFERROR(IF(D55="","",SUMIF('EXP GEN.'!$D$3:$D$195,D55,'EXP GEN.'!$AB$3:$AB$195)),"")</f>
        <v>0</v>
      </c>
      <c r="Q55" s="398">
        <f>IFERROR(IF(D55="","",SUMIF('EXP ESPEC.'!$D$3:$D$126,D55,'EXP ESPEC.'!$AE$3:$AE$126)),"")</f>
        <v>0</v>
      </c>
      <c r="R55" s="313">
        <f t="shared" si="2"/>
        <v>0</v>
      </c>
      <c r="S55" s="394" t="str">
        <f>IFERROR(IF(R55=0,"",IF(R55&gt;=PARAMETROS!$Q$10,"CUMPLE","NO CUMPLE")),"")</f>
        <v/>
      </c>
      <c r="T55" s="397" t="str">
        <f t="shared" si="3"/>
        <v/>
      </c>
      <c r="U55" s="1354"/>
    </row>
    <row r="56" spans="1:75" ht="16.5" hidden="1" thickBot="1" x14ac:dyDescent="0.3">
      <c r="A56" s="1343" t="s">
        <v>39</v>
      </c>
      <c r="B56" s="1346" t="s">
        <v>403</v>
      </c>
      <c r="C56" s="768" t="s">
        <v>215</v>
      </c>
      <c r="D56" s="50" t="s">
        <v>407</v>
      </c>
      <c r="E56" s="88">
        <v>0.51</v>
      </c>
      <c r="F56" s="284"/>
      <c r="G56" s="285"/>
      <c r="H56" s="285" t="s">
        <v>160</v>
      </c>
      <c r="I56" s="285"/>
      <c r="J56" s="767">
        <f>IFERROR(IF(D56="","",SUMIF('EXP GEN.'!$D$3:$D$270,D56,'EXP GEN.'!$AA$3:$AA$270)),"")</f>
        <v>6020.1674979267718</v>
      </c>
      <c r="K56" s="767">
        <f>IFERROR(IF(D56="","",SUMIF('EXP ESPEC.'!$D$3:$D$126,D56,'EXP ESPEC.'!$AD$3:$AD$126)),"")</f>
        <v>2599.2295129870131</v>
      </c>
      <c r="L56" s="767">
        <f t="shared" si="0"/>
        <v>8619.3970109137845</v>
      </c>
      <c r="M56" s="735" t="str">
        <f>IFERROR(IF(L56=0,"",IF(L56&gt;=PARAMETROS!$Q$9,"CUMPLE","NO CUMPLE")),"")</f>
        <v>CUMPLE</v>
      </c>
      <c r="N56" s="735" t="str">
        <f t="shared" si="4"/>
        <v/>
      </c>
      <c r="O56" s="1352" t="s">
        <v>160</v>
      </c>
      <c r="P56" s="305">
        <f>IFERROR(IF(D56="","",SUMIF('EXP GEN.'!$D$3:$D$195,D56,'EXP GEN.'!$AB$3:$AB$195)),"")</f>
        <v>0</v>
      </c>
      <c r="Q56" s="305">
        <f>IFERROR(IF(D56="","",SUMIF('EXP ESPEC.'!$D$3:$D$126,D56,'EXP ESPEC.'!$AE$3:$AE$126)),"")</f>
        <v>0</v>
      </c>
      <c r="R56" s="286">
        <f t="shared" si="2"/>
        <v>0</v>
      </c>
      <c r="S56" s="285" t="str">
        <f>IFERROR(IF(R56=0,"",IF(R56&gt;=PARAMETROS!$Q$10,"CUMPLE","NO CUMPLE")),"")</f>
        <v/>
      </c>
      <c r="T56" s="684" t="str">
        <f t="shared" si="3"/>
        <v/>
      </c>
      <c r="U56" s="1352" t="s">
        <v>160</v>
      </c>
    </row>
    <row r="57" spans="1:75" ht="16.5" hidden="1" thickBot="1" x14ac:dyDescent="0.3">
      <c r="A57" s="1344"/>
      <c r="B57" s="1347"/>
      <c r="C57" s="745" t="s">
        <v>236</v>
      </c>
      <c r="D57" s="264" t="s">
        <v>408</v>
      </c>
      <c r="E57" s="776">
        <v>0.25</v>
      </c>
      <c r="F57" s="284"/>
      <c r="G57" s="394"/>
      <c r="H57" s="394"/>
      <c r="I57" s="394"/>
      <c r="J57" s="469">
        <f>IFERROR(IF(D57="","",SUMIF('EXP GEN.'!$D$3:$D$270,D57,'EXP GEN.'!$AA$3:$AA$270)),"")</f>
        <v>2606.1447970779222</v>
      </c>
      <c r="K57" s="469">
        <f>IFERROR(IF(D57="","",SUMIF('EXP ESPEC.'!$D$3:$D$126,D57,'EXP ESPEC.'!$AD$3:$AD$126)),"")</f>
        <v>2606.1447970779222</v>
      </c>
      <c r="L57" s="469">
        <f t="shared" si="0"/>
        <v>5212.2895941558445</v>
      </c>
      <c r="M57" s="289" t="str">
        <f>IFERROR(IF(L57=0,"",IF(L57&gt;=PARAMETROS!$Q$9,"CUMPLE","NO CUMPLE")),"")</f>
        <v>CUMPLE</v>
      </c>
      <c r="N57" s="289" t="str">
        <f t="shared" ref="N57:N58" si="12">IFERROR(IF(G57="ACREDITA",IF(M57="CUMPLE","CUMPLE","NO CUMPLE"),""),"")</f>
        <v/>
      </c>
      <c r="O57" s="1353"/>
      <c r="P57" s="305"/>
      <c r="Q57" s="305"/>
      <c r="R57" s="286"/>
      <c r="S57" s="285"/>
      <c r="T57" s="737"/>
      <c r="U57" s="1353"/>
    </row>
    <row r="58" spans="1:75" ht="23.25" hidden="1" customHeight="1" thickBot="1" x14ac:dyDescent="0.3">
      <c r="A58" s="1345"/>
      <c r="B58" s="1348"/>
      <c r="C58" s="770" t="s">
        <v>406</v>
      </c>
      <c r="D58" s="62" t="s">
        <v>409</v>
      </c>
      <c r="E58" s="89">
        <v>0.24</v>
      </c>
      <c r="F58" s="284"/>
      <c r="G58" s="394"/>
      <c r="H58" s="394" t="s">
        <v>160</v>
      </c>
      <c r="I58" s="394"/>
      <c r="J58" s="473">
        <f>IFERROR(IF(D58="","",SUMIF('EXP GEN.'!$D$3:$D$270,D58,'EXP GEN.'!$AA$3:$AA$270)),"")</f>
        <v>4672.5560713592231</v>
      </c>
      <c r="K58" s="473">
        <f>IFERROR(IF(D58="","",SUMIF('EXP ESPEC.'!$D$3:$D$126,D58,'EXP ESPEC.'!$AD$3:$AD$126)),"")</f>
        <v>4672.5560713592231</v>
      </c>
      <c r="L58" s="473">
        <f t="shared" si="0"/>
        <v>9345.1121427184462</v>
      </c>
      <c r="M58" s="394" t="str">
        <f>IFERROR(IF(L58=0,"",IF(L58&gt;=PARAMETROS!$Q$9,"CUMPLE","NO CUMPLE")),"")</f>
        <v>CUMPLE</v>
      </c>
      <c r="N58" s="394" t="str">
        <f t="shared" si="12"/>
        <v/>
      </c>
      <c r="O58" s="1354"/>
      <c r="P58" s="305">
        <f>IFERROR(IF(D58="","",SUMIF('EXP GEN.'!$D$3:$D$195,D58,'EXP GEN.'!$AB$3:$AB$195)),"")</f>
        <v>0</v>
      </c>
      <c r="Q58" s="305">
        <f>IFERROR(IF(D58="","",SUMIF('EXP ESPEC.'!$D$3:$D$126,D58,'EXP ESPEC.'!$AE$3:$AE$126)),"")</f>
        <v>0</v>
      </c>
      <c r="R58" s="286">
        <f t="shared" si="2"/>
        <v>0</v>
      </c>
      <c r="S58" s="285" t="str">
        <f>IFERROR(IF(R58=0,"",IF(R58&gt;=PARAMETROS!$Q$10,"CUMPLE","NO CUMPLE")),"")</f>
        <v/>
      </c>
      <c r="T58" s="684" t="str">
        <f t="shared" si="3"/>
        <v/>
      </c>
      <c r="U58" s="1354"/>
    </row>
    <row r="59" spans="1:75" ht="19.5" hidden="1" customHeight="1" x14ac:dyDescent="0.25">
      <c r="A59" s="1343" t="s">
        <v>40</v>
      </c>
      <c r="B59" s="1346" t="s">
        <v>352</v>
      </c>
      <c r="C59" s="733" t="s">
        <v>216</v>
      </c>
      <c r="D59" s="296" t="s">
        <v>420</v>
      </c>
      <c r="E59" s="297">
        <v>0.51</v>
      </c>
      <c r="F59" s="297"/>
      <c r="G59" s="735"/>
      <c r="H59" s="1349" t="s">
        <v>160</v>
      </c>
      <c r="I59" s="1349"/>
      <c r="J59" s="767">
        <f>IFERROR(IF(D59="","",SUMIF('EXP GEN.'!$D$3:$D$270,D59,'EXP GEN.'!$AA$3:$AA$270)),"")</f>
        <v>10597.450151931598</v>
      </c>
      <c r="K59" s="767">
        <f>IFERROR(IF(D59="","",SUMIF('EXP ESPEC.'!$D$3:$D$126,D59,'EXP ESPEC.'!$AD$3:$AD$126)),"")</f>
        <v>10303.73990253171</v>
      </c>
      <c r="L59" s="767">
        <f t="shared" si="0"/>
        <v>20901.19005446331</v>
      </c>
      <c r="M59" s="735" t="str">
        <f>IFERROR(IF(L59=0,"",IF(L59&gt;=PARAMETROS!$Q$9,"CUMPLE","NO CUMPLE")),"")</f>
        <v>CUMPLE</v>
      </c>
      <c r="N59" s="735" t="str">
        <f t="shared" si="4"/>
        <v/>
      </c>
      <c r="O59" s="1352" t="s">
        <v>160</v>
      </c>
      <c r="P59" s="305">
        <f>IFERROR(IF(D59="","",SUMIF('EXP GEN.'!$D$3:$D$195,D59,'EXP GEN.'!$AB$3:$AB$195)),"")</f>
        <v>0</v>
      </c>
      <c r="Q59" s="305">
        <f>IFERROR(IF(D59="","",SUMIF('EXP ESPEC.'!$D$3:$D$126,D59,'EXP ESPEC.'!$AE$3:$AE$126)),"")</f>
        <v>0</v>
      </c>
      <c r="R59" s="298">
        <f t="shared" si="2"/>
        <v>0</v>
      </c>
      <c r="S59" s="285" t="str">
        <f>IFERROR(IF(R59=0,"",IF(R59&gt;=PARAMETROS!$Q$10,"CUMPLE","NO CUMPLE")),"")</f>
        <v/>
      </c>
      <c r="T59" s="684" t="str">
        <f t="shared" si="3"/>
        <v/>
      </c>
      <c r="U59" s="1352" t="s">
        <v>160</v>
      </c>
    </row>
    <row r="60" spans="1:75" ht="19.5" hidden="1" customHeight="1" x14ac:dyDescent="0.25">
      <c r="A60" s="1344"/>
      <c r="B60" s="1347"/>
      <c r="C60" s="742" t="s">
        <v>217</v>
      </c>
      <c r="D60" s="287" t="s">
        <v>421</v>
      </c>
      <c r="E60" s="288">
        <v>0.25</v>
      </c>
      <c r="F60" s="288"/>
      <c r="G60" s="289"/>
      <c r="H60" s="1350"/>
      <c r="I60" s="1350"/>
      <c r="J60" s="469">
        <f>IFERROR(IF(D60="","",SUMIF('EXP GEN.'!$D$3:$D$270,D60,'EXP GEN.'!$AA$3:$AA$270)),"")</f>
        <v>3816.7756618181825</v>
      </c>
      <c r="K60" s="469">
        <f>IFERROR(IF(D60="","",SUMIF('EXP ESPEC.'!$D$3:$D$126,D60,'EXP ESPEC.'!$AD$3:$AD$126)),"")</f>
        <v>3816.7756618181825</v>
      </c>
      <c r="L60" s="469">
        <f t="shared" si="0"/>
        <v>7633.5513236363649</v>
      </c>
      <c r="M60" s="289" t="str">
        <f>IFERROR(IF(L60=0,"",IF(L60&gt;=PARAMETROS!$Q$9,"CUMPLE","NO CUMPLE")),"")</f>
        <v>CUMPLE</v>
      </c>
      <c r="N60" s="289" t="str">
        <f t="shared" ref="N60:N61" si="13">IFERROR(IF(G60="ACREDITA",IF(M60="CUMPLE","CUMPLE","NO CUMPLE"),""),"")</f>
        <v/>
      </c>
      <c r="O60" s="1353"/>
      <c r="P60" s="307"/>
      <c r="Q60" s="307"/>
      <c r="R60" s="299"/>
      <c r="S60" s="736"/>
      <c r="T60" s="739"/>
      <c r="U60" s="1353"/>
    </row>
    <row r="61" spans="1:75" ht="19.5" hidden="1" customHeight="1" x14ac:dyDescent="0.25">
      <c r="A61" s="1344"/>
      <c r="B61" s="1347"/>
      <c r="C61" s="744" t="s">
        <v>418</v>
      </c>
      <c r="D61" s="395" t="s">
        <v>422</v>
      </c>
      <c r="E61" s="399">
        <v>0.12</v>
      </c>
      <c r="F61" s="304"/>
      <c r="G61" s="394"/>
      <c r="H61" s="1350"/>
      <c r="I61" s="1350"/>
      <c r="J61" s="473">
        <f>IFERROR(IF(D61="","",SUMIF('EXP GEN.'!$D$3:$D$270,D61,'EXP GEN.'!$AA$3:$AA$270)),"")</f>
        <v>3776.1299512459373</v>
      </c>
      <c r="K61" s="473">
        <f>IFERROR(IF(D61="","",SUMIF('EXP ESPEC.'!$D$3:$D$126,D61,'EXP ESPEC.'!$AD$3:$AD$126)),"")</f>
        <v>0</v>
      </c>
      <c r="L61" s="473">
        <f t="shared" si="0"/>
        <v>3776.1299512459373</v>
      </c>
      <c r="M61" s="394" t="str">
        <f>IFERROR(IF(L61=0,"",IF(L61&gt;=PARAMETROS!$Q$9,"CUMPLE","NO CUMPLE")),"")</f>
        <v>CUMPLE</v>
      </c>
      <c r="N61" s="394" t="str">
        <f t="shared" si="13"/>
        <v/>
      </c>
      <c r="O61" s="1353"/>
      <c r="P61" s="307"/>
      <c r="Q61" s="307"/>
      <c r="R61" s="299"/>
      <c r="S61" s="736"/>
      <c r="T61" s="739"/>
      <c r="U61" s="1353"/>
    </row>
    <row r="62" spans="1:75" ht="19.5" hidden="1" customHeight="1" thickBot="1" x14ac:dyDescent="0.3">
      <c r="A62" s="1369"/>
      <c r="B62" s="1370"/>
      <c r="C62" s="744" t="s">
        <v>419</v>
      </c>
      <c r="D62" s="303" t="s">
        <v>423</v>
      </c>
      <c r="E62" s="304">
        <v>0.12</v>
      </c>
      <c r="F62" s="309"/>
      <c r="G62" s="310"/>
      <c r="H62" s="1351"/>
      <c r="I62" s="1351"/>
      <c r="J62" s="472">
        <f>IFERROR(IF(D62="","",SUMIF('EXP GEN.'!$D$3:$D$270,D62,'EXP GEN.'!$AA$3:$AA$270)),"")</f>
        <v>14641.402794253527</v>
      </c>
      <c r="K62" s="472">
        <f>IFERROR(IF(D62="","",SUMIF('EXP ESPEC.'!$D$3:$D$126,D62,'EXP ESPEC.'!$AD$3:$AD$126)),"")</f>
        <v>21950.361005924853</v>
      </c>
      <c r="L62" s="472">
        <f t="shared" si="0"/>
        <v>36591.763800178378</v>
      </c>
      <c r="M62" s="310" t="str">
        <f>IFERROR(IF(L62=0,"",IF(L62&gt;=PARAMETROS!$Q$9,"CUMPLE","NO CUMPLE")),"")</f>
        <v>CUMPLE</v>
      </c>
      <c r="N62" s="310" t="str">
        <f t="shared" si="4"/>
        <v/>
      </c>
      <c r="O62" s="1354"/>
      <c r="P62" s="311">
        <f>IFERROR(IF(D62="","",SUMIF('EXP GEN.'!$D$3:$D$195,D62,'EXP GEN.'!$AB$3:$AB$195)),"")</f>
        <v>0</v>
      </c>
      <c r="Q62" s="311">
        <f>IFERROR(IF(D62="","",SUMIF('EXP ESPEC.'!$D$3:$D$126,D62,'EXP ESPEC.'!$AE$3:$AE$126)),"")</f>
        <v>0</v>
      </c>
      <c r="R62" s="313">
        <f t="shared" si="2"/>
        <v>0</v>
      </c>
      <c r="S62" s="294" t="str">
        <f>IFERROR(IF(R62=0,"",IF(R62&gt;=PARAMETROS!$Q$10,"CUMPLE","NO CUMPLE")),"")</f>
        <v/>
      </c>
      <c r="T62" s="312" t="str">
        <f t="shared" si="3"/>
        <v/>
      </c>
      <c r="U62" s="1371"/>
    </row>
    <row r="63" spans="1:75" s="225" customFormat="1" ht="16.5" hidden="1" thickBot="1" x14ac:dyDescent="0.3">
      <c r="A63" s="1343" t="s">
        <v>41</v>
      </c>
      <c r="B63" s="1346" t="s">
        <v>424</v>
      </c>
      <c r="C63" s="687" t="s">
        <v>218</v>
      </c>
      <c r="D63" s="50" t="s">
        <v>425</v>
      </c>
      <c r="E63" s="400">
        <v>0.51</v>
      </c>
      <c r="F63" s="314"/>
      <c r="G63" s="285"/>
      <c r="H63" s="1349" t="s">
        <v>160</v>
      </c>
      <c r="I63" s="1349"/>
      <c r="J63" s="467">
        <f>IFERROR(IF(D63="","",SUMIF('EXP GEN.'!$D$3:$D$270,D63,'EXP GEN.'!$AA$3:$AA$270)),"")</f>
        <v>17478.643950413738</v>
      </c>
      <c r="K63" s="467">
        <f>IFERROR(IF(D63="","",SUMIF('EXP ESPEC.'!$D$3:$D$126,D63,'EXP ESPEC.'!$AD$3:$AD$126)),"")</f>
        <v>20765.958682257315</v>
      </c>
      <c r="L63" s="467">
        <f t="shared" si="0"/>
        <v>38244.602632671056</v>
      </c>
      <c r="M63" s="285" t="str">
        <f>IFERROR(IF(L63=0,"",IF(L63&gt;=PARAMETROS!$Q$9,"CUMPLE","NO CUMPLE")),"")</f>
        <v>CUMPLE</v>
      </c>
      <c r="N63" s="285" t="str">
        <f t="shared" si="4"/>
        <v/>
      </c>
      <c r="O63" s="1352" t="s">
        <v>160</v>
      </c>
      <c r="P63" s="305">
        <f>IFERROR(IF(D63="","",SUMIF('EXP GEN.'!$D$3:$D$195,D63,'EXP GEN.'!$AB$3:$AB$195)),"")</f>
        <v>0</v>
      </c>
      <c r="Q63" s="305">
        <f>IFERROR(IF(D63="","",SUMIF('EXP ESPEC.'!$D$3:$D$126,D63,'EXP ESPEC.'!$AE$3:$AE$126)),"")</f>
        <v>0</v>
      </c>
      <c r="R63" s="286">
        <f t="shared" si="2"/>
        <v>0</v>
      </c>
      <c r="S63" s="285" t="str">
        <f>IFERROR(IF(R63=0,"",IF(R63&gt;=PARAMETROS!$Q$10,"CUMPLE","NO CUMPLE")),"")</f>
        <v/>
      </c>
      <c r="T63" s="684" t="str">
        <f t="shared" si="3"/>
        <v/>
      </c>
      <c r="U63" s="1352" t="s">
        <v>160</v>
      </c>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row>
    <row r="64" spans="1:75" s="225" customFormat="1" ht="16.5" hidden="1" thickBot="1" x14ac:dyDescent="0.3">
      <c r="A64" s="1345"/>
      <c r="B64" s="1348"/>
      <c r="C64" s="689" t="s">
        <v>220</v>
      </c>
      <c r="D64" s="62" t="s">
        <v>426</v>
      </c>
      <c r="E64" s="402">
        <v>0.49</v>
      </c>
      <c r="F64" s="315"/>
      <c r="G64" s="294"/>
      <c r="H64" s="1351"/>
      <c r="I64" s="1351"/>
      <c r="J64" s="468">
        <f>IFERROR(IF(D64="","",SUMIF('EXP GEN.'!$D$3:$D$270,D64,'EXP GEN.'!$AA$3:$AA$270)),"")</f>
        <v>11200.97929424944</v>
      </c>
      <c r="K64" s="468">
        <f>IFERROR(IF(D64="","",SUMIF('EXP ESPEC.'!$D$3:$D$126,D64,'EXP ESPEC.'!$AD$3:$AD$126)),"")</f>
        <v>0</v>
      </c>
      <c r="L64" s="468">
        <f t="shared" si="0"/>
        <v>11200.97929424944</v>
      </c>
      <c r="M64" s="294" t="str">
        <f>IFERROR(IF(L64=0,"",IF(L64&gt;=PARAMETROS!$Q$9,"CUMPLE","NO CUMPLE")),"")</f>
        <v>CUMPLE</v>
      </c>
      <c r="N64" s="294" t="str">
        <f t="shared" si="4"/>
        <v/>
      </c>
      <c r="O64" s="1354"/>
      <c r="P64" s="306">
        <f>IFERROR(IF(D64="","",SUMIF('EXP GEN.'!$D$3:$D$195,D64,'EXP GEN.'!$AB$3:$AB$195)),"")</f>
        <v>0</v>
      </c>
      <c r="Q64" s="306">
        <f>IFERROR(IF(D64="","",SUMIF('EXP ESPEC.'!$D$3:$D$126,D64,'EXP ESPEC.'!$AE$3:$AE$126)),"")</f>
        <v>0</v>
      </c>
      <c r="R64" s="295">
        <f t="shared" si="2"/>
        <v>0</v>
      </c>
      <c r="S64" s="294" t="str">
        <f>IFERROR(IF(R64=0,"",IF(R64&gt;=PARAMETROS!$Q$10,"CUMPLE","NO CUMPLE")),"")</f>
        <v/>
      </c>
      <c r="T64" s="685" t="str">
        <f t="shared" si="3"/>
        <v/>
      </c>
      <c r="U64" s="135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row>
    <row r="65" spans="1:75" s="225" customFormat="1" ht="23.25" hidden="1" thickBot="1" x14ac:dyDescent="0.3">
      <c r="A65" s="1343" t="s">
        <v>43</v>
      </c>
      <c r="B65" s="1346" t="s">
        <v>410</v>
      </c>
      <c r="C65" s="682" t="s">
        <v>221</v>
      </c>
      <c r="D65" s="283" t="s">
        <v>411</v>
      </c>
      <c r="E65" s="314">
        <v>0.51</v>
      </c>
      <c r="F65" s="314"/>
      <c r="G65" s="285"/>
      <c r="H65" s="1349" t="s">
        <v>160</v>
      </c>
      <c r="I65" s="1349"/>
      <c r="J65" s="467">
        <f>IFERROR(IF(D65="","",SUMIF('EXP GEN.'!$D$3:$D$270,D65,'EXP GEN.'!$AA$3:$AA$270)),"")</f>
        <v>15913.540450182354</v>
      </c>
      <c r="K65" s="467">
        <f>IFERROR(IF(D65="","",SUMIF('EXP ESPEC.'!$D$3:$D$126,D65,'EXP ESPEC.'!$AD$3:$AD$126)),"")</f>
        <v>27552.495044213763</v>
      </c>
      <c r="L65" s="467">
        <f t="shared" si="0"/>
        <v>43466.035494396114</v>
      </c>
      <c r="M65" s="285" t="str">
        <f>IFERROR(IF(L65=0,"",IF(L65&gt;=PARAMETROS!$Q$9,"CUMPLE","NO CUMPLE")),"")</f>
        <v>CUMPLE</v>
      </c>
      <c r="N65" s="285" t="str">
        <f t="shared" si="4"/>
        <v/>
      </c>
      <c r="O65" s="1352" t="s">
        <v>160</v>
      </c>
      <c r="P65" s="305">
        <f>IFERROR(IF(D65="","",SUMIF('EXP GEN.'!$D$3:$D$195,D65,'EXP GEN.'!$AB$3:$AB$195)),"")</f>
        <v>0</v>
      </c>
      <c r="Q65" s="305">
        <f>IFERROR(IF(D65="","",SUMIF('EXP ESPEC.'!$D$3:$D$126,D65,'EXP ESPEC.'!$AE$3:$AE$126)),"")</f>
        <v>0</v>
      </c>
      <c r="R65" s="286">
        <f t="shared" si="2"/>
        <v>0</v>
      </c>
      <c r="S65" s="285" t="str">
        <f>IFERROR(IF(R65=0,"",IF(R65&gt;=PARAMETROS!$Q$10,"CUMPLE","NO CUMPLE")),"")</f>
        <v/>
      </c>
      <c r="T65" s="684" t="str">
        <f t="shared" si="3"/>
        <v/>
      </c>
      <c r="U65" s="1352" t="s">
        <v>160</v>
      </c>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row>
    <row r="66" spans="1:75" s="225" customFormat="1" ht="16.5" hidden="1" thickBot="1" x14ac:dyDescent="0.3">
      <c r="A66" s="1357"/>
      <c r="B66" s="1358"/>
      <c r="C66" s="683" t="s">
        <v>222</v>
      </c>
      <c r="D66" s="287" t="s">
        <v>412</v>
      </c>
      <c r="E66" s="316">
        <v>0.49</v>
      </c>
      <c r="F66" s="316"/>
      <c r="G66" s="289"/>
      <c r="H66" s="1351"/>
      <c r="I66" s="1351"/>
      <c r="J66" s="469">
        <f>IFERROR(IF(D66="","",SUMIF('EXP GEN.'!$D$3:$D$270,D66,'EXP GEN.'!$AA$3:$AA$270)),"")</f>
        <v>17010.264743360134</v>
      </c>
      <c r="K66" s="469">
        <f>IFERROR(IF(D66="","",SUMIF('EXP ESPEC.'!$D$3:$D$126,D66,'EXP ESPEC.'!$AD$3:$AD$126)),"")</f>
        <v>12424.399574487716</v>
      </c>
      <c r="L66" s="469">
        <f t="shared" si="0"/>
        <v>29434.664317847848</v>
      </c>
      <c r="M66" s="294" t="str">
        <f>IFERROR(IF(L66=0,"",IF(L66&gt;=PARAMETROS!$Q$9,"CUMPLE","NO CUMPLE")),"")</f>
        <v>CUMPLE</v>
      </c>
      <c r="N66" s="289" t="str">
        <f t="shared" si="4"/>
        <v/>
      </c>
      <c r="O66" s="1359"/>
      <c r="P66" s="308">
        <f>IFERROR(IF(D66="","",SUMIF('EXP GEN.'!$D$3:$D$195,D66,'EXP GEN.'!$AB$3:$AB$195)),"")</f>
        <v>0</v>
      </c>
      <c r="Q66" s="308">
        <f>IFERROR(IF(D66="","",SUMIF('EXP ESPEC.'!$D$3:$D$126,D66,'EXP ESPEC.'!$AE$3:$AE$126)),"")</f>
        <v>0</v>
      </c>
      <c r="R66" s="290">
        <f t="shared" si="2"/>
        <v>0</v>
      </c>
      <c r="S66" s="294" t="str">
        <f>IFERROR(IF(R66=0,"",IF(R66&gt;=PARAMETROS!$Q$10,"CUMPLE","NO CUMPLE")),"")</f>
        <v/>
      </c>
      <c r="T66" s="291" t="str">
        <f t="shared" si="3"/>
        <v/>
      </c>
      <c r="U66" s="1359"/>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row>
    <row r="67" spans="1:75" s="225" customFormat="1" ht="22.5" hidden="1" customHeight="1" x14ac:dyDescent="0.25">
      <c r="A67" s="1343" t="s">
        <v>44</v>
      </c>
      <c r="B67" s="1346" t="s">
        <v>414</v>
      </c>
      <c r="C67" s="768" t="s">
        <v>223</v>
      </c>
      <c r="D67" s="50" t="s">
        <v>415</v>
      </c>
      <c r="E67" s="400">
        <v>0.51</v>
      </c>
      <c r="F67" s="314"/>
      <c r="G67" s="285"/>
      <c r="H67" s="1349" t="s">
        <v>160</v>
      </c>
      <c r="I67" s="1349"/>
      <c r="J67" s="767">
        <f>IFERROR(IF(D67="","",SUMIF('EXP GEN.'!$D$3:$D$270,D67,'EXP GEN.'!$AA$3:$AA$270)),"")</f>
        <v>49221.431478106366</v>
      </c>
      <c r="K67" s="767">
        <f>IFERROR(IF(D67="","",SUMIF('EXP ESPEC.'!$D$3:$D$126,D67,'EXP ESPEC.'!$AD$3:$AD$126)),"")</f>
        <v>0</v>
      </c>
      <c r="L67" s="767">
        <f t="shared" si="0"/>
        <v>49221.431478106366</v>
      </c>
      <c r="M67" s="735" t="str">
        <f>IFERROR(IF(L67=0,"",IF(L67&gt;=PARAMETROS!$Q$9,"CUMPLE","NO CUMPLE")),"")</f>
        <v>CUMPLE</v>
      </c>
      <c r="N67" s="735" t="str">
        <f t="shared" si="4"/>
        <v/>
      </c>
      <c r="O67" s="1352" t="s">
        <v>160</v>
      </c>
      <c r="P67" s="305">
        <f>IFERROR(IF(D67="","",SUMIF('EXP GEN.'!$D$3:$D$195,D67,'EXP GEN.'!$AB$3:$AB$195)),"")</f>
        <v>0</v>
      </c>
      <c r="Q67" s="305">
        <f>IFERROR(IF(D67="","",SUMIF('EXP ESPEC.'!$D$3:$D$126,D67,'EXP ESPEC.'!$AE$3:$AE$126)),"")</f>
        <v>0</v>
      </c>
      <c r="R67" s="298">
        <f t="shared" si="2"/>
        <v>0</v>
      </c>
      <c r="S67" s="285" t="str">
        <f>IFERROR(IF(R67=0,"",IF(R67&gt;=PARAMETROS!$Q$10,"CUMPLE","NO CUMPLE")),"")</f>
        <v/>
      </c>
      <c r="T67" s="684" t="str">
        <f t="shared" si="3"/>
        <v/>
      </c>
      <c r="U67" s="1352" t="s">
        <v>160</v>
      </c>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row>
    <row r="68" spans="1:75" s="225" customFormat="1" ht="22.5" hidden="1" customHeight="1" x14ac:dyDescent="0.25">
      <c r="A68" s="1344"/>
      <c r="B68" s="1347"/>
      <c r="C68" s="745" t="s">
        <v>224</v>
      </c>
      <c r="D68" s="264" t="s">
        <v>416</v>
      </c>
      <c r="E68" s="777">
        <v>0.25</v>
      </c>
      <c r="F68" s="778"/>
      <c r="G68" s="736"/>
      <c r="H68" s="1350"/>
      <c r="I68" s="1350"/>
      <c r="J68" s="469">
        <f>IFERROR(IF(D68="","",SUMIF('EXP GEN.'!$D$3:$D$270,D68,'EXP GEN.'!$AA$3:$AA$270)),"")</f>
        <v>4928.999722330097</v>
      </c>
      <c r="K68" s="469">
        <f>IFERROR(IF(D68="","",SUMIF('EXP ESPEC.'!$D$3:$D$126,D68,'EXP ESPEC.'!$AD$3:$AD$126)),"")</f>
        <v>0</v>
      </c>
      <c r="L68" s="469">
        <f t="shared" ref="L68:L99" si="14">IFERROR(IF(OR(J68="",K68=""),0,J68+K68),"")</f>
        <v>4928.999722330097</v>
      </c>
      <c r="M68" s="289" t="str">
        <f>IFERROR(IF(L68=0,"",IF(L68&gt;=PARAMETROS!$Q$9,"CUMPLE","NO CUMPLE")),"")</f>
        <v>CUMPLE</v>
      </c>
      <c r="N68" s="289" t="str">
        <f t="shared" ref="N68" si="15">IFERROR(IF(G68="ACREDITA",IF(M68="CUMPLE","CUMPLE","NO CUMPLE"),""),"")</f>
        <v/>
      </c>
      <c r="O68" s="1353"/>
      <c r="P68" s="307"/>
      <c r="Q68" s="307"/>
      <c r="R68" s="299"/>
      <c r="S68" s="736"/>
      <c r="T68" s="739"/>
      <c r="U68" s="1353"/>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row>
    <row r="69" spans="1:75" s="225" customFormat="1" ht="23.25" hidden="1" thickBot="1" x14ac:dyDescent="0.3">
      <c r="A69" s="1345"/>
      <c r="B69" s="1348"/>
      <c r="C69" s="770" t="s">
        <v>413</v>
      </c>
      <c r="D69" s="106" t="s">
        <v>417</v>
      </c>
      <c r="E69" s="401">
        <v>0.24</v>
      </c>
      <c r="F69" s="315"/>
      <c r="G69" s="294"/>
      <c r="H69" s="1351"/>
      <c r="I69" s="1351"/>
      <c r="J69" s="468">
        <f>IFERROR(IF(D69="","",SUMIF('EXP GEN.'!$D$3:$D$270,D69,'EXP GEN.'!$AA$3:$AA$270)),"")</f>
        <v>2860.5087728156982</v>
      </c>
      <c r="K69" s="468">
        <f>IFERROR(IF(D69="","",SUMIF('EXP ESPEC.'!$D$3:$D$126,D69,'EXP ESPEC.'!$AD$3:$AD$126)),"")</f>
        <v>23294.559136190692</v>
      </c>
      <c r="L69" s="468">
        <f t="shared" si="14"/>
        <v>26155.06790900639</v>
      </c>
      <c r="M69" s="294" t="str">
        <f>IFERROR(IF(L69=0,"",IF(L69&gt;=PARAMETROS!$Q$9,"CUMPLE","NO CUMPLE")),"")</f>
        <v>CUMPLE</v>
      </c>
      <c r="N69" s="294" t="str">
        <f t="shared" si="4"/>
        <v/>
      </c>
      <c r="O69" s="1354"/>
      <c r="P69" s="306">
        <f>IFERROR(IF(D69="","",SUMIF('EXP GEN.'!$D$3:$D$195,D69,'EXP GEN.'!$AB$3:$AB$195)),"")</f>
        <v>0</v>
      </c>
      <c r="Q69" s="306">
        <f>IFERROR(IF(D69="","",SUMIF('EXP ESPEC.'!$D$3:$D$126,D69,'EXP ESPEC.'!$AE$3:$AE$126)),"")</f>
        <v>0</v>
      </c>
      <c r="R69" s="295">
        <f t="shared" si="2"/>
        <v>0</v>
      </c>
      <c r="S69" s="294" t="str">
        <f>IFERROR(IF(R69=0,"",IF(R69&gt;=PARAMETROS!$Q$10,"CUMPLE","NO CUMPLE")),"")</f>
        <v/>
      </c>
      <c r="T69" s="685" t="str">
        <f t="shared" si="3"/>
        <v/>
      </c>
      <c r="U69" s="135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row>
    <row r="70" spans="1:75" s="225" customFormat="1" ht="16.5" hidden="1" thickBot="1" x14ac:dyDescent="0.3">
      <c r="A70" s="1343" t="s">
        <v>45</v>
      </c>
      <c r="B70" s="1346" t="s">
        <v>427</v>
      </c>
      <c r="C70" s="687" t="s">
        <v>226</v>
      </c>
      <c r="D70" s="50" t="s">
        <v>428</v>
      </c>
      <c r="E70" s="400">
        <v>0.51</v>
      </c>
      <c r="F70" s="314"/>
      <c r="G70" s="285"/>
      <c r="H70" s="1349" t="s">
        <v>160</v>
      </c>
      <c r="I70" s="1349"/>
      <c r="J70" s="467">
        <f>IFERROR(IF(D70="","",SUMIF('EXP GEN.'!$D$3:$D$270,D70,'EXP GEN.'!$AA$3:$AA$270)),"")</f>
        <v>15358.300802978465</v>
      </c>
      <c r="K70" s="467">
        <f>IFERROR(IF(D70="","",SUMIF('EXP ESPEC.'!$D$3:$D$126,D70,'EXP ESPEC.'!$AD$3:$AD$126)),"")</f>
        <v>11422.883741492382</v>
      </c>
      <c r="L70" s="467">
        <f t="shared" si="14"/>
        <v>26781.184544470845</v>
      </c>
      <c r="M70" s="285" t="str">
        <f>IFERROR(IF(L70=0,"",IF(L70&gt;=PARAMETROS!$Q$9,"CUMPLE","NO CUMPLE")),"")</f>
        <v>CUMPLE</v>
      </c>
      <c r="N70" s="285" t="str">
        <f t="shared" si="4"/>
        <v/>
      </c>
      <c r="O70" s="1355" t="s">
        <v>160</v>
      </c>
      <c r="P70" s="307">
        <f>IFERROR(IF(D70="","",SUMIF('EXP GEN.'!$D$3:$D$195,D70,'EXP GEN.'!$AB$3:$AB$195)),"")</f>
        <v>0</v>
      </c>
      <c r="Q70" s="307">
        <f>IFERROR(IF(D70="","",SUMIF('EXP ESPEC.'!$D$3:$D$126,D70,'EXP ESPEC.'!$AE$3:$AE$126)),"")</f>
        <v>0</v>
      </c>
      <c r="R70" s="299">
        <f t="shared" si="2"/>
        <v>0</v>
      </c>
      <c r="S70" s="677" t="str">
        <f>IFERROR(IF(R70=0,"",IF(R70&gt;=PARAMETROS!$Q$10,"CUMPLE","NO CUMPLE")),"")</f>
        <v/>
      </c>
      <c r="T70" s="300" t="str">
        <f t="shared" si="3"/>
        <v/>
      </c>
      <c r="U70" s="1355" t="s">
        <v>160</v>
      </c>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row>
    <row r="71" spans="1:75" s="225" customFormat="1" ht="22.5" hidden="1" customHeight="1" thickBot="1" x14ac:dyDescent="0.3">
      <c r="A71" s="1345"/>
      <c r="B71" s="1348"/>
      <c r="C71" s="689" t="s">
        <v>227</v>
      </c>
      <c r="D71" s="62" t="s">
        <v>429</v>
      </c>
      <c r="E71" s="402">
        <v>0.49</v>
      </c>
      <c r="F71" s="396"/>
      <c r="G71" s="394"/>
      <c r="H71" s="1351"/>
      <c r="I71" s="1351"/>
      <c r="J71" s="473">
        <f>IFERROR(IF(D71="","",SUMIF('EXP GEN.'!$D$3:$D$270,D71,'EXP GEN.'!$AA$3:$AA$270)),"")</f>
        <v>17094.458285239292</v>
      </c>
      <c r="K71" s="473">
        <f>IFERROR(IF(D71="","",SUMIF('EXP ESPEC.'!$D$3:$D$126,D71,'EXP ESPEC.'!$AD$3:$AD$126)),"")</f>
        <v>24207.431965877931</v>
      </c>
      <c r="L71" s="473">
        <f t="shared" si="14"/>
        <v>41301.89025111722</v>
      </c>
      <c r="M71" s="394" t="str">
        <f>IFERROR(IF(L71=0,"",IF(L71&gt;=PARAMETROS!$Q$9,"CUMPLE","NO CUMPLE")),"")</f>
        <v>CUMPLE</v>
      </c>
      <c r="N71" s="394" t="str">
        <f t="shared" si="4"/>
        <v/>
      </c>
      <c r="O71" s="1356"/>
      <c r="P71" s="305">
        <f>IFERROR(IF(D71="","",SUMIF('EXP GEN.'!$D$3:$D$195,D71,'EXP GEN.'!$AB$3:$AB$195)),"")</f>
        <v>0</v>
      </c>
      <c r="Q71" s="305">
        <f>IFERROR(IF(D71="","",SUMIF('EXP ESPEC.'!$D$3:$D$126,D71,'EXP ESPEC.'!$AE$3:$AE$126)),"")</f>
        <v>0</v>
      </c>
      <c r="R71" s="286">
        <f t="shared" si="2"/>
        <v>0</v>
      </c>
      <c r="S71" s="285" t="str">
        <f>IFERROR(IF(R71=0,"",IF(R71&gt;=PARAMETROS!$Q$10,"CUMPLE","NO CUMPLE")),"")</f>
        <v/>
      </c>
      <c r="T71" s="684" t="str">
        <f t="shared" si="3"/>
        <v/>
      </c>
      <c r="U71" s="1356"/>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row>
    <row r="72" spans="1:75" s="225" customFormat="1" ht="16.5" hidden="1" thickBot="1" x14ac:dyDescent="0.3">
      <c r="A72" s="740" t="s">
        <v>46</v>
      </c>
      <c r="B72" s="741" t="s">
        <v>430</v>
      </c>
      <c r="C72" s="682" t="s">
        <v>228</v>
      </c>
      <c r="D72" s="283" t="s">
        <v>430</v>
      </c>
      <c r="E72" s="314">
        <v>1</v>
      </c>
      <c r="F72" s="314"/>
      <c r="G72" s="285"/>
      <c r="H72" s="735" t="s">
        <v>160</v>
      </c>
      <c r="I72" s="735"/>
      <c r="J72" s="467">
        <f>IFERROR(IF(D72="","",SUMIF('EXP GEN.'!$D$3:$D$270,D72,'EXP GEN.'!$AA$3:$AA$270)),"")</f>
        <v>51480.340828053661</v>
      </c>
      <c r="K72" s="467">
        <f>IFERROR(IF(D72="","",SUMIF('EXP ESPEC.'!$D$3:$D$126,D72,'EXP ESPEC.'!$AD$3:$AD$126)),"")</f>
        <v>35402.987183977035</v>
      </c>
      <c r="L72" s="467">
        <f t="shared" si="14"/>
        <v>86883.328012030688</v>
      </c>
      <c r="M72" s="285" t="str">
        <f>IFERROR(IF(L72=0,"",IF(L72&gt;=PARAMETROS!$Q$9,"CUMPLE","NO CUMPLE")),"")</f>
        <v>CUMPLE</v>
      </c>
      <c r="N72" s="285" t="str">
        <f t="shared" si="4"/>
        <v/>
      </c>
      <c r="O72" s="732" t="s">
        <v>160</v>
      </c>
      <c r="P72" s="305">
        <f>IFERROR(IF(D72="","",SUMIF('EXP GEN.'!$D$3:$D$195,D72,'EXP GEN.'!$AB$3:$AB$195)),"")</f>
        <v>0</v>
      </c>
      <c r="Q72" s="305">
        <f>IFERROR(IF(D72="","",SUMIF('EXP ESPEC.'!$D$3:$D$126,D72,'EXP ESPEC.'!$AE$3:$AE$126)),"")</f>
        <v>0</v>
      </c>
      <c r="R72" s="286">
        <f t="shared" si="2"/>
        <v>0</v>
      </c>
      <c r="S72" s="285" t="str">
        <f>IFERROR(IF(R72=0,"",IF(R72&gt;=PARAMETROS!$Q$10,"CUMPLE","NO CUMPLE")),"")</f>
        <v/>
      </c>
      <c r="T72" s="684" t="str">
        <f t="shared" si="3"/>
        <v/>
      </c>
      <c r="U72" s="732" t="s">
        <v>160</v>
      </c>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row>
    <row r="73" spans="1:75" s="225" customFormat="1" ht="15.75" hidden="1" customHeight="1" x14ac:dyDescent="0.25">
      <c r="A73" s="740" t="s">
        <v>47</v>
      </c>
      <c r="B73" s="741" t="s">
        <v>431</v>
      </c>
      <c r="C73" s="682" t="s">
        <v>229</v>
      </c>
      <c r="D73" s="283" t="s">
        <v>431</v>
      </c>
      <c r="E73" s="314">
        <v>1</v>
      </c>
      <c r="F73" s="314"/>
      <c r="G73" s="719"/>
      <c r="H73" s="735" t="s">
        <v>160</v>
      </c>
      <c r="I73" s="735"/>
      <c r="J73" s="467">
        <f>IFERROR(IF(D73="","",SUMIF('EXP GEN.'!$D$3:$D$270,D73,'EXP GEN.'!$AA$3:$AA$270)),"")</f>
        <v>0</v>
      </c>
      <c r="K73" s="467">
        <f>IFERROR(IF(D73="","",SUMIF('EXP ESPEC.'!$D$3:$D$126,D73,'EXP ESPEC.'!$AD$3:$AD$126)),"")</f>
        <v>52567.946589800194</v>
      </c>
      <c r="L73" s="467">
        <f t="shared" si="14"/>
        <v>52567.946589800194</v>
      </c>
      <c r="M73" s="285" t="str">
        <f>IFERROR(IF(L73=0,"",IF(L73&gt;=PARAMETROS!$Q$9,"CUMPLE","NO CUMPLE")),"")</f>
        <v>CUMPLE</v>
      </c>
      <c r="N73" s="285" t="str">
        <f t="shared" si="4"/>
        <v/>
      </c>
      <c r="O73" s="732" t="s">
        <v>160</v>
      </c>
      <c r="P73" s="305">
        <f>IFERROR(IF(D73="","",SUMIF('EXP GEN.'!$D$3:$D$195,D73,'EXP GEN.'!$AB$3:$AB$195)),"")</f>
        <v>0</v>
      </c>
      <c r="Q73" s="305">
        <f>IFERROR(IF(D73="","",SUMIF('EXP ESPEC.'!$D$3:$D$126,D73,'EXP ESPEC.'!$AE$3:$AE$126)),"")</f>
        <v>0</v>
      </c>
      <c r="R73" s="286">
        <f t="shared" si="2"/>
        <v>0</v>
      </c>
      <c r="S73" s="285" t="str">
        <f>IFERROR(IF(R73=0,"",IF(R73&gt;=PARAMETROS!$Q$10,"CUMPLE","NO CUMPLE")),"")</f>
        <v/>
      </c>
      <c r="T73" s="684" t="str">
        <f t="shared" si="3"/>
        <v/>
      </c>
      <c r="U73" s="732" t="s">
        <v>160</v>
      </c>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row>
    <row r="74" spans="1:75" s="700" customFormat="1" ht="22.5" x14ac:dyDescent="0.25">
      <c r="A74" s="1360" t="s">
        <v>35</v>
      </c>
      <c r="B74" s="1376" t="s">
        <v>394</v>
      </c>
      <c r="C74" s="997" t="s">
        <v>207</v>
      </c>
      <c r="D74" s="998" t="s">
        <v>395</v>
      </c>
      <c r="E74" s="999">
        <v>0.55000000000000004</v>
      </c>
      <c r="F74" s="1000"/>
      <c r="G74" s="1001" t="s">
        <v>250</v>
      </c>
      <c r="H74" s="1372" t="s">
        <v>160</v>
      </c>
      <c r="I74" s="1372"/>
      <c r="J74" s="469">
        <f>IFERROR(IF(D74="","",SUMIF('EXP GEN.'!$D$3:$D$270,D74,'EXP GEN.'!$AA$3:$AA$270)),"")</f>
        <v>10255.205796959035</v>
      </c>
      <c r="K74" s="469">
        <f>IFERROR(IF(D74="","",SUMIF('EXP ESPEC.'!$D$3:$D$126,D74,'EXP ESPEC.'!$AD$3:$AD$126)),"")</f>
        <v>12872.147036311304</v>
      </c>
      <c r="L74" s="469">
        <f t="shared" si="14"/>
        <v>23127.352833270339</v>
      </c>
      <c r="M74" s="289" t="str">
        <f>IFERROR(IF(L74=0,"",IF(L74&gt;=PARAMETROS!$Q$9,"CUMPLE","NO CUMPLE")),"")</f>
        <v>CUMPLE</v>
      </c>
      <c r="N74" s="1001" t="str">
        <f t="shared" si="4"/>
        <v>CUMPLE</v>
      </c>
      <c r="O74" s="1366" t="s">
        <v>160</v>
      </c>
      <c r="P74" s="1002" t="str">
        <f>IFERROR(IF(D74="","",SUMIF('[3]EXP GEN.'!$D$3:$D$195,D74,'[3]EXP GEN.'!$AB$3:$AB$195)),"")</f>
        <v/>
      </c>
      <c r="Q74" s="1002" t="str">
        <f>IFERROR(IF(D74="","",SUMIF('[3]EXP ESPEC.'!$D$3:$D$126,D74,'[3]EXP ESPEC.'!$AE$3:$AE$126)),"")</f>
        <v/>
      </c>
      <c r="R74" s="1003">
        <f t="shared" ref="R74:R99" si="16">IFERROR(IF(OR(P74="",Q74=""),0,P74+Q74),"")</f>
        <v>0</v>
      </c>
      <c r="S74" s="1001" t="str">
        <f>IFERROR(IF(R74=0,"",IF(R74&gt;=[3]PARAMETROS!$O$10,"CUMPLE","NO CUMPLE")),"")</f>
        <v/>
      </c>
      <c r="T74" s="120" t="str">
        <f t="shared" ref="T74:T99" si="17">IFERROR(IF(G74="ACREDITA",IF(S74="CUMPLE","CUMPLE","NO CUMPLE"),""),"")</f>
        <v>NO CUMPLE</v>
      </c>
      <c r="U74" s="1366" t="s">
        <v>160</v>
      </c>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699"/>
      <c r="BU74" s="699"/>
      <c r="BV74" s="699"/>
      <c r="BW74" s="699"/>
    </row>
    <row r="75" spans="1:75" s="700" customFormat="1" ht="16.5" thickBot="1" x14ac:dyDescent="0.3">
      <c r="A75" s="1362"/>
      <c r="B75" s="1365"/>
      <c r="C75" s="1004" t="s">
        <v>208</v>
      </c>
      <c r="D75" s="106" t="s">
        <v>396</v>
      </c>
      <c r="E75" s="1005">
        <v>0.45</v>
      </c>
      <c r="F75" s="1006"/>
      <c r="G75" s="64" t="s">
        <v>161</v>
      </c>
      <c r="H75" s="1373"/>
      <c r="I75" s="1373"/>
      <c r="J75" s="468">
        <f>IFERROR(IF(D75="","",SUMIF('EXP GEN.'!$D$3:$D$270,D75,'EXP GEN.'!$AA$3:$AA$270)),"")</f>
        <v>5419.7985172483995</v>
      </c>
      <c r="K75" s="468">
        <f>IFERROR(IF(D75="","",SUMIF('EXP ESPEC.'!$D$3:$D$126,D75,'EXP ESPEC.'!$AD$3:$AD$126)),"")</f>
        <v>55316.968633225239</v>
      </c>
      <c r="L75" s="468">
        <f t="shared" si="14"/>
        <v>60736.767150473635</v>
      </c>
      <c r="M75" s="294" t="str">
        <f>IFERROR(IF(L75=0,"",IF(L75&gt;=PARAMETROS!$Q$9,"CUMPLE","NO CUMPLE")),"")</f>
        <v>CUMPLE</v>
      </c>
      <c r="N75" s="64" t="str">
        <f t="shared" ref="N75:N99" si="18">IFERROR(IF(G75="ACREDITA",IF(M75="CUMPLE","CUMPLE","NO CUMPLE"),""),"")</f>
        <v/>
      </c>
      <c r="O75" s="1368"/>
      <c r="P75" s="111" t="str">
        <f>IFERROR(IF(D75="","",SUMIF('[3]EXP GEN.'!$D$3:$D$195,D75,'[3]EXP GEN.'!$AB$3:$AB$195)),"")</f>
        <v/>
      </c>
      <c r="Q75" s="111" t="str">
        <f>IFERROR(IF(D75="","",SUMIF('[3]EXP ESPEC.'!$D$3:$D$126,D75,'[3]EXP ESPEC.'!$AE$3:$AE$126)),"")</f>
        <v/>
      </c>
      <c r="R75" s="1007">
        <f t="shared" si="16"/>
        <v>0</v>
      </c>
      <c r="S75" s="64" t="str">
        <f>IFERROR(IF(R75=0,"",IF(R75&gt;=[3]PARAMETROS!$O$10,"CUMPLE","NO CUMPLE")),"")</f>
        <v/>
      </c>
      <c r="T75" s="68" t="str">
        <f t="shared" si="17"/>
        <v/>
      </c>
      <c r="U75" s="1368"/>
      <c r="V75" s="699"/>
      <c r="W75" s="699"/>
      <c r="X75" s="699"/>
      <c r="Y75" s="699"/>
      <c r="Z75" s="699"/>
      <c r="AA75" s="699"/>
      <c r="AB75" s="699"/>
      <c r="AC75" s="699"/>
      <c r="AD75" s="699"/>
      <c r="AE75" s="699"/>
      <c r="AF75" s="699"/>
      <c r="AG75" s="699"/>
      <c r="AH75" s="699"/>
      <c r="AI75" s="699"/>
      <c r="AJ75" s="699"/>
      <c r="AK75" s="699"/>
      <c r="AL75" s="699"/>
      <c r="AM75" s="699"/>
      <c r="AN75" s="699"/>
      <c r="AO75" s="699"/>
      <c r="AP75" s="699"/>
      <c r="AQ75" s="699"/>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699"/>
      <c r="BU75" s="699"/>
      <c r="BV75" s="699"/>
      <c r="BW75" s="699"/>
    </row>
    <row r="76" spans="1:75" s="700" customFormat="1" x14ac:dyDescent="0.25">
      <c r="A76" s="1360" t="s">
        <v>36</v>
      </c>
      <c r="B76" s="1363" t="s">
        <v>397</v>
      </c>
      <c r="C76" s="698" t="s">
        <v>209</v>
      </c>
      <c r="D76" s="1008" t="s">
        <v>398</v>
      </c>
      <c r="E76" s="1009">
        <v>0.51</v>
      </c>
      <c r="F76" s="1009"/>
      <c r="G76" s="52" t="s">
        <v>161</v>
      </c>
      <c r="H76" s="1372" t="s">
        <v>160</v>
      </c>
      <c r="I76" s="1372"/>
      <c r="J76" s="469">
        <f>IFERROR(IF(D76="","",SUMIF('EXP GEN.'!$D$3:$D$270,D76,'EXP GEN.'!$AA$3:$AA$270)),"")</f>
        <v>17906.779329067627</v>
      </c>
      <c r="K76" s="469">
        <f>IFERROR(IF(D76="","",SUMIF('EXP ESPEC.'!$D$3:$D$126,D76,'EXP ESPEC.'!$AD$3:$AD$126)),"")</f>
        <v>112220.31688516306</v>
      </c>
      <c r="L76" s="469">
        <f t="shared" si="14"/>
        <v>130127.0962142307</v>
      </c>
      <c r="M76" s="289" t="str">
        <f>IFERROR(IF(L76=0,"",IF(L76&gt;=PARAMETROS!$Q$9,"CUMPLE","NO CUMPLE")),"")</f>
        <v>CUMPLE</v>
      </c>
      <c r="N76" s="52" t="str">
        <f t="shared" si="18"/>
        <v/>
      </c>
      <c r="O76" s="1366" t="s">
        <v>160</v>
      </c>
      <c r="P76" s="109" t="str">
        <f>IFERROR(IF(D76="","",SUMIF('[3]EXP GEN.'!$D$3:$D$195,D76,'[3]EXP GEN.'!$AB$3:$AB$195)),"")</f>
        <v/>
      </c>
      <c r="Q76" s="109" t="str">
        <f>IFERROR(IF(D76="","",SUMIF('[3]EXP ESPEC.'!$D$3:$D$126,D76,'[3]EXP ESPEC.'!$AE$3:$AE$126)),"")</f>
        <v/>
      </c>
      <c r="R76" s="1010">
        <f t="shared" si="16"/>
        <v>0</v>
      </c>
      <c r="S76" s="52" t="str">
        <f>IFERROR(IF(R76=0,"",IF(R76&gt;=[3]PARAMETROS!$O$10,"CUMPLE","NO CUMPLE")),"")</f>
        <v/>
      </c>
      <c r="T76" s="56" t="str">
        <f t="shared" si="17"/>
        <v/>
      </c>
      <c r="U76" s="1366" t="s">
        <v>160</v>
      </c>
      <c r="V76" s="699"/>
      <c r="W76" s="699"/>
      <c r="X76" s="699"/>
      <c r="Y76" s="699"/>
      <c r="Z76" s="699"/>
      <c r="AA76" s="699"/>
      <c r="AB76" s="699"/>
      <c r="AC76" s="699"/>
      <c r="AD76" s="699"/>
      <c r="AE76" s="699"/>
      <c r="AF76" s="699"/>
      <c r="AG76" s="699"/>
      <c r="AH76" s="699"/>
      <c r="AI76" s="699"/>
      <c r="AJ76" s="699"/>
      <c r="AK76" s="699"/>
      <c r="AL76" s="699"/>
      <c r="AM76" s="699"/>
      <c r="AN76" s="699"/>
      <c r="AO76" s="699"/>
      <c r="AP76" s="699"/>
      <c r="AQ76" s="699"/>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699"/>
      <c r="BU76" s="699"/>
      <c r="BV76" s="699"/>
      <c r="BW76" s="699"/>
    </row>
    <row r="77" spans="1:75" s="700" customFormat="1" ht="16.5" thickBot="1" x14ac:dyDescent="0.3">
      <c r="A77" s="1362"/>
      <c r="B77" s="1365"/>
      <c r="C77" s="91" t="s">
        <v>210</v>
      </c>
      <c r="D77" s="106" t="s">
        <v>399</v>
      </c>
      <c r="E77" s="1006">
        <v>0.49</v>
      </c>
      <c r="F77" s="1006"/>
      <c r="G77" s="64" t="s">
        <v>250</v>
      </c>
      <c r="H77" s="1373"/>
      <c r="I77" s="1373"/>
      <c r="J77" s="468">
        <f>IFERROR(IF(D77="","",SUMIF('EXP GEN.'!$D$3:$D$270,D77,'EXP GEN.'!$AA$3:$AA$270)),"")</f>
        <v>16504.489247610574</v>
      </c>
      <c r="K77" s="468">
        <f>IFERROR(IF(D77="","",SUMIF('EXP ESPEC.'!$D$3:$D$126,D77,'EXP ESPEC.'!$AD$3:$AD$126)),"")</f>
        <v>41802.639452170049</v>
      </c>
      <c r="L77" s="468">
        <f t="shared" si="14"/>
        <v>58307.128699780624</v>
      </c>
      <c r="M77" s="294" t="str">
        <f>IFERROR(IF(L77=0,"",IF(L77&gt;=PARAMETROS!$Q$9,"CUMPLE","NO CUMPLE")),"")</f>
        <v>CUMPLE</v>
      </c>
      <c r="N77" s="64" t="str">
        <f t="shared" si="18"/>
        <v>CUMPLE</v>
      </c>
      <c r="O77" s="1368"/>
      <c r="P77" s="111" t="str">
        <f>IFERROR(IF(D77="","",SUMIF('[3]EXP GEN.'!$D$3:$D$195,D77,'[3]EXP GEN.'!$AB$3:$AB$195)),"")</f>
        <v/>
      </c>
      <c r="Q77" s="111" t="str">
        <f>IFERROR(IF(D77="","",SUMIF('[3]EXP ESPEC.'!$D$3:$D$126,D77,'[3]EXP ESPEC.'!$AE$3:$AE$126)),"")</f>
        <v/>
      </c>
      <c r="R77" s="1007">
        <f t="shared" si="16"/>
        <v>0</v>
      </c>
      <c r="S77" s="64" t="str">
        <f>IFERROR(IF(R77=0,"",IF(R77&gt;=[3]PARAMETROS!$O$10,"CUMPLE","NO CUMPLE")),"")</f>
        <v/>
      </c>
      <c r="T77" s="68" t="str">
        <f t="shared" si="17"/>
        <v>NO CUMPLE</v>
      </c>
      <c r="U77" s="1368"/>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699"/>
      <c r="BU77" s="699"/>
      <c r="BV77" s="699"/>
      <c r="BW77" s="699"/>
    </row>
    <row r="78" spans="1:75" s="700" customFormat="1" x14ac:dyDescent="0.25">
      <c r="A78" s="1360" t="s">
        <v>37</v>
      </c>
      <c r="B78" s="1363" t="s">
        <v>400</v>
      </c>
      <c r="C78" s="698" t="s">
        <v>211</v>
      </c>
      <c r="D78" s="1008" t="s">
        <v>401</v>
      </c>
      <c r="E78" s="1009">
        <v>0.51</v>
      </c>
      <c r="F78" s="1009"/>
      <c r="G78" s="52" t="s">
        <v>250</v>
      </c>
      <c r="H78" s="1372" t="s">
        <v>160</v>
      </c>
      <c r="I78" s="1372"/>
      <c r="J78" s="469">
        <f>IFERROR(IF(D78="","",SUMIF('EXP GEN.'!$D$3:$D$270,D78,'EXP GEN.'!$AA$3:$AA$270)),"")</f>
        <v>27004.976930545185</v>
      </c>
      <c r="K78" s="469">
        <f>IFERROR(IF(D78="","",SUMIF('EXP ESPEC.'!$D$3:$D$126,D78,'EXP ESPEC.'!$AD$3:$AD$126)),"")</f>
        <v>30827.110502083757</v>
      </c>
      <c r="L78" s="469">
        <f t="shared" si="14"/>
        <v>57832.087432628941</v>
      </c>
      <c r="M78" s="289" t="str">
        <f>IFERROR(IF(L78=0,"",IF(L78&gt;=PARAMETROS!$Q$9,"CUMPLE","NO CUMPLE")),"")</f>
        <v>CUMPLE</v>
      </c>
      <c r="N78" s="52" t="str">
        <f t="shared" si="18"/>
        <v>CUMPLE</v>
      </c>
      <c r="O78" s="1366" t="s">
        <v>160</v>
      </c>
      <c r="P78" s="109" t="str">
        <f>IFERROR(IF(D78="","",SUMIF('[3]EXP GEN.'!$D$3:$D$195,D78,'[3]EXP GEN.'!$AB$3:$AB$195)),"")</f>
        <v/>
      </c>
      <c r="Q78" s="109" t="str">
        <f>IFERROR(IF(D78="","",SUMIF('[3]EXP ESPEC.'!$D$3:$D$126,D78,'[3]EXP ESPEC.'!$AE$3:$AE$126)),"")</f>
        <v/>
      </c>
      <c r="R78" s="1010">
        <f t="shared" si="16"/>
        <v>0</v>
      </c>
      <c r="S78" s="52" t="str">
        <f>IFERROR(IF(R78=0,"",IF(R78&gt;=[3]PARAMETROS!$O$10,"CUMPLE","NO CUMPLE")),"")</f>
        <v/>
      </c>
      <c r="T78" s="56" t="str">
        <f t="shared" si="17"/>
        <v>NO CUMPLE</v>
      </c>
      <c r="U78" s="1366" t="s">
        <v>160</v>
      </c>
      <c r="V78" s="699"/>
      <c r="W78" s="699"/>
      <c r="X78" s="699"/>
      <c r="Y78" s="699"/>
      <c r="Z78" s="699"/>
      <c r="AA78" s="699"/>
      <c r="AB78" s="699"/>
      <c r="AC78" s="699"/>
      <c r="AD78" s="699"/>
      <c r="AE78" s="699"/>
      <c r="AF78" s="699"/>
      <c r="AG78" s="699"/>
      <c r="AH78" s="699"/>
      <c r="AI78" s="699"/>
      <c r="AJ78" s="699"/>
      <c r="AK78" s="699"/>
      <c r="AL78" s="699"/>
      <c r="AM78" s="699"/>
      <c r="AN78" s="699"/>
      <c r="AO78" s="699"/>
      <c r="AP78" s="699"/>
      <c r="AQ78" s="699"/>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699"/>
      <c r="BU78" s="699"/>
      <c r="BV78" s="699"/>
      <c r="BW78" s="699"/>
    </row>
    <row r="79" spans="1:75" s="700" customFormat="1" ht="16.5" thickBot="1" x14ac:dyDescent="0.3">
      <c r="A79" s="1362"/>
      <c r="B79" s="1365"/>
      <c r="C79" s="1004" t="s">
        <v>212</v>
      </c>
      <c r="D79" s="106" t="s">
        <v>402</v>
      </c>
      <c r="E79" s="1006">
        <v>0.49</v>
      </c>
      <c r="F79" s="1006"/>
      <c r="G79" s="64" t="s">
        <v>161</v>
      </c>
      <c r="H79" s="1373"/>
      <c r="I79" s="1373"/>
      <c r="J79" s="470">
        <f>IFERROR(IF(D79="","",SUMIF('EXP GEN.'!$D$3:$D$270,D79,'EXP GEN.'!$AA$3:$AA$270)),"")</f>
        <v>115221.72011579969</v>
      </c>
      <c r="K79" s="470">
        <f>IFERROR(IF(D79="","",SUMIF('EXP ESPEC.'!$D$3:$D$126,D79,'EXP ESPEC.'!$AD$3:$AD$126)),"")</f>
        <v>10677.29907658881</v>
      </c>
      <c r="L79" s="470">
        <f t="shared" si="14"/>
        <v>125899.0191923885</v>
      </c>
      <c r="M79" s="900" t="str">
        <f>IFERROR(IF(L79=0,"",IF(L79&gt;=PARAMETROS!$Q$9,"CUMPLE","NO CUMPLE")),"")</f>
        <v>CUMPLE</v>
      </c>
      <c r="N79" s="64" t="str">
        <f t="shared" si="18"/>
        <v/>
      </c>
      <c r="O79" s="1368"/>
      <c r="P79" s="111" t="str">
        <f>IFERROR(IF(D79="","",SUMIF('[3]EXP GEN.'!$D$3:$D$195,D79,'[3]EXP GEN.'!$AB$3:$AB$195)),"")</f>
        <v/>
      </c>
      <c r="Q79" s="111" t="str">
        <f>IFERROR(IF(D79="","",SUMIF('[3]EXP ESPEC.'!$D$3:$D$126,D79,'[3]EXP ESPEC.'!$AE$3:$AE$126)),"")</f>
        <v/>
      </c>
      <c r="R79" s="1007">
        <f t="shared" si="16"/>
        <v>0</v>
      </c>
      <c r="S79" s="64" t="str">
        <f>IFERROR(IF(R79=0,"",IF(R79&gt;=[3]PARAMETROS!$O$10,"CUMPLE","NO CUMPLE")),"")</f>
        <v/>
      </c>
      <c r="T79" s="68" t="str">
        <f t="shared" si="17"/>
        <v/>
      </c>
      <c r="U79" s="1368"/>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699"/>
      <c r="BU79" s="699"/>
      <c r="BV79" s="699"/>
      <c r="BW79" s="699"/>
    </row>
    <row r="80" spans="1:75" s="700" customFormat="1" x14ac:dyDescent="0.25">
      <c r="A80" s="1374" t="s">
        <v>38</v>
      </c>
      <c r="B80" s="1363" t="s">
        <v>403</v>
      </c>
      <c r="C80" s="698" t="s">
        <v>213</v>
      </c>
      <c r="D80" s="1008" t="s">
        <v>404</v>
      </c>
      <c r="E80" s="1009">
        <v>0.51</v>
      </c>
      <c r="F80" s="1009"/>
      <c r="G80" s="52" t="s">
        <v>250</v>
      </c>
      <c r="H80" s="1372" t="s">
        <v>160</v>
      </c>
      <c r="I80" s="1372"/>
      <c r="J80" s="467">
        <f>IFERROR(IF(D80="","",SUMIF('EXP GEN.'!$D$3:$D$270,D80,'EXP GEN.'!$AA$3:$AA$270)),"")</f>
        <v>101827.5924241857</v>
      </c>
      <c r="K80" s="467">
        <f>IFERROR(IF(D80="","",SUMIF('EXP ESPEC.'!$D$3:$D$126,D80,'EXP ESPEC.'!$AD$3:$AD$126)),"")</f>
        <v>124997.06352006177</v>
      </c>
      <c r="L80" s="467">
        <f t="shared" si="14"/>
        <v>226824.65594424747</v>
      </c>
      <c r="M80" s="285" t="str">
        <f>IFERROR(IF(L80=0,"",IF(L80&gt;=PARAMETROS!$Q$9,"CUMPLE","NO CUMPLE")),"")</f>
        <v>CUMPLE</v>
      </c>
      <c r="N80" s="52" t="str">
        <f t="shared" si="18"/>
        <v>CUMPLE</v>
      </c>
      <c r="O80" s="1366" t="s">
        <v>160</v>
      </c>
      <c r="P80" s="109" t="str">
        <f>IFERROR(IF(D80="","",SUMIF('[3]EXP GEN.'!$D$3:$D$195,D80,'[3]EXP GEN.'!$AB$3:$AB$195)),"")</f>
        <v/>
      </c>
      <c r="Q80" s="109" t="str">
        <f>IFERROR(IF(D80="","",SUMIF('[3]EXP ESPEC.'!$D$3:$D$126,D80,'[3]EXP ESPEC.'!$AE$3:$AE$126)),"")</f>
        <v/>
      </c>
      <c r="R80" s="1010">
        <f t="shared" si="16"/>
        <v>0</v>
      </c>
      <c r="S80" s="52" t="str">
        <f>IFERROR(IF(R80=0,"",IF(R80&gt;=[3]PARAMETROS!$O$10,"CUMPLE","NO CUMPLE")),"")</f>
        <v/>
      </c>
      <c r="T80" s="56" t="str">
        <f t="shared" si="17"/>
        <v>NO CUMPLE</v>
      </c>
      <c r="U80" s="1366" t="s">
        <v>160</v>
      </c>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699"/>
      <c r="BU80" s="699"/>
      <c r="BV80" s="699"/>
      <c r="BW80" s="699"/>
    </row>
    <row r="81" spans="1:75" s="700" customFormat="1" ht="16.5" thickBot="1" x14ac:dyDescent="0.3">
      <c r="A81" s="1375"/>
      <c r="B81" s="1365"/>
      <c r="C81" s="997" t="s">
        <v>214</v>
      </c>
      <c r="D81" s="998" t="s">
        <v>405</v>
      </c>
      <c r="E81" s="1000">
        <v>0.49</v>
      </c>
      <c r="F81" s="1000"/>
      <c r="G81" s="1001" t="s">
        <v>161</v>
      </c>
      <c r="H81" s="1373"/>
      <c r="I81" s="1373"/>
      <c r="J81" s="470">
        <f>IFERROR(IF(D81="","",SUMIF('EXP GEN.'!$D$3:$D$270,D81,'EXP GEN.'!$AA$3:$AA$270)),"")</f>
        <v>10395.713461947456</v>
      </c>
      <c r="K81" s="470">
        <f>IFERROR(IF(D81="","",SUMIF('EXP ESPEC.'!$D$3:$D$126,D81,'EXP ESPEC.'!$AD$3:$AD$126)),"")</f>
        <v>4386.4222599518898</v>
      </c>
      <c r="L81" s="470">
        <f t="shared" si="14"/>
        <v>14782.135721899347</v>
      </c>
      <c r="M81" s="900" t="str">
        <f>IFERROR(IF(L81=0,"",IF(L81&gt;=PARAMETROS!$Q$9,"CUMPLE","NO CUMPLE")),"")</f>
        <v>CUMPLE</v>
      </c>
      <c r="N81" s="1001" t="str">
        <f t="shared" si="18"/>
        <v/>
      </c>
      <c r="O81" s="1368"/>
      <c r="P81" s="1002" t="str">
        <f>IFERROR(IF(D81="","",SUMIF('[3]EXP GEN.'!$D$3:$D$195,D81,'[3]EXP GEN.'!$AB$3:$AB$195)),"")</f>
        <v/>
      </c>
      <c r="Q81" s="1002" t="str">
        <f>IFERROR(IF(D81="","",SUMIF('[3]EXP ESPEC.'!$D$3:$D$126,D81,'[3]EXP ESPEC.'!$AE$3:$AE$126)),"")</f>
        <v/>
      </c>
      <c r="R81" s="1003">
        <f t="shared" si="16"/>
        <v>0</v>
      </c>
      <c r="S81" s="1001" t="str">
        <f>IFERROR(IF(R81=0,"",IF(R81&gt;=[3]PARAMETROS!$O$10,"CUMPLE","NO CUMPLE")),"")</f>
        <v/>
      </c>
      <c r="T81" s="120" t="str">
        <f t="shared" si="17"/>
        <v/>
      </c>
      <c r="U81" s="1368"/>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699"/>
      <c r="BU81" s="699"/>
      <c r="BV81" s="699"/>
      <c r="BW81" s="699"/>
    </row>
    <row r="82" spans="1:75" s="700" customFormat="1" ht="16.5" thickBot="1" x14ac:dyDescent="0.3">
      <c r="A82" s="1360" t="s">
        <v>39</v>
      </c>
      <c r="B82" s="1363" t="s">
        <v>403</v>
      </c>
      <c r="C82" s="1011" t="s">
        <v>215</v>
      </c>
      <c r="D82" s="1008" t="s">
        <v>407</v>
      </c>
      <c r="E82" s="1012">
        <v>0.51</v>
      </c>
      <c r="F82" s="1009"/>
      <c r="G82" s="285" t="s">
        <v>161</v>
      </c>
      <c r="H82" s="52" t="s">
        <v>160</v>
      </c>
      <c r="I82" s="52"/>
      <c r="J82" s="767">
        <f>IFERROR(IF(D82="","",SUMIF('EXP GEN.'!$D$3:$D$270,D82,'EXP GEN.'!$AA$3:$AA$270)),"")</f>
        <v>6020.1674979267718</v>
      </c>
      <c r="K82" s="767">
        <f>IFERROR(IF(D82="","",SUMIF('EXP ESPEC.'!$D$3:$D$126,D82,'EXP ESPEC.'!$AD$3:$AD$126)),"")</f>
        <v>2599.2295129870131</v>
      </c>
      <c r="L82" s="767">
        <f t="shared" si="14"/>
        <v>8619.3970109137845</v>
      </c>
      <c r="M82" s="899" t="str">
        <f>IFERROR(IF(L82=0,"",IF(L82&gt;=PARAMETROS!$Q$9,"CUMPLE","NO CUMPLE")),"")</f>
        <v>CUMPLE</v>
      </c>
      <c r="N82" s="1013" t="str">
        <f t="shared" si="18"/>
        <v/>
      </c>
      <c r="O82" s="1366" t="s">
        <v>160</v>
      </c>
      <c r="P82" s="109" t="str">
        <f>IFERROR(IF(D82="","",SUMIF('[3]EXP GEN.'!$D$3:$D$195,D82,'[3]EXP GEN.'!$AB$3:$AB$195)),"")</f>
        <v/>
      </c>
      <c r="Q82" s="109" t="str">
        <f>IFERROR(IF(D82="","",SUMIF('[3]EXP ESPEC.'!$D$3:$D$126,D82,'[3]EXP ESPEC.'!$AE$3:$AE$126)),"")</f>
        <v/>
      </c>
      <c r="R82" s="1010">
        <f t="shared" si="16"/>
        <v>0</v>
      </c>
      <c r="S82" s="52" t="str">
        <f>IFERROR(IF(R82=0,"",IF(R82&gt;=[3]PARAMETROS!$O$10,"CUMPLE","NO CUMPLE")),"")</f>
        <v/>
      </c>
      <c r="T82" s="56" t="str">
        <f t="shared" si="17"/>
        <v/>
      </c>
      <c r="U82" s="1366" t="s">
        <v>160</v>
      </c>
      <c r="V82" s="699"/>
      <c r="W82" s="699"/>
      <c r="X82" s="699"/>
      <c r="Y82" s="699"/>
      <c r="Z82" s="699"/>
      <c r="AA82" s="699"/>
      <c r="AB82" s="69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699"/>
      <c r="BU82" s="699"/>
      <c r="BV82" s="699"/>
      <c r="BW82" s="699"/>
    </row>
    <row r="83" spans="1:75" s="700" customFormat="1" ht="16.5" thickBot="1" x14ac:dyDescent="0.3">
      <c r="A83" s="1361"/>
      <c r="B83" s="1364"/>
      <c r="C83" s="1014" t="s">
        <v>236</v>
      </c>
      <c r="D83" s="1015" t="s">
        <v>408</v>
      </c>
      <c r="E83" s="1016">
        <v>0.25</v>
      </c>
      <c r="F83" s="1009"/>
      <c r="G83" s="394" t="s">
        <v>250</v>
      </c>
      <c r="H83" s="1001"/>
      <c r="I83" s="1001"/>
      <c r="J83" s="469">
        <f>IFERROR(IF(D83="","",SUMIF('EXP GEN.'!$D$3:$D$270,D83,'EXP GEN.'!$AA$3:$AA$270)),"")</f>
        <v>2606.1447970779222</v>
      </c>
      <c r="K83" s="469">
        <f>IFERROR(IF(D83="","",SUMIF('EXP ESPEC.'!$D$3:$D$126,D83,'EXP ESPEC.'!$AD$3:$AD$126)),"")</f>
        <v>2606.1447970779222</v>
      </c>
      <c r="L83" s="469">
        <f t="shared" si="14"/>
        <v>5212.2895941558445</v>
      </c>
      <c r="M83" s="289" t="str">
        <f>IFERROR(IF(L83=0,"",IF(L83&gt;=PARAMETROS!$Q$9,"CUMPLE","NO CUMPLE")),"")</f>
        <v>CUMPLE</v>
      </c>
      <c r="N83" s="57" t="str">
        <f t="shared" si="18"/>
        <v>CUMPLE</v>
      </c>
      <c r="O83" s="1367"/>
      <c r="P83" s="109"/>
      <c r="Q83" s="109"/>
      <c r="R83" s="1010"/>
      <c r="S83" s="52"/>
      <c r="T83" s="56"/>
      <c r="U83" s="1367"/>
      <c r="V83" s="699"/>
      <c r="W83" s="699"/>
      <c r="X83" s="699"/>
      <c r="Y83" s="699"/>
      <c r="Z83" s="699"/>
      <c r="AA83" s="699"/>
      <c r="AB83" s="69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699"/>
      <c r="BU83" s="699"/>
      <c r="BV83" s="699"/>
      <c r="BW83" s="699"/>
    </row>
    <row r="84" spans="1:75" s="700" customFormat="1" ht="23.25" customHeight="1" thickBot="1" x14ac:dyDescent="0.3">
      <c r="A84" s="1362"/>
      <c r="B84" s="1365"/>
      <c r="C84" s="997" t="s">
        <v>406</v>
      </c>
      <c r="D84" s="106" t="s">
        <v>409</v>
      </c>
      <c r="E84" s="1017">
        <v>0.24</v>
      </c>
      <c r="F84" s="1009"/>
      <c r="G84" s="394" t="s">
        <v>161</v>
      </c>
      <c r="H84" s="1001" t="s">
        <v>160</v>
      </c>
      <c r="I84" s="1001"/>
      <c r="J84" s="473">
        <f>IFERROR(IF(D84="","",SUMIF('EXP GEN.'!$D$3:$D$270,D84,'EXP GEN.'!$AA$3:$AA$270)),"")</f>
        <v>4672.5560713592231</v>
      </c>
      <c r="K84" s="473">
        <f>IFERROR(IF(D84="","",SUMIF('EXP ESPEC.'!$D$3:$D$126,D84,'EXP ESPEC.'!$AD$3:$AD$126)),"")</f>
        <v>4672.5560713592231</v>
      </c>
      <c r="L84" s="473">
        <f t="shared" si="14"/>
        <v>9345.1121427184462</v>
      </c>
      <c r="M84" s="394" t="str">
        <f>IFERROR(IF(L84=0,"",IF(L84&gt;=PARAMETROS!$Q$9,"CUMPLE","NO CUMPLE")),"")</f>
        <v>CUMPLE</v>
      </c>
      <c r="N84" s="1001" t="str">
        <f t="shared" si="18"/>
        <v/>
      </c>
      <c r="O84" s="1368"/>
      <c r="P84" s="109" t="str">
        <f>IFERROR(IF(D84="","",SUMIF('[3]EXP GEN.'!$D$3:$D$195,D84,'[3]EXP GEN.'!$AB$3:$AB$195)),"")</f>
        <v/>
      </c>
      <c r="Q84" s="109" t="str">
        <f>IFERROR(IF(D84="","",SUMIF('[3]EXP ESPEC.'!$D$3:$D$126,D84,'[3]EXP ESPEC.'!$AE$3:$AE$126)),"")</f>
        <v/>
      </c>
      <c r="R84" s="1010">
        <f t="shared" si="16"/>
        <v>0</v>
      </c>
      <c r="S84" s="52" t="str">
        <f>IFERROR(IF(R84=0,"",IF(R84&gt;=[3]PARAMETROS!$O$10,"CUMPLE","NO CUMPLE")),"")</f>
        <v/>
      </c>
      <c r="T84" s="56" t="str">
        <f t="shared" si="17"/>
        <v/>
      </c>
      <c r="U84" s="1368"/>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699"/>
      <c r="BU84" s="699"/>
      <c r="BV84" s="699"/>
      <c r="BW84" s="699"/>
    </row>
    <row r="85" spans="1:75" s="700" customFormat="1" ht="19.5" customHeight="1" x14ac:dyDescent="0.25">
      <c r="A85" s="1343" t="s">
        <v>40</v>
      </c>
      <c r="B85" s="1346" t="s">
        <v>352</v>
      </c>
      <c r="C85" s="1011" t="s">
        <v>216</v>
      </c>
      <c r="D85" s="1018" t="s">
        <v>420</v>
      </c>
      <c r="E85" s="1019">
        <v>0.51</v>
      </c>
      <c r="F85" s="1019"/>
      <c r="G85" s="899" t="s">
        <v>161</v>
      </c>
      <c r="H85" s="1349" t="s">
        <v>160</v>
      </c>
      <c r="I85" s="1349"/>
      <c r="J85" s="767">
        <f>IFERROR(IF(D85="","",SUMIF('EXP GEN.'!$D$3:$D$270,D85,'EXP GEN.'!$AA$3:$AA$270)),"")</f>
        <v>10597.450151931598</v>
      </c>
      <c r="K85" s="767">
        <f>IFERROR(IF(D85="","",SUMIF('EXP ESPEC.'!$D$3:$D$126,D85,'EXP ESPEC.'!$AD$3:$AD$126)),"")</f>
        <v>10303.73990253171</v>
      </c>
      <c r="L85" s="767">
        <f t="shared" si="14"/>
        <v>20901.19005446331</v>
      </c>
      <c r="M85" s="899" t="str">
        <f>IFERROR(IF(L85=0,"",IF(L85&gt;=PARAMETROS!$Q$9,"CUMPLE","NO CUMPLE")),"")</f>
        <v>CUMPLE</v>
      </c>
      <c r="N85" s="1013" t="str">
        <f t="shared" si="18"/>
        <v/>
      </c>
      <c r="O85" s="1352" t="s">
        <v>160</v>
      </c>
      <c r="P85" s="109" t="str">
        <f>IFERROR(IF(D85="","",SUMIF('[3]EXP GEN.'!$D$3:$D$195,D85,'[3]EXP GEN.'!$AB$3:$AB$195)),"")</f>
        <v/>
      </c>
      <c r="Q85" s="109" t="str">
        <f>IFERROR(IF(D85="","",SUMIF('[3]EXP ESPEC.'!$D$3:$D$126,D85,'[3]EXP ESPEC.'!$AE$3:$AE$126)),"")</f>
        <v/>
      </c>
      <c r="R85" s="1020">
        <f t="shared" si="16"/>
        <v>0</v>
      </c>
      <c r="S85" s="52" t="str">
        <f>IFERROR(IF(R85=0,"",IF(R85&gt;=[3]PARAMETROS!$O$10,"CUMPLE","NO CUMPLE")),"")</f>
        <v/>
      </c>
      <c r="T85" s="56" t="str">
        <f t="shared" si="17"/>
        <v/>
      </c>
      <c r="U85" s="1352" t="s">
        <v>160</v>
      </c>
      <c r="V85" s="699"/>
      <c r="W85" s="699"/>
      <c r="X85" s="699"/>
      <c r="Y85" s="699"/>
      <c r="Z85" s="699"/>
      <c r="AA85" s="699"/>
      <c r="AB85" s="699"/>
      <c r="AC85" s="699"/>
      <c r="AD85" s="699"/>
      <c r="AE85" s="699"/>
      <c r="AF85" s="699"/>
      <c r="AG85" s="699"/>
      <c r="AH85" s="699"/>
      <c r="AI85" s="699"/>
      <c r="AJ85" s="699"/>
      <c r="AK85" s="699"/>
      <c r="AL85" s="699"/>
      <c r="AM85" s="699"/>
      <c r="AN85" s="699"/>
      <c r="AO85" s="699"/>
      <c r="AP85" s="699"/>
      <c r="AQ85" s="699"/>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699"/>
      <c r="BU85" s="699"/>
      <c r="BV85" s="699"/>
      <c r="BW85" s="699"/>
    </row>
    <row r="86" spans="1:75" s="700" customFormat="1" ht="19.5" customHeight="1" x14ac:dyDescent="0.25">
      <c r="A86" s="1344"/>
      <c r="B86" s="1347"/>
      <c r="C86" s="1014" t="s">
        <v>217</v>
      </c>
      <c r="D86" s="1021" t="s">
        <v>421</v>
      </c>
      <c r="E86" s="1022">
        <v>0.25</v>
      </c>
      <c r="F86" s="1022"/>
      <c r="G86" s="289" t="s">
        <v>250</v>
      </c>
      <c r="H86" s="1350"/>
      <c r="I86" s="1350"/>
      <c r="J86" s="469">
        <f>IFERROR(IF(D86="","",SUMIF('EXP GEN.'!$D$3:$D$270,D86,'EXP GEN.'!$AA$3:$AA$270)),"")</f>
        <v>3816.7756618181825</v>
      </c>
      <c r="K86" s="469">
        <f>IFERROR(IF(D86="","",SUMIF('EXP ESPEC.'!$D$3:$D$126,D86,'EXP ESPEC.'!$AD$3:$AD$126)),"")</f>
        <v>3816.7756618181825</v>
      </c>
      <c r="L86" s="469">
        <f t="shared" si="14"/>
        <v>7633.5513236363649</v>
      </c>
      <c r="M86" s="289" t="str">
        <f>IFERROR(IF(L86=0,"",IF(L86&gt;=PARAMETROS!$Q$9,"CUMPLE","NO CUMPLE")),"")</f>
        <v>CUMPLE</v>
      </c>
      <c r="N86" s="57" t="str">
        <f t="shared" si="18"/>
        <v>CUMPLE</v>
      </c>
      <c r="O86" s="1353"/>
      <c r="P86" s="1023"/>
      <c r="Q86" s="1023"/>
      <c r="R86" s="1024"/>
      <c r="S86" s="266"/>
      <c r="T86" s="270"/>
      <c r="U86" s="1353"/>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699"/>
      <c r="BU86" s="699"/>
      <c r="BV86" s="699"/>
      <c r="BW86" s="699"/>
    </row>
    <row r="87" spans="1:75" s="700" customFormat="1" ht="19.5" customHeight="1" x14ac:dyDescent="0.25">
      <c r="A87" s="1344"/>
      <c r="B87" s="1347"/>
      <c r="C87" s="997" t="s">
        <v>418</v>
      </c>
      <c r="D87" s="998" t="s">
        <v>422</v>
      </c>
      <c r="E87" s="1000">
        <v>0.12</v>
      </c>
      <c r="F87" s="1025"/>
      <c r="G87" s="394" t="s">
        <v>161</v>
      </c>
      <c r="H87" s="1350"/>
      <c r="I87" s="1350"/>
      <c r="J87" s="473">
        <f>IFERROR(IF(D87="","",SUMIF('EXP GEN.'!$D$3:$D$270,D87,'EXP GEN.'!$AA$3:$AA$270)),"")</f>
        <v>3776.1299512459373</v>
      </c>
      <c r="K87" s="473">
        <f>IFERROR(IF(D87="","",SUMIF('EXP ESPEC.'!$D$3:$D$126,D87,'EXP ESPEC.'!$AD$3:$AD$126)),"")</f>
        <v>0</v>
      </c>
      <c r="L87" s="473">
        <f t="shared" si="14"/>
        <v>3776.1299512459373</v>
      </c>
      <c r="M87" s="394" t="str">
        <f>IFERROR(IF(L87=0,"",IF(L87&gt;=PARAMETROS!$Q$9,"CUMPLE","NO CUMPLE")),"")</f>
        <v>CUMPLE</v>
      </c>
      <c r="N87" s="1001" t="str">
        <f t="shared" si="18"/>
        <v/>
      </c>
      <c r="O87" s="1353"/>
      <c r="P87" s="1023"/>
      <c r="Q87" s="1023"/>
      <c r="R87" s="1024"/>
      <c r="S87" s="266"/>
      <c r="T87" s="270"/>
      <c r="U87" s="1353"/>
      <c r="V87" s="699"/>
      <c r="W87" s="699"/>
      <c r="X87" s="699"/>
      <c r="Y87" s="699"/>
      <c r="Z87" s="699"/>
      <c r="AA87" s="699"/>
      <c r="AB87" s="699"/>
      <c r="AC87" s="699"/>
      <c r="AD87" s="699"/>
      <c r="AE87" s="699"/>
      <c r="AF87" s="699"/>
      <c r="AG87" s="699"/>
      <c r="AH87" s="699"/>
      <c r="AI87" s="699"/>
      <c r="AJ87" s="699"/>
      <c r="AK87" s="699"/>
      <c r="AL87" s="699"/>
      <c r="AM87" s="699"/>
      <c r="AN87" s="699"/>
      <c r="AO87" s="699"/>
      <c r="AP87" s="699"/>
      <c r="AQ87" s="699"/>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699"/>
      <c r="BU87" s="699"/>
      <c r="BV87" s="699"/>
      <c r="BW87" s="699"/>
    </row>
    <row r="88" spans="1:75" ht="19.5" customHeight="1" thickBot="1" x14ac:dyDescent="0.3">
      <c r="A88" s="1369"/>
      <c r="B88" s="1370"/>
      <c r="C88" s="903" t="s">
        <v>419</v>
      </c>
      <c r="D88" s="303" t="s">
        <v>423</v>
      </c>
      <c r="E88" s="304">
        <v>0.12</v>
      </c>
      <c r="F88" s="309"/>
      <c r="G88" s="310" t="s">
        <v>161</v>
      </c>
      <c r="H88" s="1351"/>
      <c r="I88" s="1351"/>
      <c r="J88" s="472">
        <f>IFERROR(IF(D88="","",SUMIF('EXP GEN.'!$D$3:$D$270,D88,'EXP GEN.'!$AA$3:$AA$270)),"")</f>
        <v>14641.402794253527</v>
      </c>
      <c r="K88" s="472">
        <f>IFERROR(IF(D88="","",SUMIF('EXP ESPEC.'!$D$3:$D$126,D88,'EXP ESPEC.'!$AD$3:$AD$126)),"")</f>
        <v>21950.361005924853</v>
      </c>
      <c r="L88" s="472">
        <f t="shared" si="14"/>
        <v>36591.763800178378</v>
      </c>
      <c r="M88" s="310" t="str">
        <f>IFERROR(IF(L88=0,"",IF(L88&gt;=PARAMETROS!$Q$9,"CUMPLE","NO CUMPLE")),"")</f>
        <v>CUMPLE</v>
      </c>
      <c r="N88" s="310" t="str">
        <f t="shared" si="18"/>
        <v/>
      </c>
      <c r="O88" s="1354"/>
      <c r="P88" s="311" t="str">
        <f>IFERROR(IF(D88="","",SUMIF('[3]EXP GEN.'!$D$3:$D$195,D88,'[3]EXP GEN.'!$AB$3:$AB$195)),"")</f>
        <v/>
      </c>
      <c r="Q88" s="311" t="str">
        <f>IFERROR(IF(D88="","",SUMIF('[3]EXP ESPEC.'!$D$3:$D$126,D88,'[3]EXP ESPEC.'!$AE$3:$AE$126)),"")</f>
        <v/>
      </c>
      <c r="R88" s="313">
        <f t="shared" si="16"/>
        <v>0</v>
      </c>
      <c r="S88" s="294" t="str">
        <f>IFERROR(IF(R88=0,"",IF(R88&gt;=[3]PARAMETROS!$O$10,"CUMPLE","NO CUMPLE")),"")</f>
        <v/>
      </c>
      <c r="T88" s="312" t="str">
        <f t="shared" si="17"/>
        <v/>
      </c>
      <c r="U88" s="1371"/>
    </row>
    <row r="89" spans="1:75" s="225" customFormat="1" x14ac:dyDescent="0.25">
      <c r="A89" s="1343" t="s">
        <v>41</v>
      </c>
      <c r="B89" s="1346" t="s">
        <v>424</v>
      </c>
      <c r="C89" s="904" t="s">
        <v>218</v>
      </c>
      <c r="D89" s="50" t="s">
        <v>425</v>
      </c>
      <c r="E89" s="400">
        <v>0.51</v>
      </c>
      <c r="F89" s="314"/>
      <c r="G89" s="285" t="s">
        <v>250</v>
      </c>
      <c r="H89" s="1349" t="s">
        <v>160</v>
      </c>
      <c r="I89" s="1349"/>
      <c r="J89" s="467">
        <f>IFERROR(IF(D89="","",SUMIF('EXP GEN.'!$D$3:$D$270,D89,'EXP GEN.'!$AA$3:$AA$270)),"")</f>
        <v>17478.643950413738</v>
      </c>
      <c r="K89" s="467">
        <f>IFERROR(IF(D89="","",SUMIF('EXP ESPEC.'!$D$3:$D$126,D89,'EXP ESPEC.'!$AD$3:$AD$126)),"")</f>
        <v>20765.958682257315</v>
      </c>
      <c r="L89" s="467">
        <f t="shared" si="14"/>
        <v>38244.602632671056</v>
      </c>
      <c r="M89" s="285" t="str">
        <f>IFERROR(IF(L89=0,"",IF(L89&gt;=PARAMETROS!$Q$9,"CUMPLE","NO CUMPLE")),"")</f>
        <v>CUMPLE</v>
      </c>
      <c r="N89" s="285" t="str">
        <f t="shared" si="18"/>
        <v>CUMPLE</v>
      </c>
      <c r="O89" s="1352" t="s">
        <v>160</v>
      </c>
      <c r="P89" s="305" t="str">
        <f>IFERROR(IF(D89="","",SUMIF('[3]EXP GEN.'!$D$3:$D$195,D89,'[3]EXP GEN.'!$AB$3:$AB$195)),"")</f>
        <v/>
      </c>
      <c r="Q89" s="305" t="str">
        <f>IFERROR(IF(D89="","",SUMIF('[3]EXP ESPEC.'!$D$3:$D$126,D89,'[3]EXP ESPEC.'!$AE$3:$AE$126)),"")</f>
        <v/>
      </c>
      <c r="R89" s="286">
        <f t="shared" si="16"/>
        <v>0</v>
      </c>
      <c r="S89" s="285" t="str">
        <f>IFERROR(IF(R89=0,"",IF(R89&gt;=[3]PARAMETROS!$O$10,"CUMPLE","NO CUMPLE")),"")</f>
        <v/>
      </c>
      <c r="T89" s="737" t="str">
        <f t="shared" si="17"/>
        <v>NO CUMPLE</v>
      </c>
      <c r="U89" s="1352" t="s">
        <v>160</v>
      </c>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24"/>
      <c r="BR89" s="224"/>
      <c r="BS89" s="224"/>
      <c r="BT89" s="224"/>
      <c r="BU89" s="224"/>
      <c r="BV89" s="224"/>
      <c r="BW89" s="224"/>
    </row>
    <row r="90" spans="1:75" s="225" customFormat="1" ht="16.5" thickBot="1" x14ac:dyDescent="0.3">
      <c r="A90" s="1345"/>
      <c r="B90" s="1348"/>
      <c r="C90" s="906" t="s">
        <v>220</v>
      </c>
      <c r="D90" s="62" t="s">
        <v>426</v>
      </c>
      <c r="E90" s="402">
        <v>0.49</v>
      </c>
      <c r="F90" s="315"/>
      <c r="G90" s="294" t="s">
        <v>161</v>
      </c>
      <c r="H90" s="1351"/>
      <c r="I90" s="1351"/>
      <c r="J90" s="468">
        <f>IFERROR(IF(D90="","",SUMIF('EXP GEN.'!$D$3:$D$270,D90,'EXP GEN.'!$AA$3:$AA$270)),"")</f>
        <v>11200.97929424944</v>
      </c>
      <c r="K90" s="468">
        <f>IFERROR(IF(D90="","",SUMIF('EXP ESPEC.'!$D$3:$D$126,D90,'EXP ESPEC.'!$AD$3:$AD$126)),"")</f>
        <v>0</v>
      </c>
      <c r="L90" s="468">
        <f t="shared" si="14"/>
        <v>11200.97929424944</v>
      </c>
      <c r="M90" s="294" t="str">
        <f>IFERROR(IF(L90=0,"",IF(L90&gt;=PARAMETROS!$Q$9,"CUMPLE","NO CUMPLE")),"")</f>
        <v>CUMPLE</v>
      </c>
      <c r="N90" s="294" t="str">
        <f t="shared" si="18"/>
        <v/>
      </c>
      <c r="O90" s="1354"/>
      <c r="P90" s="306" t="str">
        <f>IFERROR(IF(D90="","",SUMIF('[3]EXP GEN.'!$D$3:$D$195,D90,'[3]EXP GEN.'!$AB$3:$AB$195)),"")</f>
        <v/>
      </c>
      <c r="Q90" s="306" t="str">
        <f>IFERROR(IF(D90="","",SUMIF('[3]EXP ESPEC.'!$D$3:$D$126,D90,'[3]EXP ESPEC.'!$AE$3:$AE$126)),"")</f>
        <v/>
      </c>
      <c r="R90" s="295">
        <f t="shared" si="16"/>
        <v>0</v>
      </c>
      <c r="S90" s="294" t="str">
        <f>IFERROR(IF(R90=0,"",IF(R90&gt;=[3]PARAMETROS!$O$10,"CUMPLE","NO CUMPLE")),"")</f>
        <v/>
      </c>
      <c r="T90" s="738" t="str">
        <f t="shared" si="17"/>
        <v/>
      </c>
      <c r="U90" s="135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c r="BK90" s="224"/>
      <c r="BL90" s="224"/>
      <c r="BM90" s="224"/>
      <c r="BN90" s="224"/>
      <c r="BO90" s="224"/>
      <c r="BP90" s="224"/>
      <c r="BQ90" s="224"/>
      <c r="BR90" s="224"/>
      <c r="BS90" s="224"/>
      <c r="BT90" s="224"/>
      <c r="BU90" s="224"/>
      <c r="BV90" s="224"/>
      <c r="BW90" s="224"/>
    </row>
    <row r="91" spans="1:75" s="225" customFormat="1" ht="22.5" x14ac:dyDescent="0.25">
      <c r="A91" s="1343" t="s">
        <v>43</v>
      </c>
      <c r="B91" s="1346" t="s">
        <v>410</v>
      </c>
      <c r="C91" s="896" t="s">
        <v>221</v>
      </c>
      <c r="D91" s="283" t="s">
        <v>411</v>
      </c>
      <c r="E91" s="314">
        <v>0.51</v>
      </c>
      <c r="F91" s="314"/>
      <c r="G91" s="285" t="s">
        <v>161</v>
      </c>
      <c r="H91" s="1349" t="s">
        <v>160</v>
      </c>
      <c r="I91" s="1349"/>
      <c r="J91" s="467">
        <f>IFERROR(IF(D91="","",SUMIF('EXP GEN.'!$D$3:$D$270,D91,'EXP GEN.'!$AA$3:$AA$270)),"")</f>
        <v>15913.540450182354</v>
      </c>
      <c r="K91" s="467">
        <f>IFERROR(IF(D91="","",SUMIF('EXP ESPEC.'!$D$3:$D$126,D91,'EXP ESPEC.'!$AD$3:$AD$126)),"")</f>
        <v>27552.495044213763</v>
      </c>
      <c r="L91" s="467">
        <f t="shared" si="14"/>
        <v>43466.035494396114</v>
      </c>
      <c r="M91" s="285" t="str">
        <f>IFERROR(IF(L91=0,"",IF(L91&gt;=PARAMETROS!$Q$9,"CUMPLE","NO CUMPLE")),"")</f>
        <v>CUMPLE</v>
      </c>
      <c r="N91" s="285" t="str">
        <f t="shared" si="18"/>
        <v/>
      </c>
      <c r="O91" s="1352" t="s">
        <v>160</v>
      </c>
      <c r="P91" s="305" t="str">
        <f>IFERROR(IF(D91="","",SUMIF('[3]EXP GEN.'!$D$3:$D$195,D91,'[3]EXP GEN.'!$AB$3:$AB$195)),"")</f>
        <v/>
      </c>
      <c r="Q91" s="305" t="str">
        <f>IFERROR(IF(D91="","",SUMIF('[3]EXP ESPEC.'!$D$3:$D$126,D91,'[3]EXP ESPEC.'!$AE$3:$AE$126)),"")</f>
        <v/>
      </c>
      <c r="R91" s="286">
        <f t="shared" si="16"/>
        <v>0</v>
      </c>
      <c r="S91" s="285" t="str">
        <f>IFERROR(IF(R91=0,"",IF(R91&gt;=[3]PARAMETROS!$O$10,"CUMPLE","NO CUMPLE")),"")</f>
        <v/>
      </c>
      <c r="T91" s="737" t="str">
        <f t="shared" si="17"/>
        <v/>
      </c>
      <c r="U91" s="1352" t="s">
        <v>160</v>
      </c>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c r="BK91" s="224"/>
      <c r="BL91" s="224"/>
      <c r="BM91" s="224"/>
      <c r="BN91" s="224"/>
      <c r="BO91" s="224"/>
      <c r="BP91" s="224"/>
      <c r="BQ91" s="224"/>
      <c r="BR91" s="224"/>
      <c r="BS91" s="224"/>
      <c r="BT91" s="224"/>
      <c r="BU91" s="224"/>
      <c r="BV91" s="224"/>
      <c r="BW91" s="224"/>
    </row>
    <row r="92" spans="1:75" s="225" customFormat="1" ht="16.5" thickBot="1" x14ac:dyDescent="0.3">
      <c r="A92" s="1357"/>
      <c r="B92" s="1358"/>
      <c r="C92" s="902" t="s">
        <v>222</v>
      </c>
      <c r="D92" s="287" t="s">
        <v>412</v>
      </c>
      <c r="E92" s="316">
        <v>0.49</v>
      </c>
      <c r="F92" s="316"/>
      <c r="G92" s="289" t="s">
        <v>250</v>
      </c>
      <c r="H92" s="1351"/>
      <c r="I92" s="1351"/>
      <c r="J92" s="469">
        <f>IFERROR(IF(D92="","",SUMIF('EXP GEN.'!$D$3:$D$270,D92,'EXP GEN.'!$AA$3:$AA$270)),"")</f>
        <v>17010.264743360134</v>
      </c>
      <c r="K92" s="469">
        <f>IFERROR(IF(D92="","",SUMIF('EXP ESPEC.'!$D$3:$D$126,D92,'EXP ESPEC.'!$AD$3:$AD$126)),"")</f>
        <v>12424.399574487716</v>
      </c>
      <c r="L92" s="469">
        <f t="shared" si="14"/>
        <v>29434.664317847848</v>
      </c>
      <c r="M92" s="294" t="str">
        <f>IFERROR(IF(L92=0,"",IF(L92&gt;=PARAMETROS!$Q$9,"CUMPLE","NO CUMPLE")),"")</f>
        <v>CUMPLE</v>
      </c>
      <c r="N92" s="289" t="str">
        <f t="shared" si="18"/>
        <v>CUMPLE</v>
      </c>
      <c r="O92" s="1359"/>
      <c r="P92" s="308" t="str">
        <f>IFERROR(IF(D92="","",SUMIF('[3]EXP GEN.'!$D$3:$D$195,D92,'[3]EXP GEN.'!$AB$3:$AB$195)),"")</f>
        <v/>
      </c>
      <c r="Q92" s="308" t="str">
        <f>IFERROR(IF(D92="","",SUMIF('[3]EXP ESPEC.'!$D$3:$D$126,D92,'[3]EXP ESPEC.'!$AE$3:$AE$126)),"")</f>
        <v/>
      </c>
      <c r="R92" s="290">
        <f t="shared" si="16"/>
        <v>0</v>
      </c>
      <c r="S92" s="294" t="str">
        <f>IFERROR(IF(R92=0,"",IF(R92&gt;=[3]PARAMETROS!$O$10,"CUMPLE","NO CUMPLE")),"")</f>
        <v/>
      </c>
      <c r="T92" s="291" t="str">
        <f t="shared" si="17"/>
        <v>NO CUMPLE</v>
      </c>
      <c r="U92" s="1359"/>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c r="BK92" s="224"/>
      <c r="BL92" s="224"/>
      <c r="BM92" s="224"/>
      <c r="BN92" s="224"/>
      <c r="BO92" s="224"/>
      <c r="BP92" s="224"/>
      <c r="BQ92" s="224"/>
      <c r="BR92" s="224"/>
      <c r="BS92" s="224"/>
      <c r="BT92" s="224"/>
      <c r="BU92" s="224"/>
      <c r="BV92" s="224"/>
      <c r="BW92" s="224"/>
    </row>
    <row r="93" spans="1:75" s="225" customFormat="1" ht="22.5" customHeight="1" x14ac:dyDescent="0.25">
      <c r="A93" s="1343" t="s">
        <v>44</v>
      </c>
      <c r="B93" s="1346" t="s">
        <v>414</v>
      </c>
      <c r="C93" s="768" t="s">
        <v>223</v>
      </c>
      <c r="D93" s="50" t="s">
        <v>415</v>
      </c>
      <c r="E93" s="400">
        <v>0.51</v>
      </c>
      <c r="F93" s="314"/>
      <c r="G93" s="52" t="s">
        <v>161</v>
      </c>
      <c r="H93" s="1349" t="s">
        <v>160</v>
      </c>
      <c r="I93" s="1349"/>
      <c r="J93" s="767">
        <f>IFERROR(IF(D93="","",SUMIF('EXP GEN.'!$D$3:$D$270,D93,'EXP GEN.'!$AA$3:$AA$270)),"")</f>
        <v>49221.431478106366</v>
      </c>
      <c r="K93" s="767">
        <f>IFERROR(IF(D93="","",SUMIF('EXP ESPEC.'!$D$3:$D$126,D93,'EXP ESPEC.'!$AD$3:$AD$126)),"")</f>
        <v>0</v>
      </c>
      <c r="L93" s="767">
        <f t="shared" si="14"/>
        <v>49221.431478106366</v>
      </c>
      <c r="M93" s="899" t="str">
        <f>IFERROR(IF(L93=0,"",IF(L93&gt;=PARAMETROS!$Q$9,"CUMPLE","NO CUMPLE")),"")</f>
        <v>CUMPLE</v>
      </c>
      <c r="N93" s="899" t="str">
        <f t="shared" si="18"/>
        <v/>
      </c>
      <c r="O93" s="1352" t="s">
        <v>160</v>
      </c>
      <c r="P93" s="305" t="str">
        <f>IFERROR(IF(D93="","",SUMIF('[3]EXP GEN.'!$D$3:$D$195,D93,'[3]EXP GEN.'!$AB$3:$AB$195)),"")</f>
        <v/>
      </c>
      <c r="Q93" s="305" t="str">
        <f>IFERROR(IF(D93="","",SUMIF('[3]EXP ESPEC.'!$D$3:$D$126,D93,'[3]EXP ESPEC.'!$AE$3:$AE$126)),"")</f>
        <v/>
      </c>
      <c r="R93" s="298">
        <f t="shared" si="16"/>
        <v>0</v>
      </c>
      <c r="S93" s="285" t="str">
        <f>IFERROR(IF(R93=0,"",IF(R93&gt;=[3]PARAMETROS!$O$10,"CUMPLE","NO CUMPLE")),"")</f>
        <v/>
      </c>
      <c r="T93" s="737" t="str">
        <f t="shared" si="17"/>
        <v/>
      </c>
      <c r="U93" s="1352" t="s">
        <v>160</v>
      </c>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c r="BK93" s="224"/>
      <c r="BL93" s="224"/>
      <c r="BM93" s="224"/>
      <c r="BN93" s="224"/>
      <c r="BO93" s="224"/>
      <c r="BP93" s="224"/>
      <c r="BQ93" s="224"/>
      <c r="BR93" s="224"/>
      <c r="BS93" s="224"/>
      <c r="BT93" s="224"/>
      <c r="BU93" s="224"/>
      <c r="BV93" s="224"/>
      <c r="BW93" s="224"/>
    </row>
    <row r="94" spans="1:75" s="225" customFormat="1" ht="22.5" customHeight="1" x14ac:dyDescent="0.25">
      <c r="A94" s="1344"/>
      <c r="B94" s="1347"/>
      <c r="C94" s="905" t="s">
        <v>224</v>
      </c>
      <c r="D94" s="264" t="s">
        <v>416</v>
      </c>
      <c r="E94" s="777">
        <v>0.25</v>
      </c>
      <c r="F94" s="778"/>
      <c r="G94" s="266" t="s">
        <v>250</v>
      </c>
      <c r="H94" s="1350"/>
      <c r="I94" s="1350"/>
      <c r="J94" s="469">
        <f>IFERROR(IF(D94="","",SUMIF('EXP GEN.'!$D$3:$D$270,D94,'EXP GEN.'!$AA$3:$AA$270)),"")</f>
        <v>4928.999722330097</v>
      </c>
      <c r="K94" s="469">
        <f>IFERROR(IF(D94="","",SUMIF('EXP ESPEC.'!$D$3:$D$126,D94,'EXP ESPEC.'!$AD$3:$AD$126)),"")</f>
        <v>0</v>
      </c>
      <c r="L94" s="469">
        <f t="shared" si="14"/>
        <v>4928.999722330097</v>
      </c>
      <c r="M94" s="289" t="str">
        <f>IFERROR(IF(L94=0,"",IF(L94&gt;=PARAMETROS!$Q$9,"CUMPLE","NO CUMPLE")),"")</f>
        <v>CUMPLE</v>
      </c>
      <c r="N94" s="289" t="str">
        <f t="shared" si="18"/>
        <v>CUMPLE</v>
      </c>
      <c r="O94" s="1353"/>
      <c r="P94" s="307"/>
      <c r="Q94" s="307"/>
      <c r="R94" s="299"/>
      <c r="S94" s="901"/>
      <c r="T94" s="739"/>
      <c r="U94" s="1353"/>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c r="BK94" s="224"/>
      <c r="BL94" s="224"/>
      <c r="BM94" s="224"/>
      <c r="BN94" s="224"/>
      <c r="BO94" s="224"/>
      <c r="BP94" s="224"/>
      <c r="BQ94" s="224"/>
      <c r="BR94" s="224"/>
      <c r="BS94" s="224"/>
      <c r="BT94" s="224"/>
      <c r="BU94" s="224"/>
      <c r="BV94" s="224"/>
      <c r="BW94" s="224"/>
    </row>
    <row r="95" spans="1:75" s="225" customFormat="1" ht="23.25" thickBot="1" x14ac:dyDescent="0.3">
      <c r="A95" s="1345"/>
      <c r="B95" s="1348"/>
      <c r="C95" s="770" t="s">
        <v>413</v>
      </c>
      <c r="D95" s="106" t="s">
        <v>417</v>
      </c>
      <c r="E95" s="401">
        <v>0.24</v>
      </c>
      <c r="F95" s="315"/>
      <c r="G95" s="64" t="s">
        <v>161</v>
      </c>
      <c r="H95" s="1351"/>
      <c r="I95" s="1351"/>
      <c r="J95" s="468">
        <f>IFERROR(IF(D95="","",SUMIF('EXP GEN.'!$D$3:$D$270,D95,'EXP GEN.'!$AA$3:$AA$270)),"")</f>
        <v>2860.5087728156982</v>
      </c>
      <c r="K95" s="468">
        <f>IFERROR(IF(D95="","",SUMIF('EXP ESPEC.'!$D$3:$D$126,D95,'EXP ESPEC.'!$AD$3:$AD$126)),"")</f>
        <v>23294.559136190692</v>
      </c>
      <c r="L95" s="468">
        <f t="shared" si="14"/>
        <v>26155.06790900639</v>
      </c>
      <c r="M95" s="294" t="str">
        <f>IFERROR(IF(L95=0,"",IF(L95&gt;=PARAMETROS!$Q$9,"CUMPLE","NO CUMPLE")),"")</f>
        <v>CUMPLE</v>
      </c>
      <c r="N95" s="294" t="str">
        <f t="shared" si="18"/>
        <v/>
      </c>
      <c r="O95" s="1354"/>
      <c r="P95" s="306" t="str">
        <f>IFERROR(IF(D95="","",SUMIF('[3]EXP GEN.'!$D$3:$D$195,D95,'[3]EXP GEN.'!$AB$3:$AB$195)),"")</f>
        <v/>
      </c>
      <c r="Q95" s="306" t="str">
        <f>IFERROR(IF(D95="","",SUMIF('[3]EXP ESPEC.'!$D$3:$D$126,D95,'[3]EXP ESPEC.'!$AE$3:$AE$126)),"")</f>
        <v/>
      </c>
      <c r="R95" s="295">
        <f t="shared" si="16"/>
        <v>0</v>
      </c>
      <c r="S95" s="294" t="str">
        <f>IFERROR(IF(R95=0,"",IF(R95&gt;=[3]PARAMETROS!$O$10,"CUMPLE","NO CUMPLE")),"")</f>
        <v/>
      </c>
      <c r="T95" s="738" t="str">
        <f t="shared" si="17"/>
        <v/>
      </c>
      <c r="U95" s="135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c r="BK95" s="224"/>
      <c r="BL95" s="224"/>
      <c r="BM95" s="224"/>
      <c r="BN95" s="224"/>
      <c r="BO95" s="224"/>
      <c r="BP95" s="224"/>
      <c r="BQ95" s="224"/>
      <c r="BR95" s="224"/>
      <c r="BS95" s="224"/>
      <c r="BT95" s="224"/>
      <c r="BU95" s="224"/>
      <c r="BV95" s="224"/>
      <c r="BW95" s="224"/>
    </row>
    <row r="96" spans="1:75" s="225" customFormat="1" ht="16.5" thickBot="1" x14ac:dyDescent="0.3">
      <c r="A96" s="1343" t="s">
        <v>45</v>
      </c>
      <c r="B96" s="1346" t="s">
        <v>427</v>
      </c>
      <c r="C96" s="904" t="s">
        <v>226</v>
      </c>
      <c r="D96" s="50" t="s">
        <v>428</v>
      </c>
      <c r="E96" s="400">
        <v>0.51</v>
      </c>
      <c r="F96" s="314"/>
      <c r="G96" s="52" t="s">
        <v>161</v>
      </c>
      <c r="H96" s="1349" t="s">
        <v>160</v>
      </c>
      <c r="I96" s="1349"/>
      <c r="J96" s="467">
        <f>IFERROR(IF(D96="","",SUMIF('EXP GEN.'!$D$3:$D$270,D96,'EXP GEN.'!$AA$3:$AA$270)),"")</f>
        <v>15358.300802978465</v>
      </c>
      <c r="K96" s="467">
        <f>IFERROR(IF(D96="","",SUMIF('EXP ESPEC.'!$D$3:$D$126,D96,'EXP ESPEC.'!$AD$3:$AD$126)),"")</f>
        <v>11422.883741492382</v>
      </c>
      <c r="L96" s="467">
        <f t="shared" si="14"/>
        <v>26781.184544470845</v>
      </c>
      <c r="M96" s="285" t="str">
        <f>IFERROR(IF(L96=0,"",IF(L96&gt;=PARAMETROS!$Q$9,"CUMPLE","NO CUMPLE")),"")</f>
        <v>CUMPLE</v>
      </c>
      <c r="N96" s="285" t="str">
        <f t="shared" si="18"/>
        <v/>
      </c>
      <c r="O96" s="1355" t="s">
        <v>160</v>
      </c>
      <c r="P96" s="307" t="str">
        <f>IFERROR(IF(D96="","",SUMIF('[3]EXP GEN.'!$D$3:$D$195,D96,'[3]EXP GEN.'!$AB$3:$AB$195)),"")</f>
        <v/>
      </c>
      <c r="Q96" s="307" t="str">
        <f>IFERROR(IF(D96="","",SUMIF('[3]EXP ESPEC.'!$D$3:$D$126,D96,'[3]EXP ESPEC.'!$AE$3:$AE$126)),"")</f>
        <v/>
      </c>
      <c r="R96" s="299">
        <f t="shared" si="16"/>
        <v>0</v>
      </c>
      <c r="S96" s="901" t="str">
        <f>IFERROR(IF(R96=0,"",IF(R96&gt;=[3]PARAMETROS!$O$10,"CUMPLE","NO CUMPLE")),"")</f>
        <v/>
      </c>
      <c r="T96" s="739" t="str">
        <f t="shared" si="17"/>
        <v/>
      </c>
      <c r="U96" s="1355" t="s">
        <v>160</v>
      </c>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c r="BK96" s="224"/>
      <c r="BL96" s="224"/>
      <c r="BM96" s="224"/>
      <c r="BN96" s="224"/>
      <c r="BO96" s="224"/>
      <c r="BP96" s="224"/>
      <c r="BQ96" s="224"/>
      <c r="BR96" s="224"/>
      <c r="BS96" s="224"/>
      <c r="BT96" s="224"/>
      <c r="BU96" s="224"/>
      <c r="BV96" s="224"/>
      <c r="BW96" s="224"/>
    </row>
    <row r="97" spans="1:75" s="225" customFormat="1" ht="22.5" customHeight="1" thickBot="1" x14ac:dyDescent="0.3">
      <c r="A97" s="1345"/>
      <c r="B97" s="1348"/>
      <c r="C97" s="906" t="s">
        <v>227</v>
      </c>
      <c r="D97" s="62" t="s">
        <v>429</v>
      </c>
      <c r="E97" s="402">
        <v>0.49</v>
      </c>
      <c r="F97" s="396"/>
      <c r="G97" s="1001" t="s">
        <v>250</v>
      </c>
      <c r="H97" s="1351"/>
      <c r="I97" s="1351"/>
      <c r="J97" s="473">
        <f>IFERROR(IF(D97="","",SUMIF('EXP GEN.'!$D$3:$D$270,D97,'EXP GEN.'!$AA$3:$AA$270)),"")</f>
        <v>17094.458285239292</v>
      </c>
      <c r="K97" s="473">
        <f>IFERROR(IF(D97="","",SUMIF('EXP ESPEC.'!$D$3:$D$126,D97,'EXP ESPEC.'!$AD$3:$AD$126)),"")</f>
        <v>24207.431965877931</v>
      </c>
      <c r="L97" s="473">
        <f t="shared" si="14"/>
        <v>41301.89025111722</v>
      </c>
      <c r="M97" s="394" t="str">
        <f>IFERROR(IF(L97=0,"",IF(L97&gt;=PARAMETROS!$Q$9,"CUMPLE","NO CUMPLE")),"")</f>
        <v>CUMPLE</v>
      </c>
      <c r="N97" s="394" t="str">
        <f t="shared" si="18"/>
        <v>CUMPLE</v>
      </c>
      <c r="O97" s="1356"/>
      <c r="P97" s="305" t="str">
        <f>IFERROR(IF(D97="","",SUMIF('[3]EXP GEN.'!$D$3:$D$195,D97,'[3]EXP GEN.'!$AB$3:$AB$195)),"")</f>
        <v/>
      </c>
      <c r="Q97" s="305" t="str">
        <f>IFERROR(IF(D97="","",SUMIF('[3]EXP ESPEC.'!$D$3:$D$126,D97,'[3]EXP ESPEC.'!$AE$3:$AE$126)),"")</f>
        <v/>
      </c>
      <c r="R97" s="286">
        <f t="shared" si="16"/>
        <v>0</v>
      </c>
      <c r="S97" s="285" t="str">
        <f>IFERROR(IF(R97=0,"",IF(R97&gt;=[3]PARAMETROS!$O$10,"CUMPLE","NO CUMPLE")),"")</f>
        <v/>
      </c>
      <c r="T97" s="737" t="str">
        <f t="shared" si="17"/>
        <v>NO CUMPLE</v>
      </c>
      <c r="U97" s="1356"/>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c r="BJ97" s="224"/>
      <c r="BK97" s="224"/>
      <c r="BL97" s="224"/>
      <c r="BM97" s="224"/>
      <c r="BN97" s="224"/>
      <c r="BO97" s="224"/>
      <c r="BP97" s="224"/>
      <c r="BQ97" s="224"/>
      <c r="BR97" s="224"/>
      <c r="BS97" s="224"/>
      <c r="BT97" s="224"/>
      <c r="BU97" s="224"/>
      <c r="BV97" s="224"/>
      <c r="BW97" s="224"/>
    </row>
    <row r="98" spans="1:75" s="225" customFormat="1" ht="16.5" thickBot="1" x14ac:dyDescent="0.3">
      <c r="A98" s="898" t="s">
        <v>46</v>
      </c>
      <c r="B98" s="896" t="s">
        <v>430</v>
      </c>
      <c r="C98" s="896" t="s">
        <v>228</v>
      </c>
      <c r="D98" s="283" t="s">
        <v>430</v>
      </c>
      <c r="E98" s="314">
        <v>1</v>
      </c>
      <c r="F98" s="314"/>
      <c r="G98" s="1074" t="s">
        <v>250</v>
      </c>
      <c r="H98" s="899" t="s">
        <v>160</v>
      </c>
      <c r="I98" s="899"/>
      <c r="J98" s="467">
        <f>IFERROR(IF(D98="","",SUMIF('EXP GEN.'!$D$3:$D$270,D98,'EXP GEN.'!$AA$3:$AA$270)),"")</f>
        <v>51480.340828053661</v>
      </c>
      <c r="K98" s="467">
        <f>IFERROR(IF(D98="","",SUMIF('EXP ESPEC.'!$D$3:$D$126,D98,'EXP ESPEC.'!$AD$3:$AD$126)),"")</f>
        <v>35402.987183977035</v>
      </c>
      <c r="L98" s="467">
        <f t="shared" si="14"/>
        <v>86883.328012030688</v>
      </c>
      <c r="M98" s="285" t="str">
        <f>IFERROR(IF(L98=0,"",IF(L98&gt;=PARAMETROS!$Q$9,"CUMPLE","NO CUMPLE")),"")</f>
        <v>CUMPLE</v>
      </c>
      <c r="N98" s="285" t="str">
        <f t="shared" si="18"/>
        <v>CUMPLE</v>
      </c>
      <c r="O98" s="897" t="s">
        <v>160</v>
      </c>
      <c r="P98" s="305" t="str">
        <f>IFERROR(IF(D98="","",SUMIF('[3]EXP GEN.'!$D$3:$D$195,D98,'[3]EXP GEN.'!$AB$3:$AB$195)),"")</f>
        <v/>
      </c>
      <c r="Q98" s="305" t="str">
        <f>IFERROR(IF(D98="","",SUMIF('[3]EXP ESPEC.'!$D$3:$D$126,D98,'[3]EXP ESPEC.'!$AE$3:$AE$126)),"")</f>
        <v/>
      </c>
      <c r="R98" s="286">
        <f t="shared" si="16"/>
        <v>0</v>
      </c>
      <c r="S98" s="285" t="str">
        <f>IFERROR(IF(R98=0,"",IF(R98&gt;=[3]PARAMETROS!$O$10,"CUMPLE","NO CUMPLE")),"")</f>
        <v/>
      </c>
      <c r="T98" s="737" t="str">
        <f t="shared" si="17"/>
        <v>NO CUMPLE</v>
      </c>
      <c r="U98" s="897" t="s">
        <v>160</v>
      </c>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c r="BJ98" s="224"/>
      <c r="BK98" s="224"/>
      <c r="BL98" s="224"/>
      <c r="BM98" s="224"/>
      <c r="BN98" s="224"/>
      <c r="BO98" s="224"/>
      <c r="BP98" s="224"/>
      <c r="BQ98" s="224"/>
      <c r="BR98" s="224"/>
      <c r="BS98" s="224"/>
      <c r="BT98" s="224"/>
      <c r="BU98" s="224"/>
      <c r="BV98" s="224"/>
      <c r="BW98" s="224"/>
    </row>
    <row r="99" spans="1:75" s="225" customFormat="1" ht="15.75" customHeight="1" x14ac:dyDescent="0.25">
      <c r="A99" s="898" t="s">
        <v>47</v>
      </c>
      <c r="B99" s="896" t="s">
        <v>431</v>
      </c>
      <c r="C99" s="896" t="s">
        <v>229</v>
      </c>
      <c r="D99" s="283" t="s">
        <v>431</v>
      </c>
      <c r="E99" s="314">
        <v>1</v>
      </c>
      <c r="F99" s="314"/>
      <c r="G99" s="1074" t="s">
        <v>250</v>
      </c>
      <c r="H99" s="899" t="s">
        <v>160</v>
      </c>
      <c r="I99" s="899"/>
      <c r="J99" s="467">
        <f>IFERROR(IF(D99="","",SUMIF('EXP GEN.'!$D$3:$D$270,D99,'EXP GEN.'!$AA$3:$AA$270)),"")</f>
        <v>0</v>
      </c>
      <c r="K99" s="467">
        <f>IFERROR(IF(D99="","",SUMIF('EXP ESPEC.'!$D$3:$D$126,D99,'EXP ESPEC.'!$AD$3:$AD$126)),"")</f>
        <v>52567.946589800194</v>
      </c>
      <c r="L99" s="467">
        <f t="shared" si="14"/>
        <v>52567.946589800194</v>
      </c>
      <c r="M99" s="285" t="str">
        <f>IFERROR(IF(L99=0,"",IF(L99&gt;=PARAMETROS!$Q$9,"CUMPLE","NO CUMPLE")),"")</f>
        <v>CUMPLE</v>
      </c>
      <c r="N99" s="285" t="str">
        <f t="shared" si="18"/>
        <v>CUMPLE</v>
      </c>
      <c r="O99" s="897" t="s">
        <v>160</v>
      </c>
      <c r="P99" s="305" t="str">
        <f>IFERROR(IF(D99="","",SUMIF('[3]EXP GEN.'!$D$3:$D$195,D99,'[3]EXP GEN.'!$AB$3:$AB$195)),"")</f>
        <v/>
      </c>
      <c r="Q99" s="305" t="str">
        <f>IFERROR(IF(D99="","",SUMIF('[3]EXP ESPEC.'!$D$3:$D$126,D99,'[3]EXP ESPEC.'!$AE$3:$AE$126)),"")</f>
        <v/>
      </c>
      <c r="R99" s="286">
        <f t="shared" si="16"/>
        <v>0</v>
      </c>
      <c r="S99" s="285" t="str">
        <f>IFERROR(IF(R99=0,"",IF(R99&gt;=[3]PARAMETROS!$O$10,"CUMPLE","NO CUMPLE")),"")</f>
        <v/>
      </c>
      <c r="T99" s="737" t="str">
        <f t="shared" si="17"/>
        <v>NO CUMPLE</v>
      </c>
      <c r="U99" s="897" t="s">
        <v>160</v>
      </c>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c r="BJ99" s="224"/>
      <c r="BK99" s="224"/>
      <c r="BL99" s="224"/>
      <c r="BM99" s="224"/>
      <c r="BN99" s="224"/>
      <c r="BO99" s="224"/>
      <c r="BP99" s="224"/>
      <c r="BQ99" s="224"/>
      <c r="BR99" s="224"/>
      <c r="BS99" s="224"/>
      <c r="BT99" s="224"/>
      <c r="BU99" s="224"/>
      <c r="BV99" s="224"/>
      <c r="BW99" s="224"/>
    </row>
  </sheetData>
  <mergeCells count="225">
    <mergeCell ref="A20:A21"/>
    <mergeCell ref="B20:B21"/>
    <mergeCell ref="O20:O21"/>
    <mergeCell ref="O15:O17"/>
    <mergeCell ref="A22:A23"/>
    <mergeCell ref="B22:B23"/>
    <mergeCell ref="O22:O23"/>
    <mergeCell ref="A26:A28"/>
    <mergeCell ref="B26:B28"/>
    <mergeCell ref="O26:O28"/>
    <mergeCell ref="A24:A25"/>
    <mergeCell ref="B24:B25"/>
    <mergeCell ref="A15:A17"/>
    <mergeCell ref="B15:B17"/>
    <mergeCell ref="U18:U19"/>
    <mergeCell ref="O54:O55"/>
    <mergeCell ref="U54:U55"/>
    <mergeCell ref="U56:U58"/>
    <mergeCell ref="O56:O58"/>
    <mergeCell ref="O70:O71"/>
    <mergeCell ref="U70:U71"/>
    <mergeCell ref="O31:O33"/>
    <mergeCell ref="A67:A69"/>
    <mergeCell ref="B67:B69"/>
    <mergeCell ref="U67:U69"/>
    <mergeCell ref="O65:O66"/>
    <mergeCell ref="O67:O69"/>
    <mergeCell ref="H70:H71"/>
    <mergeCell ref="I70:I71"/>
    <mergeCell ref="H67:H69"/>
    <mergeCell ref="I67:I69"/>
    <mergeCell ref="A59:A62"/>
    <mergeCell ref="B59:B62"/>
    <mergeCell ref="U59:U62"/>
    <mergeCell ref="A63:A64"/>
    <mergeCell ref="B63:B64"/>
    <mergeCell ref="U63:U64"/>
    <mergeCell ref="O59:O62"/>
    <mergeCell ref="O63:O64"/>
    <mergeCell ref="A65:A66"/>
    <mergeCell ref="B65:B66"/>
    <mergeCell ref="U65:U66"/>
    <mergeCell ref="H59:H62"/>
    <mergeCell ref="I59:I62"/>
    <mergeCell ref="H63:H64"/>
    <mergeCell ref="I63:I64"/>
    <mergeCell ref="H65:H66"/>
    <mergeCell ref="I65:I66"/>
    <mergeCell ref="B48:B49"/>
    <mergeCell ref="U48:U49"/>
    <mergeCell ref="O46:O47"/>
    <mergeCell ref="O48:O49"/>
    <mergeCell ref="A50:A51"/>
    <mergeCell ref="B50:B51"/>
    <mergeCell ref="U50:U51"/>
    <mergeCell ref="A52:A53"/>
    <mergeCell ref="B52:B53"/>
    <mergeCell ref="U52:U53"/>
    <mergeCell ref="O50:O51"/>
    <mergeCell ref="O52:O53"/>
    <mergeCell ref="H48:H49"/>
    <mergeCell ref="I48:I49"/>
    <mergeCell ref="H50:H51"/>
    <mergeCell ref="I50:I51"/>
    <mergeCell ref="H52:H53"/>
    <mergeCell ref="I52:I53"/>
    <mergeCell ref="U41:U42"/>
    <mergeCell ref="A43:A45"/>
    <mergeCell ref="B43:B45"/>
    <mergeCell ref="U43:U45"/>
    <mergeCell ref="O41:O42"/>
    <mergeCell ref="O43:O45"/>
    <mergeCell ref="A46:A47"/>
    <mergeCell ref="B46:B47"/>
    <mergeCell ref="U46:U47"/>
    <mergeCell ref="H41:H42"/>
    <mergeCell ref="I41:I42"/>
    <mergeCell ref="H43:H45"/>
    <mergeCell ref="I43:I45"/>
    <mergeCell ref="H46:H47"/>
    <mergeCell ref="I46:I47"/>
    <mergeCell ref="U34:U36"/>
    <mergeCell ref="O34:O36"/>
    <mergeCell ref="A37:A38"/>
    <mergeCell ref="B37:B38"/>
    <mergeCell ref="U37:U38"/>
    <mergeCell ref="A31:A33"/>
    <mergeCell ref="B31:B33"/>
    <mergeCell ref="A39:A40"/>
    <mergeCell ref="B39:B40"/>
    <mergeCell ref="U39:U40"/>
    <mergeCell ref="O37:O38"/>
    <mergeCell ref="O39:O40"/>
    <mergeCell ref="H39:H40"/>
    <mergeCell ref="I39:I40"/>
    <mergeCell ref="F1:F2"/>
    <mergeCell ref="A9:A10"/>
    <mergeCell ref="B9:B10"/>
    <mergeCell ref="A54:A55"/>
    <mergeCell ref="B54:B55"/>
    <mergeCell ref="A11:A12"/>
    <mergeCell ref="B11:B12"/>
    <mergeCell ref="U11:U12"/>
    <mergeCell ref="O11:O12"/>
    <mergeCell ref="A13:A14"/>
    <mergeCell ref="B13:B14"/>
    <mergeCell ref="U13:U14"/>
    <mergeCell ref="O13:O14"/>
    <mergeCell ref="I13:I14"/>
    <mergeCell ref="U24:U25"/>
    <mergeCell ref="O24:O25"/>
    <mergeCell ref="A29:A30"/>
    <mergeCell ref="B29:B30"/>
    <mergeCell ref="U29:U30"/>
    <mergeCell ref="O29:O30"/>
    <mergeCell ref="H37:H38"/>
    <mergeCell ref="I37:I38"/>
    <mergeCell ref="A34:A36"/>
    <mergeCell ref="B34:B36"/>
    <mergeCell ref="A56:A58"/>
    <mergeCell ref="B56:B58"/>
    <mergeCell ref="A70:A71"/>
    <mergeCell ref="B70:B71"/>
    <mergeCell ref="H3:H5"/>
    <mergeCell ref="I3:I5"/>
    <mergeCell ref="H6:H8"/>
    <mergeCell ref="I6:I8"/>
    <mergeCell ref="H9:H10"/>
    <mergeCell ref="I9:I10"/>
    <mergeCell ref="H11:H12"/>
    <mergeCell ref="I11:I12"/>
    <mergeCell ref="H13:H14"/>
    <mergeCell ref="H24:H25"/>
    <mergeCell ref="I24:I25"/>
    <mergeCell ref="H29:H30"/>
    <mergeCell ref="I29:I30"/>
    <mergeCell ref="H34:H36"/>
    <mergeCell ref="I34:I36"/>
    <mergeCell ref="H54:H55"/>
    <mergeCell ref="I54:I55"/>
    <mergeCell ref="A41:A42"/>
    <mergeCell ref="B41:B42"/>
    <mergeCell ref="A48:A49"/>
    <mergeCell ref="V1:V2"/>
    <mergeCell ref="A18:A19"/>
    <mergeCell ref="B18:B19"/>
    <mergeCell ref="O18:O19"/>
    <mergeCell ref="J1:O1"/>
    <mergeCell ref="P1:U1"/>
    <mergeCell ref="O3:O5"/>
    <mergeCell ref="O6:O8"/>
    <mergeCell ref="A3:A5"/>
    <mergeCell ref="B3:B5"/>
    <mergeCell ref="U3:U5"/>
    <mergeCell ref="A6:A8"/>
    <mergeCell ref="B6:B8"/>
    <mergeCell ref="U6:U8"/>
    <mergeCell ref="A1:A2"/>
    <mergeCell ref="B1:B2"/>
    <mergeCell ref="C1:C2"/>
    <mergeCell ref="H18:H19"/>
    <mergeCell ref="I18:I19"/>
    <mergeCell ref="D1:D2"/>
    <mergeCell ref="E1:E2"/>
    <mergeCell ref="G1:G2"/>
    <mergeCell ref="H1:H2"/>
    <mergeCell ref="I1:I2"/>
    <mergeCell ref="A74:A75"/>
    <mergeCell ref="B74:B75"/>
    <mergeCell ref="H74:H75"/>
    <mergeCell ref="I74:I75"/>
    <mergeCell ref="O74:O75"/>
    <mergeCell ref="U74:U75"/>
    <mergeCell ref="A76:A77"/>
    <mergeCell ref="B76:B77"/>
    <mergeCell ref="H76:H77"/>
    <mergeCell ref="I76:I77"/>
    <mergeCell ref="O76:O77"/>
    <mergeCell ref="U76:U77"/>
    <mergeCell ref="A78:A79"/>
    <mergeCell ref="B78:B79"/>
    <mergeCell ref="H78:H79"/>
    <mergeCell ref="I78:I79"/>
    <mergeCell ref="O78:O79"/>
    <mergeCell ref="U78:U79"/>
    <mergeCell ref="A80:A81"/>
    <mergeCell ref="B80:B81"/>
    <mergeCell ref="H80:H81"/>
    <mergeCell ref="I80:I81"/>
    <mergeCell ref="O80:O81"/>
    <mergeCell ref="U80:U81"/>
    <mergeCell ref="A82:A84"/>
    <mergeCell ref="B82:B84"/>
    <mergeCell ref="O82:O84"/>
    <mergeCell ref="U82:U84"/>
    <mergeCell ref="A85:A88"/>
    <mergeCell ref="B85:B88"/>
    <mergeCell ref="H85:H88"/>
    <mergeCell ref="I85:I88"/>
    <mergeCell ref="O85:O88"/>
    <mergeCell ref="U85:U88"/>
    <mergeCell ref="A89:A90"/>
    <mergeCell ref="B89:B90"/>
    <mergeCell ref="H89:H90"/>
    <mergeCell ref="I89:I90"/>
    <mergeCell ref="O89:O90"/>
    <mergeCell ref="U89:U90"/>
    <mergeCell ref="A91:A92"/>
    <mergeCell ref="B91:B92"/>
    <mergeCell ref="H91:H92"/>
    <mergeCell ref="I91:I92"/>
    <mergeCell ref="O91:O92"/>
    <mergeCell ref="U91:U92"/>
    <mergeCell ref="A93:A95"/>
    <mergeCell ref="B93:B95"/>
    <mergeCell ref="H93:H95"/>
    <mergeCell ref="I93:I95"/>
    <mergeCell ref="O93:O95"/>
    <mergeCell ref="U93:U95"/>
    <mergeCell ref="A96:A97"/>
    <mergeCell ref="B96:B97"/>
    <mergeCell ref="H96:H97"/>
    <mergeCell ref="I96:I97"/>
    <mergeCell ref="O96:O97"/>
    <mergeCell ref="U96:U97"/>
  </mergeCells>
  <conditionalFormatting sqref="U50 U52 U65 U67:U68 U72 U3:U9 O11:O15 U11:U17 U59:U63 U20:U38 O24:O26 U41:U48 O41:O48 U100:U1048576 O29:O31 O34:O38">
    <cfRule type="containsText" dxfId="26" priority="50" operator="containsText" text="NO CUMPLE">
      <formula>NOT(ISERROR(SEARCH("NO CUMPLE",O3)))</formula>
    </cfRule>
  </conditionalFormatting>
  <conditionalFormatting sqref="U39:U40">
    <cfRule type="containsText" dxfId="25" priority="49" operator="containsText" text="NO CUMPLE">
      <formula>NOT(ISERROR(SEARCH("NO CUMPLE",U39)))</formula>
    </cfRule>
  </conditionalFormatting>
  <conditionalFormatting sqref="O50 O52 O65 O67:O68 O72 O63 O3:O9">
    <cfRule type="containsText" dxfId="24" priority="47" operator="containsText" text="NO CUMPLE">
      <formula>NOT(ISERROR(SEARCH("NO CUMPLE",O3)))</formula>
    </cfRule>
  </conditionalFormatting>
  <conditionalFormatting sqref="O39:O40">
    <cfRule type="containsText" dxfId="23" priority="46" operator="containsText" text="NO CUMPLE">
      <formula>NOT(ISERROR(SEARCH("NO CUMPLE",O39)))</formula>
    </cfRule>
  </conditionalFormatting>
  <conditionalFormatting sqref="O18:O19">
    <cfRule type="containsText" dxfId="22" priority="36" operator="containsText" text="NO CUMPLE">
      <formula>NOT(ISERROR(SEARCH("NO CUMPLE",O18)))</formula>
    </cfRule>
  </conditionalFormatting>
  <conditionalFormatting sqref="O20">
    <cfRule type="containsText" dxfId="21" priority="31" operator="containsText" text="NO CUMPLE">
      <formula>NOT(ISERROR(SEARCH("NO CUMPLE",O20)))</formula>
    </cfRule>
  </conditionalFormatting>
  <conditionalFormatting sqref="U10">
    <cfRule type="containsText" dxfId="20" priority="24" operator="containsText" text="NO CUMPLE">
      <formula>NOT(ISERROR(SEARCH("NO CUMPLE",U10)))</formula>
    </cfRule>
  </conditionalFormatting>
  <conditionalFormatting sqref="O10">
    <cfRule type="containsText" dxfId="19" priority="23" operator="containsText" text="NO CUMPLE">
      <formula>NOT(ISERROR(SEARCH("NO CUMPLE",O10)))</formula>
    </cfRule>
  </conditionalFormatting>
  <conditionalFormatting sqref="U18:U19">
    <cfRule type="containsText" dxfId="18" priority="22" operator="containsText" text="NO CUMPLE">
      <formula>NOT(ISERROR(SEARCH("NO CUMPLE",U18)))</formula>
    </cfRule>
  </conditionalFormatting>
  <conditionalFormatting sqref="O54">
    <cfRule type="containsText" dxfId="17" priority="21" operator="containsText" text="NO CUMPLE">
      <formula>NOT(ISERROR(SEARCH("NO CUMPLE",O54)))</formula>
    </cfRule>
  </conditionalFormatting>
  <conditionalFormatting sqref="U54">
    <cfRule type="containsText" dxfId="16" priority="20" operator="containsText" text="NO CUMPLE">
      <formula>NOT(ISERROR(SEARCH("NO CUMPLE",U54)))</formula>
    </cfRule>
  </conditionalFormatting>
  <conditionalFormatting sqref="U56:U57">
    <cfRule type="containsText" dxfId="15" priority="19" operator="containsText" text="NO CUMPLE">
      <formula>NOT(ISERROR(SEARCH("NO CUMPLE",U56)))</formula>
    </cfRule>
  </conditionalFormatting>
  <conditionalFormatting sqref="O56:O57">
    <cfRule type="containsText" dxfId="14" priority="18" operator="containsText" text="NO CUMPLE">
      <formula>NOT(ISERROR(SEARCH("NO CUMPLE",O56)))</formula>
    </cfRule>
  </conditionalFormatting>
  <conditionalFormatting sqref="O59:O61">
    <cfRule type="containsText" dxfId="13" priority="17" operator="containsText" text="NO CUMPLE">
      <formula>NOT(ISERROR(SEARCH("NO CUMPLE",O59)))</formula>
    </cfRule>
  </conditionalFormatting>
  <conditionalFormatting sqref="O73">
    <cfRule type="containsText" dxfId="12" priority="14" operator="containsText" text="NO CUMPLE">
      <formula>NOT(ISERROR(SEARCH("NO CUMPLE",O73)))</formula>
    </cfRule>
  </conditionalFormatting>
  <conditionalFormatting sqref="U73">
    <cfRule type="containsText" dxfId="11" priority="13" operator="containsText" text="NO CUMPLE">
      <formula>NOT(ISERROR(SEARCH("NO CUMPLE",U73)))</formula>
    </cfRule>
  </conditionalFormatting>
  <conditionalFormatting sqref="O22">
    <cfRule type="containsText" dxfId="10" priority="10" operator="containsText" text="NO CUMPLE">
      <formula>NOT(ISERROR(SEARCH("NO CUMPLE",O22)))</formula>
    </cfRule>
  </conditionalFormatting>
  <conditionalFormatting sqref="U76 U78 U91 U93:U94 U98 U85:U89 U74 O74">
    <cfRule type="containsText" dxfId="9" priority="9" operator="containsText" text="NO CUMPLE">
      <formula>NOT(ISERROR(SEARCH("NO CUMPLE",O74)))</formula>
    </cfRule>
  </conditionalFormatting>
  <conditionalFormatting sqref="O76 O78 O91 O93:O94 O98 O89">
    <cfRule type="containsText" dxfId="8" priority="8" operator="containsText" text="NO CUMPLE">
      <formula>NOT(ISERROR(SEARCH("NO CUMPLE",O76)))</formula>
    </cfRule>
  </conditionalFormatting>
  <conditionalFormatting sqref="O80">
    <cfRule type="containsText" dxfId="7" priority="7" operator="containsText" text="NO CUMPLE">
      <formula>NOT(ISERROR(SEARCH("NO CUMPLE",O80)))</formula>
    </cfRule>
  </conditionalFormatting>
  <conditionalFormatting sqref="U80">
    <cfRule type="containsText" dxfId="6" priority="6" operator="containsText" text="NO CUMPLE">
      <formula>NOT(ISERROR(SEARCH("NO CUMPLE",U80)))</formula>
    </cfRule>
  </conditionalFormatting>
  <conditionalFormatting sqref="U82:U83">
    <cfRule type="containsText" dxfId="5" priority="5" operator="containsText" text="NO CUMPLE">
      <formula>NOT(ISERROR(SEARCH("NO CUMPLE",U82)))</formula>
    </cfRule>
  </conditionalFormatting>
  <conditionalFormatting sqref="O82:O83">
    <cfRule type="containsText" dxfId="4" priority="4" operator="containsText" text="NO CUMPLE">
      <formula>NOT(ISERROR(SEARCH("NO CUMPLE",O82)))</formula>
    </cfRule>
  </conditionalFormatting>
  <conditionalFormatting sqref="O85:O87">
    <cfRule type="containsText" dxfId="3" priority="3" operator="containsText" text="NO CUMPLE">
      <formula>NOT(ISERROR(SEARCH("NO CUMPLE",O85)))</formula>
    </cfRule>
  </conditionalFormatting>
  <conditionalFormatting sqref="O99">
    <cfRule type="containsText" dxfId="2" priority="2" operator="containsText" text="NO CUMPLE">
      <formula>NOT(ISERROR(SEARCH("NO CUMPLE",O99)))</formula>
    </cfRule>
  </conditionalFormatting>
  <conditionalFormatting sqref="U99">
    <cfRule type="containsText" dxfId="1" priority="1" operator="containsText" text="NO CUMPLE">
      <formula>NOT(ISERROR(SEARCH("NO CUMPLE",U99)))</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8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625" style="2" customWidth="1"/>
    <col min="2" max="2" width="25.125" style="2" customWidth="1"/>
    <col min="3" max="3" width="9.875" style="2" customWidth="1"/>
    <col min="4" max="4" width="41.125" style="3" customWidth="1"/>
    <col min="5" max="5" width="10.625" style="5" customWidth="1"/>
    <col min="6" max="6" width="13.62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6" customWidth="1"/>
    <col min="14" max="14" width="12.875" style="133" customWidth="1"/>
    <col min="15" max="15" width="10.5" style="226" customWidth="1"/>
    <col min="16" max="17" width="17.125" style="276" customWidth="1"/>
    <col min="18" max="18" width="2.625" style="276" customWidth="1"/>
    <col min="19" max="19" width="17.125" style="276" customWidth="1"/>
    <col min="20" max="20" width="15.875" style="226" customWidth="1"/>
    <col min="21" max="22" width="14.875" style="226" customWidth="1"/>
    <col min="23" max="26" width="11.375" style="226" bestFit="1" customWidth="1"/>
    <col min="27" max="27" width="3.5" style="226" customWidth="1"/>
    <col min="28" max="28" width="10.5" style="226" bestFit="1" customWidth="1"/>
    <col min="29" max="29" width="30.875" style="226" bestFit="1" customWidth="1"/>
    <col min="30" max="30" width="38.875" style="226" customWidth="1"/>
    <col min="31" max="31" width="15.875" style="226" customWidth="1"/>
    <col min="32" max="33" width="14.875" style="226" customWidth="1"/>
    <col min="34" max="37" width="11.375" style="226" bestFit="1" customWidth="1"/>
    <col min="38" max="38" width="4.625" style="226" customWidth="1"/>
    <col min="39" max="39" width="9.125" style="226" customWidth="1"/>
    <col min="40" max="40" width="30.875" style="226" bestFit="1" customWidth="1"/>
    <col min="41" max="41" width="38.875" style="226" customWidth="1"/>
    <col min="42" max="42" width="15.875" style="226" customWidth="1"/>
    <col min="43" max="43" width="14.875" style="226" customWidth="1"/>
    <col min="44" max="44" width="15" style="226" customWidth="1"/>
    <col min="45" max="48" width="11.375" style="226" bestFit="1" customWidth="1"/>
    <col min="49" max="49" width="4.125" style="226" customWidth="1"/>
    <col min="50" max="50" width="10.5" style="226" bestFit="1" customWidth="1"/>
    <col min="51" max="51" width="30.875" style="226" bestFit="1" customWidth="1"/>
    <col min="52" max="52" width="38.875" style="226" customWidth="1"/>
    <col min="53" max="53" width="15.875" style="226" customWidth="1"/>
    <col min="54" max="55" width="14.875" style="226" customWidth="1"/>
    <col min="56" max="59" width="11.375" style="226" bestFit="1" customWidth="1"/>
    <col min="60" max="60" width="3.875" style="226" customWidth="1"/>
    <col min="61" max="61" width="10.5" style="226" bestFit="1" customWidth="1"/>
    <col min="62" max="62" width="30.875" style="226" bestFit="1" customWidth="1"/>
    <col min="63" max="63" width="38.875" style="226" customWidth="1"/>
    <col min="64" max="64" width="15.875" style="226" customWidth="1"/>
    <col min="65" max="66" width="14.875" style="226" customWidth="1"/>
    <col min="67" max="70" width="11.375" style="226" bestFit="1" customWidth="1"/>
    <col min="71" max="16384" width="11" style="226"/>
  </cols>
  <sheetData>
    <row r="1" spans="1:20" ht="35.25" customHeight="1" x14ac:dyDescent="0.2">
      <c r="A1" s="1440" t="s">
        <v>2</v>
      </c>
      <c r="B1" s="1440" t="s">
        <v>3</v>
      </c>
      <c r="C1" s="1440" t="s">
        <v>237</v>
      </c>
      <c r="D1" s="1440" t="s">
        <v>238</v>
      </c>
      <c r="E1" s="1442" t="s">
        <v>239</v>
      </c>
      <c r="F1" s="1444" t="s">
        <v>240</v>
      </c>
      <c r="G1" s="1432" t="s">
        <v>241</v>
      </c>
      <c r="H1" s="1433" t="s">
        <v>259</v>
      </c>
      <c r="I1" s="1437" t="s">
        <v>260</v>
      </c>
      <c r="J1" s="1439" t="s">
        <v>261</v>
      </c>
      <c r="K1" s="1439" t="s">
        <v>246</v>
      </c>
      <c r="L1" s="1427" t="s">
        <v>262</v>
      </c>
      <c r="M1" s="1427" t="s">
        <v>248</v>
      </c>
      <c r="N1" s="1427" t="s">
        <v>249</v>
      </c>
      <c r="P1" s="276">
        <f>0.25*(PARAMETROS!F8+(4*PARAMETROS!J8))</f>
        <v>0.45</v>
      </c>
    </row>
    <row r="2" spans="1:20" ht="22.5" customHeight="1" thickBot="1" x14ac:dyDescent="0.25">
      <c r="A2" s="1441"/>
      <c r="B2" s="1441"/>
      <c r="C2" s="1441"/>
      <c r="D2" s="1441"/>
      <c r="E2" s="1443"/>
      <c r="F2" s="1432"/>
      <c r="G2" s="1394"/>
      <c r="H2" s="1434"/>
      <c r="I2" s="1438"/>
      <c r="J2" s="1428"/>
      <c r="K2" s="1428"/>
      <c r="L2" s="1428"/>
      <c r="M2" s="1428"/>
      <c r="N2" s="1428"/>
      <c r="P2" s="276" t="s">
        <v>263</v>
      </c>
      <c r="Q2" s="276" t="s">
        <v>264</v>
      </c>
      <c r="S2" s="276" t="s">
        <v>265</v>
      </c>
      <c r="T2" s="276" t="s">
        <v>264</v>
      </c>
    </row>
    <row r="3" spans="1:20" s="275" customFormat="1" ht="12" customHeight="1" x14ac:dyDescent="0.2">
      <c r="A3" s="1360" t="s">
        <v>266</v>
      </c>
      <c r="B3" s="1416" t="s">
        <v>267</v>
      </c>
      <c r="C3" s="687" t="s">
        <v>170</v>
      </c>
      <c r="D3" s="50" t="s">
        <v>268</v>
      </c>
      <c r="E3" s="51">
        <v>0.51</v>
      </c>
      <c r="F3" s="52"/>
      <c r="G3" s="52" t="s">
        <v>161</v>
      </c>
      <c r="H3" s="1435"/>
      <c r="I3" s="53">
        <v>8743.5463166595619</v>
      </c>
      <c r="J3" s="54">
        <v>0</v>
      </c>
      <c r="K3" s="54">
        <f>+I3+J3</f>
        <v>8743.5463166595619</v>
      </c>
      <c r="L3" s="55"/>
      <c r="M3" s="56" t="str">
        <f t="shared" ref="M3:M67" si="0">+IF(G3="ACREDITA",IF(L3="SI","CUMPLE","NO CUMPLE"),"")</f>
        <v/>
      </c>
      <c r="N3" s="1429" t="s">
        <v>225</v>
      </c>
      <c r="P3" s="276">
        <f>SUMIF('EXP GEN.'!$D$3:$D$29,'DESEMPATE 1'!D3,'EXP GEN.'!$AA$3:$AA$29)</f>
        <v>0</v>
      </c>
      <c r="Q3" s="276">
        <f>P3-I3</f>
        <v>-8743.5463166595619</v>
      </c>
      <c r="R3" s="276"/>
      <c r="S3" s="276" t="e">
        <f>SUMIF(#REF!,'DESEMPATE 1'!D3,#REF!)</f>
        <v>#REF!</v>
      </c>
      <c r="T3" s="276" t="e">
        <f>+J3-S3</f>
        <v>#REF!</v>
      </c>
    </row>
    <row r="4" spans="1:20" s="275" customFormat="1" ht="12" customHeight="1" x14ac:dyDescent="0.2">
      <c r="A4" s="1420"/>
      <c r="B4" s="1417"/>
      <c r="C4" s="688" t="s">
        <v>172</v>
      </c>
      <c r="D4" s="1" t="s">
        <v>252</v>
      </c>
      <c r="E4" s="8">
        <v>0.25</v>
      </c>
      <c r="F4" s="57"/>
      <c r="G4" s="271" t="s">
        <v>250</v>
      </c>
      <c r="H4" s="1435"/>
      <c r="I4" s="58">
        <v>3628.2174213965645</v>
      </c>
      <c r="J4" s="59">
        <v>6707.635623248043</v>
      </c>
      <c r="K4" s="59">
        <f t="shared" ref="K4:K68" si="1">+I4+J4</f>
        <v>10335.853044644608</v>
      </c>
      <c r="L4" s="60">
        <f>0.25*(PARAMETROS!F8+(4*PARAMETROS!J8))</f>
        <v>0.45</v>
      </c>
      <c r="M4" s="61" t="str">
        <f t="shared" si="0"/>
        <v>NO CUMPLE</v>
      </c>
      <c r="N4" s="1430"/>
      <c r="P4" s="276">
        <f>SUMIF('EXP GEN.'!$D$3:$D$29,'DESEMPATE 1'!D4,'EXP GEN.'!$AA$3:$AA$29)</f>
        <v>0</v>
      </c>
      <c r="Q4" s="276">
        <f t="shared" ref="Q4:Q14" si="2">P4-I4</f>
        <v>-3628.2174213965645</v>
      </c>
      <c r="R4" s="276"/>
      <c r="S4" s="276" t="e">
        <f>SUMIF(#REF!,'DESEMPATE 1'!D4,#REF!)</f>
        <v>#REF!</v>
      </c>
      <c r="T4" s="276" t="e">
        <f t="shared" ref="T4:T14" si="3">+J4-S4</f>
        <v>#REF!</v>
      </c>
    </row>
    <row r="5" spans="1:20" s="275" customFormat="1" ht="12" customHeight="1" thickBot="1" x14ac:dyDescent="0.25">
      <c r="A5" s="1362"/>
      <c r="B5" s="1418"/>
      <c r="C5" s="689" t="s">
        <v>269</v>
      </c>
      <c r="D5" s="62" t="s">
        <v>258</v>
      </c>
      <c r="E5" s="63">
        <v>0.24</v>
      </c>
      <c r="F5" s="64"/>
      <c r="G5" s="64" t="s">
        <v>161</v>
      </c>
      <c r="H5" s="1435"/>
      <c r="I5" s="65">
        <v>5205.213368510902</v>
      </c>
      <c r="J5" s="66">
        <v>9591.6356284627909</v>
      </c>
      <c r="K5" s="66">
        <f t="shared" si="1"/>
        <v>14796.848996973693</v>
      </c>
      <c r="L5" s="67"/>
      <c r="M5" s="68" t="str">
        <f t="shared" si="0"/>
        <v/>
      </c>
      <c r="N5" s="1431"/>
      <c r="P5" s="276">
        <f>SUMIF('EXP GEN.'!$D$3:$D$29,'DESEMPATE 1'!D5,'EXP GEN.'!$AA$3:$AA$29)</f>
        <v>0</v>
      </c>
      <c r="Q5" s="276">
        <f t="shared" si="2"/>
        <v>-5205.213368510902</v>
      </c>
      <c r="R5" s="276"/>
      <c r="S5" s="276" t="e">
        <f>SUMIF(#REF!,'DESEMPATE 1'!D5,#REF!)</f>
        <v>#REF!</v>
      </c>
      <c r="T5" s="276" t="e">
        <f t="shared" si="3"/>
        <v>#REF!</v>
      </c>
    </row>
    <row r="6" spans="1:20" s="275" customFormat="1" ht="12" customHeight="1" x14ac:dyDescent="0.2">
      <c r="A6" s="1403" t="s">
        <v>270</v>
      </c>
      <c r="B6" s="1416" t="s">
        <v>271</v>
      </c>
      <c r="C6" s="687" t="s">
        <v>174</v>
      </c>
      <c r="D6" s="50" t="s">
        <v>272</v>
      </c>
      <c r="E6" s="51">
        <v>0.7</v>
      </c>
      <c r="F6" s="52"/>
      <c r="G6" s="52" t="s">
        <v>161</v>
      </c>
      <c r="H6" s="1435"/>
      <c r="I6" s="53">
        <v>22175.999248024022</v>
      </c>
      <c r="J6" s="54">
        <v>15569.407529104887</v>
      </c>
      <c r="K6" s="54">
        <f t="shared" si="1"/>
        <v>37745.406777128912</v>
      </c>
      <c r="L6" s="55"/>
      <c r="M6" s="56" t="str">
        <f t="shared" si="0"/>
        <v/>
      </c>
      <c r="N6" s="1412" t="s">
        <v>273</v>
      </c>
      <c r="P6" s="276">
        <f>SUMIF('EXP GEN.'!$D$3:$D$29,'DESEMPATE 1'!D6,'EXP GEN.'!$AA$3:$AA$29)</f>
        <v>0</v>
      </c>
      <c r="Q6" s="276">
        <f t="shared" si="2"/>
        <v>-22175.999248024022</v>
      </c>
      <c r="R6" s="276"/>
      <c r="S6" s="276" t="e">
        <f>SUMIF(#REF!,'DESEMPATE 1'!D6,#REF!)</f>
        <v>#REF!</v>
      </c>
      <c r="T6" s="276" t="e">
        <f t="shared" si="3"/>
        <v>#REF!</v>
      </c>
    </row>
    <row r="7" spans="1:20" s="275" customFormat="1" ht="23.25" thickBot="1" x14ac:dyDescent="0.25">
      <c r="A7" s="1405"/>
      <c r="B7" s="1418"/>
      <c r="C7" s="689" t="s">
        <v>175</v>
      </c>
      <c r="D7" s="62" t="s">
        <v>274</v>
      </c>
      <c r="E7" s="63">
        <v>0.3</v>
      </c>
      <c r="F7" s="64"/>
      <c r="G7" s="274" t="s">
        <v>250</v>
      </c>
      <c r="H7" s="1435"/>
      <c r="I7" s="65">
        <v>4326.2347368506498</v>
      </c>
      <c r="J7" s="66">
        <v>4326.2347368506498</v>
      </c>
      <c r="K7" s="66">
        <f t="shared" si="1"/>
        <v>8652.4694737012996</v>
      </c>
      <c r="L7" s="67" t="str">
        <f>+IF((K7/SUM(K6:K7))&gt;=0.25,"SI","NO")</f>
        <v>NO</v>
      </c>
      <c r="M7" s="68" t="str">
        <f t="shared" si="0"/>
        <v>NO CUMPLE</v>
      </c>
      <c r="N7" s="1413"/>
      <c r="P7" s="276">
        <f>SUMIF('EXP GEN.'!$D$3:$D$29,'DESEMPATE 1'!D7,'EXP GEN.'!$AA$3:$AA$29)</f>
        <v>0</v>
      </c>
      <c r="Q7" s="276">
        <f t="shared" si="2"/>
        <v>-4326.2347368506498</v>
      </c>
      <c r="R7" s="276"/>
      <c r="S7" s="276" t="e">
        <f>SUMIF(#REF!,'DESEMPATE 1'!D7,#REF!)</f>
        <v>#REF!</v>
      </c>
      <c r="T7" s="276" t="e">
        <f t="shared" si="3"/>
        <v>#REF!</v>
      </c>
    </row>
    <row r="8" spans="1:20" s="275" customFormat="1" ht="12" customHeight="1" x14ac:dyDescent="0.2">
      <c r="A8" s="1360" t="s">
        <v>275</v>
      </c>
      <c r="B8" s="1416" t="s">
        <v>276</v>
      </c>
      <c r="C8" s="687" t="s">
        <v>176</v>
      </c>
      <c r="D8" s="50" t="s">
        <v>277</v>
      </c>
      <c r="E8" s="51">
        <v>0.7</v>
      </c>
      <c r="F8" s="52"/>
      <c r="G8" s="278" t="s">
        <v>250</v>
      </c>
      <c r="H8" s="1435"/>
      <c r="I8" s="53">
        <v>48088.846592716647</v>
      </c>
      <c r="J8" s="54">
        <v>48668.649605856874</v>
      </c>
      <c r="K8" s="54">
        <f t="shared" si="1"/>
        <v>96757.496198573528</v>
      </c>
      <c r="L8" s="55" t="str">
        <f>+IF((K8/SUM(K8:K9))&gt;=0.25,"SI","NO")</f>
        <v>SI</v>
      </c>
      <c r="M8" s="56" t="str">
        <f t="shared" si="0"/>
        <v>CUMPLE</v>
      </c>
      <c r="N8" s="1421" t="s">
        <v>225</v>
      </c>
      <c r="P8" s="276">
        <f>SUMIF('EXP GEN.'!$D$3:$D$29,'DESEMPATE 1'!D8,'EXP GEN.'!$AA$3:$AA$29)</f>
        <v>0</v>
      </c>
      <c r="Q8" s="276">
        <f t="shared" si="2"/>
        <v>-48088.846592716647</v>
      </c>
      <c r="R8" s="276"/>
      <c r="S8" s="276" t="e">
        <f>SUMIF(#REF!,'DESEMPATE 1'!D8,#REF!)</f>
        <v>#REF!</v>
      </c>
      <c r="T8" s="276" t="e">
        <f t="shared" si="3"/>
        <v>#REF!</v>
      </c>
    </row>
    <row r="9" spans="1:20" s="275" customFormat="1" ht="12" customHeight="1" thickBot="1" x14ac:dyDescent="0.25">
      <c r="A9" s="1362"/>
      <c r="B9" s="1418"/>
      <c r="C9" s="689" t="s">
        <v>177</v>
      </c>
      <c r="D9" s="62" t="s">
        <v>278</v>
      </c>
      <c r="E9" s="63">
        <v>0.3</v>
      </c>
      <c r="F9" s="64"/>
      <c r="G9" s="64" t="s">
        <v>161</v>
      </c>
      <c r="H9" s="1435"/>
      <c r="I9" s="65">
        <v>25963.65607504479</v>
      </c>
      <c r="J9" s="66">
        <v>14181.149720297217</v>
      </c>
      <c r="K9" s="66">
        <f t="shared" si="1"/>
        <v>40144.805795342007</v>
      </c>
      <c r="L9" s="67"/>
      <c r="M9" s="68" t="str">
        <f t="shared" si="0"/>
        <v/>
      </c>
      <c r="N9" s="1423"/>
      <c r="P9" s="276">
        <f>SUMIF('EXP GEN.'!$D$3:$D$29,'DESEMPATE 1'!D9,'EXP GEN.'!$AA$3:$AA$29)</f>
        <v>0</v>
      </c>
      <c r="Q9" s="276">
        <f t="shared" si="2"/>
        <v>-25963.65607504479</v>
      </c>
      <c r="R9" s="276"/>
      <c r="S9" s="276" t="e">
        <f>SUMIF(#REF!,'DESEMPATE 1'!D9,#REF!)</f>
        <v>#REF!</v>
      </c>
      <c r="T9" s="276" t="e">
        <f t="shared" si="3"/>
        <v>#REF!</v>
      </c>
    </row>
    <row r="10" spans="1:20" s="275" customFormat="1" ht="12" customHeight="1" x14ac:dyDescent="0.2">
      <c r="A10" s="1403" t="s">
        <v>279</v>
      </c>
      <c r="B10" s="1416" t="s">
        <v>280</v>
      </c>
      <c r="C10" s="687" t="s">
        <v>178</v>
      </c>
      <c r="D10" s="50" t="s">
        <v>281</v>
      </c>
      <c r="E10" s="51">
        <v>0.51</v>
      </c>
      <c r="F10" s="52"/>
      <c r="G10" s="52" t="s">
        <v>161</v>
      </c>
      <c r="H10" s="1435"/>
      <c r="I10" s="53">
        <v>9378.5925087995602</v>
      </c>
      <c r="J10" s="54">
        <v>5321.5956342663276</v>
      </c>
      <c r="K10" s="54">
        <f t="shared" si="1"/>
        <v>14700.188143065887</v>
      </c>
      <c r="L10" s="55"/>
      <c r="M10" s="56" t="str">
        <f t="shared" si="0"/>
        <v/>
      </c>
      <c r="N10" s="1412" t="s">
        <v>273</v>
      </c>
      <c r="P10" s="276">
        <f>SUMIF('EXP GEN.'!$D$3:$D$29,'DESEMPATE 1'!D10,'EXP GEN.'!$AA$3:$AA$29)</f>
        <v>0</v>
      </c>
      <c r="Q10" s="276">
        <f t="shared" si="2"/>
        <v>-9378.5925087995602</v>
      </c>
      <c r="R10" s="276"/>
      <c r="S10" s="276" t="e">
        <f>SUMIF(#REF!,'DESEMPATE 1'!D10,#REF!)</f>
        <v>#REF!</v>
      </c>
      <c r="T10" s="276" t="e">
        <f t="shared" si="3"/>
        <v>#REF!</v>
      </c>
    </row>
    <row r="11" spans="1:20" s="275" customFormat="1" ht="12" customHeight="1" x14ac:dyDescent="0.2">
      <c r="A11" s="1424"/>
      <c r="B11" s="1425"/>
      <c r="C11" s="675" t="s">
        <v>179</v>
      </c>
      <c r="D11" s="264" t="s">
        <v>254</v>
      </c>
      <c r="E11" s="265">
        <v>0.25</v>
      </c>
      <c r="F11" s="266"/>
      <c r="G11" s="279" t="s">
        <v>250</v>
      </c>
      <c r="H11" s="1435"/>
      <c r="I11" s="267">
        <v>5584.2182583377453</v>
      </c>
      <c r="J11" s="268">
        <v>5584.2182583377453</v>
      </c>
      <c r="K11" s="268">
        <f t="shared" si="1"/>
        <v>11168.436516675491</v>
      </c>
      <c r="L11" s="269" t="str">
        <f>+IF((K11/SUM(K10:K12))&gt;=0.25,"SI","NO")</f>
        <v>NO</v>
      </c>
      <c r="M11" s="270" t="str">
        <f t="shared" si="0"/>
        <v>NO CUMPLE</v>
      </c>
      <c r="N11" s="1426"/>
      <c r="P11" s="276">
        <f>SUMIF('EXP GEN.'!$D$3:$D$29,'DESEMPATE 1'!D11,'EXP GEN.'!$AA$3:$AA$29)</f>
        <v>0</v>
      </c>
      <c r="Q11" s="276">
        <f t="shared" si="2"/>
        <v>-5584.2182583377453</v>
      </c>
      <c r="R11" s="276"/>
      <c r="S11" s="276" t="e">
        <f>SUMIF(#REF!,'DESEMPATE 1'!D11,#REF!)</f>
        <v>#REF!</v>
      </c>
      <c r="T11" s="276" t="e">
        <f t="shared" si="3"/>
        <v>#REF!</v>
      </c>
    </row>
    <row r="12" spans="1:20" s="275" customFormat="1" ht="12" customHeight="1" thickBot="1" x14ac:dyDescent="0.25">
      <c r="A12" s="1405"/>
      <c r="B12" s="1418"/>
      <c r="C12" s="689" t="s">
        <v>282</v>
      </c>
      <c r="D12" s="62" t="s">
        <v>283</v>
      </c>
      <c r="E12" s="63">
        <v>0.24</v>
      </c>
      <c r="F12" s="64"/>
      <c r="G12" s="64" t="s">
        <v>161</v>
      </c>
      <c r="H12" s="1435"/>
      <c r="I12" s="65">
        <v>18756.884109567782</v>
      </c>
      <c r="J12" s="66">
        <v>18756.884109567782</v>
      </c>
      <c r="K12" s="66">
        <f t="shared" si="1"/>
        <v>37513.768219135563</v>
      </c>
      <c r="L12" s="67"/>
      <c r="M12" s="68" t="str">
        <f t="shared" si="0"/>
        <v/>
      </c>
      <c r="N12" s="1413"/>
      <c r="P12" s="276">
        <f>SUMIF('EXP GEN.'!$D$3:$D$29,'DESEMPATE 1'!D12,'EXP GEN.'!$AA$3:$AA$29)</f>
        <v>0</v>
      </c>
      <c r="Q12" s="276">
        <f t="shared" si="2"/>
        <v>-18756.884109567782</v>
      </c>
      <c r="R12" s="276"/>
      <c r="S12" s="276" t="e">
        <f>SUMIF(#REF!,'DESEMPATE 1'!D12,#REF!)</f>
        <v>#REF!</v>
      </c>
      <c r="T12" s="276" t="e">
        <f t="shared" si="3"/>
        <v>#REF!</v>
      </c>
    </row>
    <row r="13" spans="1:20" s="275" customFormat="1" ht="12" customHeight="1" x14ac:dyDescent="0.2">
      <c r="A13" s="1403" t="s">
        <v>284</v>
      </c>
      <c r="B13" s="1416" t="s">
        <v>285</v>
      </c>
      <c r="C13" s="687" t="s">
        <v>180</v>
      </c>
      <c r="D13" s="50" t="s">
        <v>286</v>
      </c>
      <c r="E13" s="51">
        <v>0.51</v>
      </c>
      <c r="F13" s="52"/>
      <c r="G13" s="278" t="s">
        <v>250</v>
      </c>
      <c r="H13" s="1435"/>
      <c r="I13" s="53">
        <v>37734.435344684171</v>
      </c>
      <c r="J13" s="54">
        <v>63814.147325471749</v>
      </c>
      <c r="K13" s="54">
        <f t="shared" si="1"/>
        <v>101548.58267015591</v>
      </c>
      <c r="L13" s="55" t="str">
        <f>+IF((K13/SUM(K13:K14))&gt;=0.25,"SI","NO")</f>
        <v>SI</v>
      </c>
      <c r="M13" s="56" t="str">
        <f t="shared" si="0"/>
        <v>CUMPLE</v>
      </c>
      <c r="N13" s="1412" t="s">
        <v>225</v>
      </c>
      <c r="P13" s="276">
        <f>SUMIF('EXP GEN.'!$D$3:$D$29,'DESEMPATE 1'!D13,'EXP GEN.'!$AA$3:$AA$29)</f>
        <v>0</v>
      </c>
      <c r="Q13" s="276">
        <f t="shared" si="2"/>
        <v>-37734.435344684171</v>
      </c>
      <c r="R13" s="276"/>
      <c r="S13" s="276" t="e">
        <f>SUMIF(#REF!,'DESEMPATE 1'!D13,#REF!)</f>
        <v>#REF!</v>
      </c>
      <c r="T13" s="276" t="e">
        <f t="shared" si="3"/>
        <v>#REF!</v>
      </c>
    </row>
    <row r="14" spans="1:20" s="275" customFormat="1" ht="12" customHeight="1" thickBot="1" x14ac:dyDescent="0.25">
      <c r="A14" s="1405"/>
      <c r="B14" s="1418"/>
      <c r="C14" s="689" t="s">
        <v>181</v>
      </c>
      <c r="D14" s="62" t="s">
        <v>287</v>
      </c>
      <c r="E14" s="63">
        <v>0.49</v>
      </c>
      <c r="F14" s="64"/>
      <c r="G14" s="64" t="s">
        <v>161</v>
      </c>
      <c r="H14" s="1435"/>
      <c r="I14" s="65">
        <v>6306.283418141792</v>
      </c>
      <c r="J14" s="66">
        <v>6679.8005052059279</v>
      </c>
      <c r="K14" s="66">
        <v>6679.8005052059279</v>
      </c>
      <c r="L14" s="67"/>
      <c r="M14" s="68" t="str">
        <f t="shared" si="0"/>
        <v/>
      </c>
      <c r="N14" s="1413"/>
      <c r="P14" s="276">
        <f>SUMIF('EXP GEN.'!$D$3:$D$29,'DESEMPATE 1'!D14,'EXP GEN.'!$AA$3:$AA$29)</f>
        <v>0</v>
      </c>
      <c r="Q14" s="276">
        <f t="shared" si="2"/>
        <v>-6306.283418141792</v>
      </c>
      <c r="R14" s="276"/>
      <c r="S14" s="276" t="e">
        <f>SUMIF(#REF!,'DESEMPATE 1'!D14,#REF!)</f>
        <v>#REF!</v>
      </c>
      <c r="T14" s="276" t="e">
        <f t="shared" si="3"/>
        <v>#REF!</v>
      </c>
    </row>
    <row r="15" spans="1:20" s="275" customFormat="1" ht="12" customHeight="1" x14ac:dyDescent="0.2">
      <c r="A15" s="1403"/>
      <c r="B15" s="1416"/>
      <c r="C15" s="687"/>
      <c r="D15" s="50"/>
      <c r="E15" s="51"/>
      <c r="F15" s="52"/>
      <c r="G15" s="52"/>
      <c r="H15" s="1435"/>
      <c r="I15" s="53"/>
      <c r="J15" s="54"/>
      <c r="K15" s="54">
        <f t="shared" si="1"/>
        <v>0</v>
      </c>
      <c r="L15" s="55" t="s">
        <v>160</v>
      </c>
      <c r="M15" s="56" t="str">
        <f t="shared" si="0"/>
        <v/>
      </c>
      <c r="N15" s="1412" t="s">
        <v>225</v>
      </c>
      <c r="P15" s="276"/>
      <c r="Q15" s="276"/>
      <c r="R15" s="276"/>
      <c r="S15" s="276"/>
      <c r="T15" s="276"/>
    </row>
    <row r="16" spans="1:20" s="275" customFormat="1" ht="27" customHeight="1" thickBot="1" x14ac:dyDescent="0.25">
      <c r="A16" s="1405"/>
      <c r="B16" s="1418"/>
      <c r="C16" s="689"/>
      <c r="D16" s="62"/>
      <c r="E16" s="63"/>
      <c r="F16" s="64"/>
      <c r="G16" s="64"/>
      <c r="H16" s="1435"/>
      <c r="I16" s="65"/>
      <c r="J16" s="66"/>
      <c r="K16" s="66">
        <f t="shared" si="1"/>
        <v>0</v>
      </c>
      <c r="L16" s="67" t="s">
        <v>160</v>
      </c>
      <c r="M16" s="68" t="str">
        <f t="shared" si="0"/>
        <v/>
      </c>
      <c r="N16" s="1413"/>
      <c r="P16" s="276"/>
      <c r="Q16" s="276"/>
      <c r="R16" s="276"/>
      <c r="S16" s="276"/>
    </row>
    <row r="17" spans="1:19" s="275" customFormat="1" ht="12" customHeight="1" x14ac:dyDescent="0.2">
      <c r="A17" s="1403"/>
      <c r="B17" s="1416"/>
      <c r="C17" s="687"/>
      <c r="D17" s="50"/>
      <c r="E17" s="51"/>
      <c r="F17" s="52"/>
      <c r="G17" s="52"/>
      <c r="H17" s="1435"/>
      <c r="I17" s="53">
        <v>4674.106602545201</v>
      </c>
      <c r="J17" s="54">
        <v>2707.0552118413907</v>
      </c>
      <c r="K17" s="54">
        <f t="shared" si="1"/>
        <v>7381.1618143865917</v>
      </c>
      <c r="L17" s="55" t="s">
        <v>160</v>
      </c>
      <c r="M17" s="56" t="str">
        <f t="shared" si="0"/>
        <v/>
      </c>
      <c r="N17" s="1412" t="s">
        <v>225</v>
      </c>
      <c r="P17" s="276"/>
      <c r="Q17" s="276"/>
      <c r="R17" s="276"/>
      <c r="S17" s="276"/>
    </row>
    <row r="18" spans="1:19" s="275" customFormat="1" ht="12" thickBot="1" x14ac:dyDescent="0.25">
      <c r="A18" s="1405"/>
      <c r="B18" s="1418"/>
      <c r="C18" s="689"/>
      <c r="D18" s="62"/>
      <c r="E18" s="63"/>
      <c r="F18" s="64"/>
      <c r="G18" s="64"/>
      <c r="H18" s="1435"/>
      <c r="I18" s="65">
        <v>16801.678417163577</v>
      </c>
      <c r="J18" s="66">
        <v>13473.516724264548</v>
      </c>
      <c r="K18" s="66">
        <f t="shared" si="1"/>
        <v>30275.195141428125</v>
      </c>
      <c r="L18" s="67" t="s">
        <v>160</v>
      </c>
      <c r="M18" s="68" t="str">
        <f t="shared" si="0"/>
        <v/>
      </c>
      <c r="N18" s="1413"/>
      <c r="P18" s="276"/>
      <c r="Q18" s="276"/>
      <c r="R18" s="276"/>
      <c r="S18" s="276"/>
    </row>
    <row r="19" spans="1:19" s="275" customFormat="1" x14ac:dyDescent="0.2">
      <c r="A19" s="1403"/>
      <c r="B19" s="1416"/>
      <c r="C19" s="687"/>
      <c r="D19" s="50"/>
      <c r="E19" s="51"/>
      <c r="F19" s="52"/>
      <c r="G19" s="52"/>
      <c r="H19" s="1435"/>
      <c r="I19" s="53">
        <v>4326.2347368506498</v>
      </c>
      <c r="J19" s="54">
        <v>4326.2347368506498</v>
      </c>
      <c r="K19" s="54">
        <f t="shared" si="1"/>
        <v>8652.4694737012996</v>
      </c>
      <c r="L19" s="55" t="s">
        <v>160</v>
      </c>
      <c r="M19" s="56" t="str">
        <f t="shared" si="0"/>
        <v/>
      </c>
      <c r="N19" s="1412" t="s">
        <v>225</v>
      </c>
      <c r="P19" s="276"/>
      <c r="Q19" s="276"/>
      <c r="R19" s="276"/>
      <c r="S19" s="276"/>
    </row>
    <row r="20" spans="1:19" s="275" customFormat="1" ht="12" customHeight="1" thickBot="1" x14ac:dyDescent="0.25">
      <c r="A20" s="1405"/>
      <c r="B20" s="1418"/>
      <c r="C20" s="689"/>
      <c r="D20" s="62"/>
      <c r="E20" s="63"/>
      <c r="F20" s="64"/>
      <c r="G20" s="64"/>
      <c r="H20" s="1435"/>
      <c r="I20" s="65">
        <v>15625.036823714967</v>
      </c>
      <c r="J20" s="66">
        <v>9804.9457477952019</v>
      </c>
      <c r="K20" s="66">
        <f t="shared" si="1"/>
        <v>25429.982571510169</v>
      </c>
      <c r="L20" s="67" t="s">
        <v>160</v>
      </c>
      <c r="M20" s="68" t="str">
        <f t="shared" si="0"/>
        <v/>
      </c>
      <c r="N20" s="1413"/>
      <c r="P20" s="276"/>
      <c r="Q20" s="276"/>
      <c r="R20" s="276"/>
      <c r="S20" s="276"/>
    </row>
    <row r="21" spans="1:19" s="275" customFormat="1" ht="12" customHeight="1" x14ac:dyDescent="0.2">
      <c r="A21" s="1403"/>
      <c r="B21" s="1416"/>
      <c r="C21" s="687"/>
      <c r="D21" s="50"/>
      <c r="E21" s="51"/>
      <c r="F21" s="52"/>
      <c r="G21" s="52"/>
      <c r="H21" s="1435"/>
      <c r="I21" s="53">
        <v>16609.629578215201</v>
      </c>
      <c r="J21" s="54">
        <v>13240.068952671252</v>
      </c>
      <c r="K21" s="54">
        <f t="shared" si="1"/>
        <v>29849.698530886453</v>
      </c>
      <c r="L21" s="55" t="s">
        <v>160</v>
      </c>
      <c r="M21" s="56" t="str">
        <f t="shared" si="0"/>
        <v/>
      </c>
      <c r="N21" s="1412" t="s">
        <v>225</v>
      </c>
      <c r="P21" s="276"/>
      <c r="Q21" s="276"/>
      <c r="R21" s="276"/>
      <c r="S21" s="276"/>
    </row>
    <row r="22" spans="1:19" s="275" customFormat="1" ht="12" customHeight="1" thickBot="1" x14ac:dyDescent="0.25">
      <c r="A22" s="1405"/>
      <c r="B22" s="1418"/>
      <c r="C22" s="689"/>
      <c r="D22" s="62"/>
      <c r="E22" s="63"/>
      <c r="F22" s="64"/>
      <c r="G22" s="64"/>
      <c r="H22" s="1435"/>
      <c r="I22" s="65">
        <v>17182.169791168337</v>
      </c>
      <c r="J22" s="66">
        <v>5199.6832516233762</v>
      </c>
      <c r="K22" s="66">
        <f t="shared" si="1"/>
        <v>22381.853042791714</v>
      </c>
      <c r="L22" s="67" t="s">
        <v>160</v>
      </c>
      <c r="M22" s="68" t="str">
        <f t="shared" si="0"/>
        <v/>
      </c>
      <c r="N22" s="1413"/>
      <c r="P22" s="276"/>
      <c r="Q22" s="276"/>
      <c r="R22" s="276"/>
      <c r="S22" s="276"/>
    </row>
    <row r="23" spans="1:19" ht="12" customHeight="1" x14ac:dyDescent="0.2">
      <c r="A23" s="1403"/>
      <c r="B23" s="1416"/>
      <c r="C23" s="687"/>
      <c r="D23" s="50"/>
      <c r="E23" s="51"/>
      <c r="F23" s="52"/>
      <c r="G23" s="52"/>
      <c r="H23" s="1435"/>
      <c r="I23" s="53">
        <v>32814.326445807732</v>
      </c>
      <c r="J23" s="54">
        <v>10884.246923438695</v>
      </c>
      <c r="K23" s="54">
        <f t="shared" si="1"/>
        <v>43698.573369246427</v>
      </c>
      <c r="L23" s="55" t="s">
        <v>160</v>
      </c>
      <c r="M23" s="56" t="str">
        <f t="shared" si="0"/>
        <v/>
      </c>
      <c r="N23" s="1412" t="s">
        <v>225</v>
      </c>
    </row>
    <row r="24" spans="1:19" ht="12" customHeight="1" thickBot="1" x14ac:dyDescent="0.25">
      <c r="A24" s="1405"/>
      <c r="B24" s="1418"/>
      <c r="C24" s="689"/>
      <c r="D24" s="62"/>
      <c r="E24" s="63"/>
      <c r="F24" s="64"/>
      <c r="G24" s="64"/>
      <c r="H24" s="1435"/>
      <c r="I24" s="65">
        <v>12405.989836381299</v>
      </c>
      <c r="J24" s="66">
        <v>17513.383302687456</v>
      </c>
      <c r="K24" s="66">
        <f t="shared" si="1"/>
        <v>29919.373139068754</v>
      </c>
      <c r="L24" s="67" t="s">
        <v>160</v>
      </c>
      <c r="M24" s="68" t="str">
        <f t="shared" si="0"/>
        <v/>
      </c>
      <c r="N24" s="1413"/>
    </row>
    <row r="25" spans="1:19" ht="12" customHeight="1" x14ac:dyDescent="0.2">
      <c r="A25" s="1403"/>
      <c r="B25" s="1416"/>
      <c r="C25" s="687"/>
      <c r="D25" s="50"/>
      <c r="E25" s="51"/>
      <c r="F25" s="52"/>
      <c r="G25" s="52"/>
      <c r="H25" s="1435"/>
      <c r="I25" s="53">
        <v>15358.300802978465</v>
      </c>
      <c r="J25" s="54">
        <v>14678.201579526329</v>
      </c>
      <c r="K25" s="54">
        <f t="shared" si="1"/>
        <v>30036.502382504794</v>
      </c>
      <c r="L25" s="55" t="s">
        <v>160</v>
      </c>
      <c r="M25" s="56" t="str">
        <f t="shared" si="0"/>
        <v/>
      </c>
      <c r="N25" s="1412" t="s">
        <v>225</v>
      </c>
    </row>
    <row r="26" spans="1:19" ht="12" customHeight="1" thickBot="1" x14ac:dyDescent="0.25">
      <c r="A26" s="1405"/>
      <c r="B26" s="1418"/>
      <c r="C26" s="689"/>
      <c r="D26" s="62"/>
      <c r="E26" s="63"/>
      <c r="F26" s="64"/>
      <c r="G26" s="64"/>
      <c r="H26" s="1435"/>
      <c r="I26" s="65">
        <v>23677.865263984771</v>
      </c>
      <c r="J26" s="66">
        <v>23353.924119658572</v>
      </c>
      <c r="K26" s="66">
        <f t="shared" si="1"/>
        <v>47031.789383643343</v>
      </c>
      <c r="L26" s="67" t="s">
        <v>160</v>
      </c>
      <c r="M26" s="68" t="str">
        <f t="shared" si="0"/>
        <v/>
      </c>
      <c r="N26" s="1413"/>
    </row>
    <row r="27" spans="1:19" ht="12" customHeight="1" x14ac:dyDescent="0.2">
      <c r="A27" s="1403"/>
      <c r="B27" s="1416"/>
      <c r="C27" s="687"/>
      <c r="D27" s="50"/>
      <c r="E27" s="51"/>
      <c r="F27" s="679"/>
      <c r="G27" s="52"/>
      <c r="H27" s="1435"/>
      <c r="I27" s="69">
        <v>20642.813450561196</v>
      </c>
      <c r="J27" s="70">
        <v>23763.055267219039</v>
      </c>
      <c r="K27" s="54">
        <f t="shared" si="1"/>
        <v>44405.868717780235</v>
      </c>
      <c r="L27" s="55" t="s">
        <v>160</v>
      </c>
      <c r="M27" s="56" t="str">
        <f t="shared" si="0"/>
        <v/>
      </c>
      <c r="N27" s="1412" t="s">
        <v>225</v>
      </c>
    </row>
    <row r="28" spans="1:19" ht="12" customHeight="1" thickBot="1" x14ac:dyDescent="0.25">
      <c r="A28" s="1405"/>
      <c r="B28" s="1418"/>
      <c r="C28" s="689"/>
      <c r="D28" s="62"/>
      <c r="E28" s="63"/>
      <c r="F28" s="681"/>
      <c r="G28" s="64"/>
      <c r="H28" s="1435"/>
      <c r="I28" s="71">
        <v>8331.2737485436883</v>
      </c>
      <c r="J28" s="72">
        <v>8331.2737485436883</v>
      </c>
      <c r="K28" s="66">
        <f t="shared" si="1"/>
        <v>16662.547497087377</v>
      </c>
      <c r="L28" s="67" t="s">
        <v>160</v>
      </c>
      <c r="M28" s="68" t="str">
        <f t="shared" si="0"/>
        <v/>
      </c>
      <c r="N28" s="1413"/>
    </row>
    <row r="29" spans="1:19" ht="12" customHeight="1" x14ac:dyDescent="0.2">
      <c r="A29" s="1403"/>
      <c r="B29" s="1416"/>
      <c r="C29" s="687"/>
      <c r="D29" s="50"/>
      <c r="E29" s="51"/>
      <c r="F29" s="679"/>
      <c r="G29" s="52"/>
      <c r="H29" s="1435"/>
      <c r="I29" s="69">
        <v>21608.963142445766</v>
      </c>
      <c r="J29" s="70">
        <v>13669.28617055724</v>
      </c>
      <c r="K29" s="54">
        <f t="shared" si="1"/>
        <v>35278.249313003005</v>
      </c>
      <c r="L29" s="55" t="s">
        <v>160</v>
      </c>
      <c r="M29" s="56" t="str">
        <f t="shared" si="0"/>
        <v/>
      </c>
      <c r="N29" s="1412" t="s">
        <v>225</v>
      </c>
    </row>
    <row r="30" spans="1:19" ht="12" customHeight="1" thickBot="1" x14ac:dyDescent="0.25">
      <c r="A30" s="1405"/>
      <c r="B30" s="1418"/>
      <c r="C30" s="689"/>
      <c r="D30" s="62"/>
      <c r="E30" s="63"/>
      <c r="F30" s="681"/>
      <c r="G30" s="64"/>
      <c r="H30" s="1435"/>
      <c r="I30" s="71">
        <v>38305.732483959931</v>
      </c>
      <c r="J30" s="72">
        <v>38305.732483959939</v>
      </c>
      <c r="K30" s="66">
        <f t="shared" si="1"/>
        <v>76611.464967919863</v>
      </c>
      <c r="L30" s="67" t="s">
        <v>160</v>
      </c>
      <c r="M30" s="68" t="str">
        <f t="shared" si="0"/>
        <v/>
      </c>
      <c r="N30" s="1413"/>
    </row>
    <row r="31" spans="1:19" ht="12" customHeight="1" x14ac:dyDescent="0.2">
      <c r="A31" s="1403"/>
      <c r="B31" s="1416"/>
      <c r="C31" s="687"/>
      <c r="D31" s="50"/>
      <c r="E31" s="51"/>
      <c r="F31" s="679"/>
      <c r="G31" s="52"/>
      <c r="H31" s="1435"/>
      <c r="I31" s="69">
        <v>40594.341480352887</v>
      </c>
      <c r="J31" s="70">
        <v>35197.989530650688</v>
      </c>
      <c r="K31" s="54">
        <f t="shared" si="1"/>
        <v>75792.331011003582</v>
      </c>
      <c r="L31" s="55" t="s">
        <v>160</v>
      </c>
      <c r="M31" s="56" t="str">
        <f t="shared" si="0"/>
        <v/>
      </c>
      <c r="N31" s="1412" t="s">
        <v>225</v>
      </c>
    </row>
    <row r="32" spans="1:19" ht="12" customHeight="1" thickBot="1" x14ac:dyDescent="0.25">
      <c r="A32" s="1405"/>
      <c r="B32" s="1418"/>
      <c r="C32" s="689"/>
      <c r="D32" s="62"/>
      <c r="E32" s="63"/>
      <c r="F32" s="681"/>
      <c r="G32" s="64"/>
      <c r="H32" s="1435"/>
      <c r="I32" s="71">
        <v>6585.0156027107278</v>
      </c>
      <c r="J32" s="72">
        <v>4348.2507528517117</v>
      </c>
      <c r="K32" s="66">
        <f t="shared" si="1"/>
        <v>10933.266355562439</v>
      </c>
      <c r="L32" s="67" t="s">
        <v>160</v>
      </c>
      <c r="M32" s="68" t="str">
        <f t="shared" si="0"/>
        <v/>
      </c>
      <c r="N32" s="1413"/>
    </row>
    <row r="33" spans="1:14" ht="12" customHeight="1" x14ac:dyDescent="0.2">
      <c r="A33" s="1403"/>
      <c r="B33" s="1416"/>
      <c r="C33" s="687"/>
      <c r="D33" s="50"/>
      <c r="E33" s="51"/>
      <c r="F33" s="679"/>
      <c r="G33" s="52"/>
      <c r="H33" s="1435"/>
      <c r="I33" s="69">
        <v>25887.396396223059</v>
      </c>
      <c r="J33" s="70">
        <v>21182.317256495233</v>
      </c>
      <c r="K33" s="54">
        <f t="shared" si="1"/>
        <v>47069.713652718288</v>
      </c>
      <c r="L33" s="55" t="s">
        <v>160</v>
      </c>
      <c r="M33" s="56" t="str">
        <f t="shared" si="0"/>
        <v/>
      </c>
      <c r="N33" s="1412" t="s">
        <v>225</v>
      </c>
    </row>
    <row r="34" spans="1:14" ht="12" customHeight="1" thickBot="1" x14ac:dyDescent="0.25">
      <c r="A34" s="1405"/>
      <c r="B34" s="1418"/>
      <c r="C34" s="689"/>
      <c r="D34" s="62"/>
      <c r="E34" s="63"/>
      <c r="F34" s="681"/>
      <c r="G34" s="64"/>
      <c r="H34" s="1435"/>
      <c r="I34" s="71">
        <v>16412.459149621725</v>
      </c>
      <c r="J34" s="72">
        <v>12377.014299357448</v>
      </c>
      <c r="K34" s="66">
        <f t="shared" si="1"/>
        <v>28789.473448979174</v>
      </c>
      <c r="L34" s="67" t="s">
        <v>160</v>
      </c>
      <c r="M34" s="68" t="str">
        <f t="shared" si="0"/>
        <v/>
      </c>
      <c r="N34" s="1413"/>
    </row>
    <row r="35" spans="1:14" ht="12" customHeight="1" thickBot="1" x14ac:dyDescent="0.25">
      <c r="A35" s="73"/>
      <c r="B35" s="74"/>
      <c r="C35" s="75"/>
      <c r="D35" s="76"/>
      <c r="E35" s="77"/>
      <c r="F35" s="78"/>
      <c r="G35" s="79"/>
      <c r="H35" s="1435"/>
      <c r="I35" s="80">
        <v>30757.124028669044</v>
      </c>
      <c r="J35" s="81">
        <v>42533.257657199247</v>
      </c>
      <c r="K35" s="82">
        <f t="shared" si="1"/>
        <v>73290.381685868284</v>
      </c>
      <c r="L35" s="83" t="s">
        <v>160</v>
      </c>
      <c r="M35" s="84" t="str">
        <f t="shared" si="0"/>
        <v/>
      </c>
      <c r="N35" s="85" t="s">
        <v>225</v>
      </c>
    </row>
    <row r="36" spans="1:14" ht="12" customHeight="1" x14ac:dyDescent="0.2">
      <c r="A36" s="1403"/>
      <c r="B36" s="1416"/>
      <c r="C36" s="687"/>
      <c r="D36" s="50"/>
      <c r="E36" s="51"/>
      <c r="F36" s="679"/>
      <c r="G36" s="52"/>
      <c r="H36" s="1435"/>
      <c r="I36" s="69">
        <v>10931.279869579625</v>
      </c>
      <c r="J36" s="70">
        <v>9378.5925087995602</v>
      </c>
      <c r="K36" s="54">
        <f t="shared" si="1"/>
        <v>20309.872378379187</v>
      </c>
      <c r="L36" s="55" t="s">
        <v>160</v>
      </c>
      <c r="M36" s="56" t="str">
        <f t="shared" si="0"/>
        <v/>
      </c>
      <c r="N36" s="1409" t="s">
        <v>28</v>
      </c>
    </row>
    <row r="37" spans="1:14" ht="12" customHeight="1" x14ac:dyDescent="0.2">
      <c r="A37" s="1404"/>
      <c r="B37" s="1417"/>
      <c r="C37" s="688"/>
      <c r="D37" s="1"/>
      <c r="E37" s="8"/>
      <c r="F37" s="680"/>
      <c r="G37" s="57"/>
      <c r="H37" s="1435"/>
      <c r="I37" s="86">
        <v>5584.2182583377453</v>
      </c>
      <c r="J37" s="87">
        <v>5584.2182583377453</v>
      </c>
      <c r="K37" s="59">
        <f t="shared" si="1"/>
        <v>11168.436516675491</v>
      </c>
      <c r="L37" s="60" t="s">
        <v>160</v>
      </c>
      <c r="M37" s="61" t="str">
        <f t="shared" si="0"/>
        <v/>
      </c>
      <c r="N37" s="1410"/>
    </row>
    <row r="38" spans="1:14" ht="12" customHeight="1" thickBot="1" x14ac:dyDescent="0.25">
      <c r="A38" s="1405"/>
      <c r="B38" s="1418"/>
      <c r="C38" s="689"/>
      <c r="D38" s="62"/>
      <c r="E38" s="63"/>
      <c r="F38" s="681"/>
      <c r="G38" s="64"/>
      <c r="H38" s="1435"/>
      <c r="I38" s="71">
        <v>27993.030511368044</v>
      </c>
      <c r="J38" s="72">
        <v>27993.030511368044</v>
      </c>
      <c r="K38" s="66">
        <f t="shared" si="1"/>
        <v>55986.061022736088</v>
      </c>
      <c r="L38" s="67" t="s">
        <v>160</v>
      </c>
      <c r="M38" s="68" t="str">
        <f t="shared" si="0"/>
        <v/>
      </c>
      <c r="N38" s="1411"/>
    </row>
    <row r="39" spans="1:14" ht="12" customHeight="1" x14ac:dyDescent="0.2">
      <c r="A39" s="1403"/>
      <c r="B39" s="1416"/>
      <c r="C39" s="687"/>
      <c r="D39" s="50"/>
      <c r="E39" s="51"/>
      <c r="F39" s="679"/>
      <c r="G39" s="52"/>
      <c r="H39" s="1435"/>
      <c r="I39" s="69">
        <v>19648.199429502598</v>
      </c>
      <c r="J39" s="70">
        <v>19648.199429502598</v>
      </c>
      <c r="K39" s="54">
        <f t="shared" si="1"/>
        <v>39296.398859005196</v>
      </c>
      <c r="L39" s="55" t="s">
        <v>160</v>
      </c>
      <c r="M39" s="56" t="str">
        <f t="shared" si="0"/>
        <v/>
      </c>
      <c r="N39" s="1412" t="s">
        <v>225</v>
      </c>
    </row>
    <row r="40" spans="1:14" ht="12" customHeight="1" x14ac:dyDescent="0.2">
      <c r="A40" s="1404"/>
      <c r="B40" s="1417"/>
      <c r="C40" s="688"/>
      <c r="D40" s="1"/>
      <c r="E40" s="8"/>
      <c r="F40" s="680"/>
      <c r="G40" s="57"/>
      <c r="H40" s="1435"/>
      <c r="I40" s="86">
        <v>5016.6300194078403</v>
      </c>
      <c r="J40" s="87">
        <v>5016.6300194078403</v>
      </c>
      <c r="K40" s="59">
        <f t="shared" si="1"/>
        <v>10033.260038815681</v>
      </c>
      <c r="L40" s="60" t="s">
        <v>160</v>
      </c>
      <c r="M40" s="61" t="str">
        <f t="shared" si="0"/>
        <v/>
      </c>
      <c r="N40" s="1419"/>
    </row>
    <row r="41" spans="1:14" ht="12" customHeight="1" thickBot="1" x14ac:dyDescent="0.25">
      <c r="A41" s="1405"/>
      <c r="B41" s="1418"/>
      <c r="C41" s="689"/>
      <c r="D41" s="62"/>
      <c r="E41" s="63"/>
      <c r="F41" s="681"/>
      <c r="G41" s="64"/>
      <c r="H41" s="1435"/>
      <c r="I41" s="71">
        <v>3944.7665194071542</v>
      </c>
      <c r="J41" s="72">
        <v>3944.7665194071542</v>
      </c>
      <c r="K41" s="66">
        <f t="shared" si="1"/>
        <v>7889.5330388143084</v>
      </c>
      <c r="L41" s="67" t="s">
        <v>160</v>
      </c>
      <c r="M41" s="68" t="str">
        <f t="shared" si="0"/>
        <v/>
      </c>
      <c r="N41" s="1413"/>
    </row>
    <row r="42" spans="1:14" ht="12" customHeight="1" x14ac:dyDescent="0.2">
      <c r="A42" s="1403"/>
      <c r="B42" s="1416"/>
      <c r="C42" s="687"/>
      <c r="D42" s="50"/>
      <c r="E42" s="51"/>
      <c r="F42" s="679"/>
      <c r="G42" s="52"/>
      <c r="H42" s="1435"/>
      <c r="I42" s="69">
        <v>9479.5102490689424</v>
      </c>
      <c r="J42" s="70">
        <v>9479.5102490689424</v>
      </c>
      <c r="K42" s="54">
        <f t="shared" si="1"/>
        <v>18959.020498137885</v>
      </c>
      <c r="L42" s="55" t="s">
        <v>160</v>
      </c>
      <c r="M42" s="56" t="str">
        <f t="shared" si="0"/>
        <v/>
      </c>
      <c r="N42" s="1412" t="s">
        <v>225</v>
      </c>
    </row>
    <row r="43" spans="1:14" ht="12" customHeight="1" thickBot="1" x14ac:dyDescent="0.25">
      <c r="A43" s="1405"/>
      <c r="B43" s="1418"/>
      <c r="C43" s="689"/>
      <c r="D43" s="62"/>
      <c r="E43" s="63"/>
      <c r="F43" s="681"/>
      <c r="G43" s="64"/>
      <c r="H43" s="1435"/>
      <c r="I43" s="71">
        <v>20231.818177847948</v>
      </c>
      <c r="J43" s="72">
        <v>4.2764106401553397</v>
      </c>
      <c r="K43" s="66">
        <f t="shared" si="1"/>
        <v>20236.094588488104</v>
      </c>
      <c r="L43" s="67" t="s">
        <v>160</v>
      </c>
      <c r="M43" s="68" t="str">
        <f t="shared" si="0"/>
        <v/>
      </c>
      <c r="N43" s="1413"/>
    </row>
    <row r="44" spans="1:14" ht="12" customHeight="1" x14ac:dyDescent="0.2">
      <c r="A44" s="1403"/>
      <c r="B44" s="1416"/>
      <c r="C44" s="687"/>
      <c r="D44" s="50"/>
      <c r="E44" s="51"/>
      <c r="F44" s="679"/>
      <c r="G44" s="52"/>
      <c r="H44" s="1435"/>
      <c r="I44" s="69">
        <v>16504.705096164031</v>
      </c>
      <c r="J44" s="70">
        <v>16504.705096164031</v>
      </c>
      <c r="K44" s="54">
        <f t="shared" si="1"/>
        <v>33009.410192328061</v>
      </c>
      <c r="L44" s="55" t="s">
        <v>160</v>
      </c>
      <c r="M44" s="56" t="str">
        <f t="shared" si="0"/>
        <v/>
      </c>
      <c r="N44" s="1412" t="s">
        <v>225</v>
      </c>
    </row>
    <row r="45" spans="1:14" ht="12" customHeight="1" x14ac:dyDescent="0.2">
      <c r="A45" s="1404"/>
      <c r="B45" s="1417"/>
      <c r="C45" s="688"/>
      <c r="D45" s="1"/>
      <c r="E45" s="8"/>
      <c r="F45" s="680"/>
      <c r="G45" s="57"/>
      <c r="H45" s="1435"/>
      <c r="I45" s="86">
        <v>2743.8299926868904</v>
      </c>
      <c r="J45" s="87">
        <v>0</v>
      </c>
      <c r="K45" s="59">
        <f t="shared" si="1"/>
        <v>2743.8299926868904</v>
      </c>
      <c r="L45" s="60" t="s">
        <v>161</v>
      </c>
      <c r="M45" s="61" t="str">
        <f t="shared" si="0"/>
        <v/>
      </c>
      <c r="N45" s="1419"/>
    </row>
    <row r="46" spans="1:14" ht="12" customHeight="1" thickBot="1" x14ac:dyDescent="0.25">
      <c r="A46" s="1405"/>
      <c r="B46" s="1418"/>
      <c r="C46" s="689"/>
      <c r="D46" s="62"/>
      <c r="E46" s="63"/>
      <c r="F46" s="681"/>
      <c r="G46" s="57"/>
      <c r="H46" s="1435"/>
      <c r="I46" s="71">
        <v>12142.900079931795</v>
      </c>
      <c r="J46" s="72">
        <v>9589.8992587027442</v>
      </c>
      <c r="K46" s="66">
        <f t="shared" si="1"/>
        <v>21732.799338634541</v>
      </c>
      <c r="L46" s="67" t="s">
        <v>160</v>
      </c>
      <c r="M46" s="68" t="str">
        <f t="shared" si="0"/>
        <v/>
      </c>
      <c r="N46" s="1413"/>
    </row>
    <row r="47" spans="1:14" ht="12" customHeight="1" x14ac:dyDescent="0.2">
      <c r="A47" s="1403"/>
      <c r="B47" s="1416"/>
      <c r="C47" s="687"/>
      <c r="D47" s="50"/>
      <c r="E47" s="51"/>
      <c r="F47" s="679"/>
      <c r="G47" s="52"/>
      <c r="H47" s="1435"/>
      <c r="I47" s="69">
        <v>22695.271617700546</v>
      </c>
      <c r="J47" s="70">
        <v>19579.279307667439</v>
      </c>
      <c r="K47" s="54">
        <f t="shared" si="1"/>
        <v>42274.550925367985</v>
      </c>
      <c r="L47" s="55" t="s">
        <v>160</v>
      </c>
      <c r="M47" s="56" t="str">
        <f t="shared" si="0"/>
        <v/>
      </c>
      <c r="N47" s="1412" t="s">
        <v>225</v>
      </c>
    </row>
    <row r="48" spans="1:14" ht="12" customHeight="1" thickBot="1" x14ac:dyDescent="0.25">
      <c r="A48" s="1405"/>
      <c r="B48" s="1418"/>
      <c r="C48" s="689"/>
      <c r="D48" s="62"/>
      <c r="E48" s="63"/>
      <c r="F48" s="681"/>
      <c r="G48" s="64"/>
      <c r="H48" s="1435"/>
      <c r="I48" s="71">
        <v>2581.8437846649226</v>
      </c>
      <c r="J48" s="72">
        <v>5697.8360946980274</v>
      </c>
      <c r="K48" s="66">
        <f t="shared" si="1"/>
        <v>8279.6798793629496</v>
      </c>
      <c r="L48" s="67" t="s">
        <v>160</v>
      </c>
      <c r="M48" s="68" t="str">
        <f t="shared" si="0"/>
        <v/>
      </c>
      <c r="N48" s="1413"/>
    </row>
    <row r="49" spans="1:19" ht="12" customHeight="1" x14ac:dyDescent="0.2">
      <c r="A49" s="1403"/>
      <c r="B49" s="1416"/>
      <c r="C49" s="687"/>
      <c r="D49" s="50"/>
      <c r="E49" s="51"/>
      <c r="F49" s="679"/>
      <c r="G49" s="52"/>
      <c r="H49" s="1435"/>
      <c r="I49" s="69">
        <v>10201.982754575083</v>
      </c>
      <c r="J49" s="70">
        <v>7258.0203199223579</v>
      </c>
      <c r="K49" s="54">
        <f t="shared" si="1"/>
        <v>17460.003074497443</v>
      </c>
      <c r="L49" s="55" t="s">
        <v>160</v>
      </c>
      <c r="M49" s="56" t="str">
        <f t="shared" si="0"/>
        <v/>
      </c>
      <c r="N49" s="1412" t="s">
        <v>225</v>
      </c>
    </row>
    <row r="50" spans="1:19" ht="12" customHeight="1" thickBot="1" x14ac:dyDescent="0.25">
      <c r="A50" s="1405"/>
      <c r="B50" s="1418"/>
      <c r="C50" s="689"/>
      <c r="D50" s="62"/>
      <c r="E50" s="63"/>
      <c r="F50" s="681"/>
      <c r="G50" s="64"/>
      <c r="H50" s="1435"/>
      <c r="I50" s="71">
        <v>36764.461368857657</v>
      </c>
      <c r="J50" s="72">
        <v>29420.089977595519</v>
      </c>
      <c r="K50" s="66">
        <f t="shared" si="1"/>
        <v>66184.551346453169</v>
      </c>
      <c r="L50" s="67" t="s">
        <v>160</v>
      </c>
      <c r="M50" s="68" t="str">
        <f t="shared" si="0"/>
        <v/>
      </c>
      <c r="N50" s="1413"/>
    </row>
    <row r="51" spans="1:19" ht="12" customHeight="1" x14ac:dyDescent="0.2">
      <c r="A51" s="1403"/>
      <c r="B51" s="1416"/>
      <c r="C51" s="687"/>
      <c r="D51" s="50"/>
      <c r="E51" s="51"/>
      <c r="F51" s="679"/>
      <c r="G51" s="52"/>
      <c r="H51" s="1435"/>
      <c r="I51" s="69">
        <v>22175.999248024022</v>
      </c>
      <c r="J51" s="70">
        <v>30468.178073504874</v>
      </c>
      <c r="K51" s="54">
        <f t="shared" si="1"/>
        <v>52644.177321528899</v>
      </c>
      <c r="L51" s="55" t="s">
        <v>160</v>
      </c>
      <c r="M51" s="56" t="str">
        <f t="shared" si="0"/>
        <v/>
      </c>
      <c r="N51" s="1409" t="s">
        <v>28</v>
      </c>
    </row>
    <row r="52" spans="1:19" ht="12" customHeight="1" thickBot="1" x14ac:dyDescent="0.25">
      <c r="A52" s="1405"/>
      <c r="B52" s="1418"/>
      <c r="C52" s="689"/>
      <c r="D52" s="62"/>
      <c r="E52" s="63"/>
      <c r="F52" s="681"/>
      <c r="G52" s="64"/>
      <c r="H52" s="1435"/>
      <c r="I52" s="71">
        <v>5890.8438609451387</v>
      </c>
      <c r="J52" s="72">
        <v>5890.8438609451387</v>
      </c>
      <c r="K52" s="66">
        <f t="shared" si="1"/>
        <v>11781.687721890277</v>
      </c>
      <c r="L52" s="67" t="s">
        <v>160</v>
      </c>
      <c r="M52" s="68" t="str">
        <f t="shared" si="0"/>
        <v/>
      </c>
      <c r="N52" s="1411"/>
    </row>
    <row r="53" spans="1:19" ht="21" customHeight="1" x14ac:dyDescent="0.2">
      <c r="A53" s="1403"/>
      <c r="B53" s="1416"/>
      <c r="C53" s="687"/>
      <c r="D53" s="50"/>
      <c r="E53" s="88"/>
      <c r="F53" s="679"/>
      <c r="G53" s="52"/>
      <c r="H53" s="1435"/>
      <c r="I53" s="69">
        <v>19455.792510842861</v>
      </c>
      <c r="J53" s="70">
        <v>19455.792510842861</v>
      </c>
      <c r="K53" s="54">
        <f t="shared" si="1"/>
        <v>38911.585021685722</v>
      </c>
      <c r="L53" s="55" t="s">
        <v>160</v>
      </c>
      <c r="M53" s="56" t="str">
        <f t="shared" si="0"/>
        <v/>
      </c>
      <c r="N53" s="1412" t="s">
        <v>225</v>
      </c>
    </row>
    <row r="54" spans="1:19" ht="12" customHeight="1" thickBot="1" x14ac:dyDescent="0.25">
      <c r="A54" s="1405"/>
      <c r="B54" s="1418"/>
      <c r="C54" s="689"/>
      <c r="D54" s="62"/>
      <c r="E54" s="89"/>
      <c r="F54" s="681"/>
      <c r="G54" s="64"/>
      <c r="H54" s="1435"/>
      <c r="I54" s="71">
        <v>9192.4995579723673</v>
      </c>
      <c r="J54" s="72">
        <v>9192.4995579723673</v>
      </c>
      <c r="K54" s="66">
        <f t="shared" si="1"/>
        <v>18384.999115944735</v>
      </c>
      <c r="L54" s="67" t="s">
        <v>160</v>
      </c>
      <c r="M54" s="68" t="str">
        <f t="shared" si="0"/>
        <v/>
      </c>
      <c r="N54" s="1413"/>
    </row>
    <row r="55" spans="1:19" ht="12" customHeight="1" thickBot="1" x14ac:dyDescent="0.25">
      <c r="A55" s="90"/>
      <c r="B55" s="91"/>
      <c r="C55" s="676"/>
      <c r="D55" s="92"/>
      <c r="E55" s="93"/>
      <c r="F55" s="94"/>
      <c r="G55" s="95"/>
      <c r="H55" s="1435"/>
      <c r="I55" s="96">
        <v>27922.08530287374</v>
      </c>
      <c r="J55" s="97">
        <v>19037.442751490969</v>
      </c>
      <c r="K55" s="82">
        <f t="shared" si="1"/>
        <v>46959.52805436471</v>
      </c>
      <c r="L55" s="83" t="s">
        <v>160</v>
      </c>
      <c r="M55" s="84" t="str">
        <f t="shared" si="0"/>
        <v/>
      </c>
      <c r="N55" s="85" t="s">
        <v>225</v>
      </c>
    </row>
    <row r="56" spans="1:19" s="275" customFormat="1" ht="12" customHeight="1" x14ac:dyDescent="0.2">
      <c r="A56" s="1403"/>
      <c r="B56" s="1416"/>
      <c r="C56" s="687"/>
      <c r="D56" s="50"/>
      <c r="E56" s="98"/>
      <c r="F56" s="679"/>
      <c r="G56" s="52"/>
      <c r="H56" s="1435"/>
      <c r="I56" s="99">
        <v>48037.650813299791</v>
      </c>
      <c r="J56" s="100">
        <v>52602.348297896671</v>
      </c>
      <c r="K56" s="54">
        <f t="shared" si="1"/>
        <v>100639.99911119646</v>
      </c>
      <c r="L56" s="55" t="s">
        <v>160</v>
      </c>
      <c r="M56" s="56" t="str">
        <f t="shared" si="0"/>
        <v/>
      </c>
      <c r="N56" s="1412" t="s">
        <v>225</v>
      </c>
      <c r="P56" s="276"/>
      <c r="Q56" s="276"/>
      <c r="R56" s="276"/>
      <c r="S56" s="276"/>
    </row>
    <row r="57" spans="1:19" s="275" customFormat="1" ht="12" customHeight="1" thickBot="1" x14ac:dyDescent="0.25">
      <c r="A57" s="1405"/>
      <c r="B57" s="1418"/>
      <c r="C57" s="689"/>
      <c r="D57" s="62"/>
      <c r="E57" s="101"/>
      <c r="F57" s="681"/>
      <c r="G57" s="64"/>
      <c r="H57" s="1435"/>
      <c r="I57" s="102">
        <v>12552.249357662131</v>
      </c>
      <c r="J57" s="103">
        <v>5450.6777526708438</v>
      </c>
      <c r="K57" s="66">
        <f t="shared" si="1"/>
        <v>18002.927110332974</v>
      </c>
      <c r="L57" s="67" t="s">
        <v>160</v>
      </c>
      <c r="M57" s="68" t="str">
        <f t="shared" si="0"/>
        <v/>
      </c>
      <c r="N57" s="1413"/>
      <c r="P57" s="276"/>
      <c r="Q57" s="276"/>
      <c r="R57" s="276"/>
      <c r="S57" s="276"/>
    </row>
    <row r="58" spans="1:19" s="275" customFormat="1" ht="12" customHeight="1" x14ac:dyDescent="0.2">
      <c r="A58" s="1403"/>
      <c r="B58" s="1416"/>
      <c r="C58" s="687"/>
      <c r="D58" s="50"/>
      <c r="E58" s="98"/>
      <c r="F58" s="679"/>
      <c r="G58" s="52"/>
      <c r="H58" s="1435"/>
      <c r="I58" s="99">
        <v>27993.030511368044</v>
      </c>
      <c r="J58" s="100">
        <v>27993.030511368044</v>
      </c>
      <c r="K58" s="54">
        <f t="shared" si="1"/>
        <v>55986.061022736088</v>
      </c>
      <c r="L58" s="55" t="s">
        <v>160</v>
      </c>
      <c r="M58" s="56" t="str">
        <f t="shared" si="0"/>
        <v/>
      </c>
      <c r="N58" s="1409" t="s">
        <v>28</v>
      </c>
      <c r="P58" s="276"/>
      <c r="Q58" s="276"/>
      <c r="R58" s="276"/>
      <c r="S58" s="276"/>
    </row>
    <row r="59" spans="1:19" s="275" customFormat="1" ht="12" customHeight="1" x14ac:dyDescent="0.2">
      <c r="A59" s="1404"/>
      <c r="B59" s="1417"/>
      <c r="C59" s="688"/>
      <c r="D59" s="1"/>
      <c r="E59" s="4"/>
      <c r="F59" s="680"/>
      <c r="G59" s="57"/>
      <c r="H59" s="1435"/>
      <c r="I59" s="104">
        <v>11268.881725197913</v>
      </c>
      <c r="J59" s="105">
        <v>9570.7609679163597</v>
      </c>
      <c r="K59" s="59">
        <f t="shared" si="1"/>
        <v>20839.642693114271</v>
      </c>
      <c r="L59" s="60" t="s">
        <v>160</v>
      </c>
      <c r="M59" s="61" t="str">
        <f t="shared" si="0"/>
        <v/>
      </c>
      <c r="N59" s="1410"/>
      <c r="P59" s="276"/>
      <c r="Q59" s="276"/>
      <c r="R59" s="276"/>
      <c r="S59" s="276"/>
    </row>
    <row r="60" spans="1:19" s="275" customFormat="1" ht="12" customHeight="1" thickBot="1" x14ac:dyDescent="0.25">
      <c r="A60" s="1405"/>
      <c r="B60" s="1418"/>
      <c r="C60" s="689"/>
      <c r="D60" s="62"/>
      <c r="E60" s="101"/>
      <c r="F60" s="681"/>
      <c r="G60" s="64"/>
      <c r="H60" s="1435"/>
      <c r="I60" s="102">
        <v>2460.0884837995577</v>
      </c>
      <c r="J60" s="103">
        <v>9570.7609679163597</v>
      </c>
      <c r="K60" s="66">
        <f t="shared" si="1"/>
        <v>12030.849451715918</v>
      </c>
      <c r="L60" s="67" t="s">
        <v>160</v>
      </c>
      <c r="M60" s="68" t="str">
        <f t="shared" si="0"/>
        <v/>
      </c>
      <c r="N60" s="1411"/>
      <c r="P60" s="276"/>
      <c r="Q60" s="276"/>
      <c r="R60" s="276"/>
      <c r="S60" s="276"/>
    </row>
    <row r="61" spans="1:19" s="275" customFormat="1" ht="12" customHeight="1" x14ac:dyDescent="0.2">
      <c r="A61" s="1403"/>
      <c r="B61" s="1416"/>
      <c r="C61" s="687"/>
      <c r="D61" s="50"/>
      <c r="E61" s="98"/>
      <c r="F61" s="679"/>
      <c r="G61" s="52"/>
      <c r="H61" s="1435"/>
      <c r="I61" s="99">
        <v>25715.171216000574</v>
      </c>
      <c r="J61" s="100">
        <v>25715.171216000574</v>
      </c>
      <c r="K61" s="54">
        <f t="shared" si="1"/>
        <v>51430.342432001147</v>
      </c>
      <c r="L61" s="55" t="s">
        <v>160</v>
      </c>
      <c r="M61" s="56" t="str">
        <f t="shared" si="0"/>
        <v/>
      </c>
      <c r="N61" s="1412" t="s">
        <v>225</v>
      </c>
      <c r="P61" s="276"/>
      <c r="Q61" s="276"/>
      <c r="R61" s="276"/>
      <c r="S61" s="276"/>
    </row>
    <row r="62" spans="1:19" s="275" customFormat="1" ht="12" customHeight="1" thickBot="1" x14ac:dyDescent="0.25">
      <c r="A62" s="1405"/>
      <c r="B62" s="1418"/>
      <c r="C62" s="689"/>
      <c r="D62" s="106"/>
      <c r="E62" s="107"/>
      <c r="F62" s="681"/>
      <c r="G62" s="64"/>
      <c r="H62" s="1435"/>
      <c r="I62" s="102">
        <v>13390.019458846162</v>
      </c>
      <c r="J62" s="103">
        <v>10728.89325214225</v>
      </c>
      <c r="K62" s="66">
        <f t="shared" si="1"/>
        <v>24118.912710988414</v>
      </c>
      <c r="L62" s="67" t="s">
        <v>160</v>
      </c>
      <c r="M62" s="68" t="str">
        <f t="shared" si="0"/>
        <v/>
      </c>
      <c r="N62" s="1413"/>
      <c r="P62" s="276"/>
      <c r="Q62" s="276"/>
      <c r="R62" s="276"/>
      <c r="S62" s="276"/>
    </row>
    <row r="63" spans="1:19" s="275" customFormat="1" ht="12" customHeight="1" x14ac:dyDescent="0.2">
      <c r="A63" s="1403"/>
      <c r="B63" s="1416"/>
      <c r="C63" s="687"/>
      <c r="D63" s="50"/>
      <c r="E63" s="98"/>
      <c r="F63" s="679"/>
      <c r="G63" s="52"/>
      <c r="H63" s="1435"/>
      <c r="I63" s="99">
        <v>16730.541727739725</v>
      </c>
      <c r="J63" s="100">
        <v>16730.541727739725</v>
      </c>
      <c r="K63" s="54">
        <f t="shared" si="1"/>
        <v>33461.083455479449</v>
      </c>
      <c r="L63" s="55" t="s">
        <v>160</v>
      </c>
      <c r="M63" s="56" t="str">
        <f t="shared" si="0"/>
        <v/>
      </c>
      <c r="N63" s="1412" t="s">
        <v>225</v>
      </c>
      <c r="P63" s="276"/>
      <c r="Q63" s="276"/>
      <c r="R63" s="276"/>
      <c r="S63" s="276"/>
    </row>
    <row r="64" spans="1:19" s="275" customFormat="1" ht="12" customHeight="1" thickBot="1" x14ac:dyDescent="0.25">
      <c r="A64" s="1405"/>
      <c r="B64" s="1418"/>
      <c r="C64" s="689"/>
      <c r="D64" s="62"/>
      <c r="E64" s="101"/>
      <c r="F64" s="681"/>
      <c r="G64" s="64"/>
      <c r="H64" s="1435"/>
      <c r="I64" s="102">
        <v>5041.8658132479723</v>
      </c>
      <c r="J64" s="103">
        <v>3378.5515244397388</v>
      </c>
      <c r="K64" s="66">
        <f t="shared" si="1"/>
        <v>8420.4173376877116</v>
      </c>
      <c r="L64" s="67" t="s">
        <v>160</v>
      </c>
      <c r="M64" s="68" t="str">
        <f t="shared" si="0"/>
        <v/>
      </c>
      <c r="N64" s="1413"/>
      <c r="P64" s="276"/>
      <c r="Q64" s="276"/>
      <c r="R64" s="276"/>
      <c r="S64" s="276"/>
    </row>
    <row r="65" spans="1:19" s="275" customFormat="1" ht="12" customHeight="1" x14ac:dyDescent="0.2">
      <c r="A65" s="1360"/>
      <c r="B65" s="1416"/>
      <c r="C65" s="687"/>
      <c r="D65" s="50"/>
      <c r="E65" s="98"/>
      <c r="F65" s="679"/>
      <c r="G65" s="52"/>
      <c r="H65" s="1435"/>
      <c r="I65" s="99">
        <v>228502.20160773781</v>
      </c>
      <c r="J65" s="100">
        <v>205460.68280178451</v>
      </c>
      <c r="K65" s="54">
        <f t="shared" si="1"/>
        <v>433962.88440952229</v>
      </c>
      <c r="L65" s="55" t="s">
        <v>160</v>
      </c>
      <c r="M65" s="56" t="str">
        <f t="shared" si="0"/>
        <v/>
      </c>
      <c r="N65" s="1409" t="s">
        <v>28</v>
      </c>
      <c r="P65" s="276"/>
      <c r="Q65" s="276"/>
      <c r="R65" s="276"/>
      <c r="S65" s="276"/>
    </row>
    <row r="66" spans="1:19" s="275" customFormat="1" ht="12" customHeight="1" x14ac:dyDescent="0.2">
      <c r="A66" s="1420"/>
      <c r="B66" s="1417"/>
      <c r="C66" s="688"/>
      <c r="D66" s="1"/>
      <c r="E66" s="4"/>
      <c r="F66" s="680"/>
      <c r="G66" s="57"/>
      <c r="H66" s="1435"/>
      <c r="I66" s="104">
        <v>17994.384638433035</v>
      </c>
      <c r="J66" s="105">
        <v>17994.384638433035</v>
      </c>
      <c r="K66" s="59">
        <f t="shared" si="1"/>
        <v>35988.769276866071</v>
      </c>
      <c r="L66" s="60" t="s">
        <v>160</v>
      </c>
      <c r="M66" s="61" t="str">
        <f t="shared" si="0"/>
        <v/>
      </c>
      <c r="N66" s="1410"/>
      <c r="P66" s="276"/>
      <c r="Q66" s="276"/>
      <c r="R66" s="276"/>
      <c r="S66" s="276"/>
    </row>
    <row r="67" spans="1:19" s="275" customFormat="1" ht="12" customHeight="1" thickBot="1" x14ac:dyDescent="0.25">
      <c r="A67" s="1362"/>
      <c r="B67" s="1418"/>
      <c r="C67" s="689"/>
      <c r="D67" s="62"/>
      <c r="E67" s="101"/>
      <c r="F67" s="681"/>
      <c r="G67" s="64"/>
      <c r="H67" s="1435"/>
      <c r="I67" s="102">
        <v>13885.302179941615</v>
      </c>
      <c r="J67" s="103">
        <v>17812.077294553237</v>
      </c>
      <c r="K67" s="66">
        <f t="shared" si="1"/>
        <v>31697.379474494854</v>
      </c>
      <c r="L67" s="67" t="s">
        <v>160</v>
      </c>
      <c r="M67" s="68" t="str">
        <f t="shared" si="0"/>
        <v/>
      </c>
      <c r="N67" s="1411"/>
      <c r="P67" s="276"/>
      <c r="Q67" s="276"/>
      <c r="R67" s="276"/>
      <c r="S67" s="276"/>
    </row>
    <row r="68" spans="1:19" s="275" customFormat="1" ht="12" customHeight="1" x14ac:dyDescent="0.2">
      <c r="A68" s="1360"/>
      <c r="B68" s="1416"/>
      <c r="C68" s="687"/>
      <c r="D68" s="50"/>
      <c r="E68" s="98"/>
      <c r="F68" s="679"/>
      <c r="G68" s="52"/>
      <c r="H68" s="1435"/>
      <c r="I68" s="99">
        <v>17432.463918255162</v>
      </c>
      <c r="J68" s="100">
        <v>13735.666731957979</v>
      </c>
      <c r="K68" s="54">
        <f t="shared" si="1"/>
        <v>31168.130650213141</v>
      </c>
      <c r="L68" s="55" t="s">
        <v>160</v>
      </c>
      <c r="M68" s="56" t="str">
        <f t="shared" ref="M68:M109" si="4">+IF(G68="ACREDITA",IF(L68="SI","CUMPLE","NO CUMPLE"),"")</f>
        <v/>
      </c>
      <c r="N68" s="1421" t="s">
        <v>225</v>
      </c>
      <c r="P68" s="276"/>
      <c r="Q68" s="276"/>
      <c r="R68" s="276"/>
      <c r="S68" s="276"/>
    </row>
    <row r="69" spans="1:19" s="275" customFormat="1" ht="12" customHeight="1" x14ac:dyDescent="0.2">
      <c r="A69" s="1420"/>
      <c r="B69" s="1417"/>
      <c r="C69" s="688"/>
      <c r="D69" s="1"/>
      <c r="E69" s="4"/>
      <c r="F69" s="680"/>
      <c r="G69" s="57"/>
      <c r="H69" s="1435"/>
      <c r="I69" s="104">
        <v>10993.606091798447</v>
      </c>
      <c r="J69" s="105">
        <v>8280.1948051948038</v>
      </c>
      <c r="K69" s="59">
        <f t="shared" ref="K69:K109" si="5">+I69+J69</f>
        <v>19273.800896993249</v>
      </c>
      <c r="L69" s="60" t="s">
        <v>160</v>
      </c>
      <c r="M69" s="61" t="str">
        <f t="shared" si="4"/>
        <v/>
      </c>
      <c r="N69" s="1422"/>
      <c r="P69" s="276"/>
      <c r="Q69" s="276"/>
      <c r="R69" s="276"/>
      <c r="S69" s="276"/>
    </row>
    <row r="70" spans="1:19" s="275" customFormat="1" ht="12" customHeight="1" thickBot="1" x14ac:dyDescent="0.25">
      <c r="A70" s="1362"/>
      <c r="B70" s="1418"/>
      <c r="C70" s="689"/>
      <c r="D70" s="62"/>
      <c r="E70" s="101"/>
      <c r="F70" s="681"/>
      <c r="G70" s="64"/>
      <c r="H70" s="1435"/>
      <c r="I70" s="102">
        <v>10447.276392835998</v>
      </c>
      <c r="J70" s="103">
        <v>10447.276392835998</v>
      </c>
      <c r="K70" s="66">
        <f t="shared" si="5"/>
        <v>20894.552785671996</v>
      </c>
      <c r="L70" s="67" t="s">
        <v>160</v>
      </c>
      <c r="M70" s="68" t="str">
        <f t="shared" si="4"/>
        <v/>
      </c>
      <c r="N70" s="1423"/>
      <c r="P70" s="276"/>
      <c r="Q70" s="276"/>
      <c r="R70" s="276"/>
      <c r="S70" s="276"/>
    </row>
    <row r="71" spans="1:19" s="275" customFormat="1" ht="23.25" customHeight="1" x14ac:dyDescent="0.2">
      <c r="A71" s="1403"/>
      <c r="B71" s="1416"/>
      <c r="C71" s="687"/>
      <c r="D71" s="50"/>
      <c r="E71" s="98"/>
      <c r="F71" s="679"/>
      <c r="G71" s="52"/>
      <c r="H71" s="1435"/>
      <c r="I71" s="99">
        <v>31415.949100693928</v>
      </c>
      <c r="J71" s="100">
        <v>18513.776184137492</v>
      </c>
      <c r="K71" s="54">
        <f t="shared" si="5"/>
        <v>49929.725284831424</v>
      </c>
      <c r="L71" s="55" t="s">
        <v>160</v>
      </c>
      <c r="M71" s="56" t="str">
        <f t="shared" si="4"/>
        <v/>
      </c>
      <c r="N71" s="1412" t="s">
        <v>225</v>
      </c>
      <c r="P71" s="276"/>
      <c r="Q71" s="276"/>
      <c r="R71" s="276"/>
      <c r="S71" s="276"/>
    </row>
    <row r="72" spans="1:19" s="275" customFormat="1" ht="21.75" customHeight="1" thickBot="1" x14ac:dyDescent="0.25">
      <c r="A72" s="1405"/>
      <c r="B72" s="1418"/>
      <c r="C72" s="689"/>
      <c r="D72" s="62"/>
      <c r="E72" s="101"/>
      <c r="F72" s="681"/>
      <c r="G72" s="64"/>
      <c r="H72" s="1435"/>
      <c r="I72" s="71">
        <v>6782.8029558746348</v>
      </c>
      <c r="J72" s="72">
        <v>6782.8029558746348</v>
      </c>
      <c r="K72" s="66">
        <f t="shared" si="5"/>
        <v>13565.60591174927</v>
      </c>
      <c r="L72" s="67" t="s">
        <v>160</v>
      </c>
      <c r="M72" s="68" t="str">
        <f t="shared" si="4"/>
        <v/>
      </c>
      <c r="N72" s="1413"/>
      <c r="P72" s="276"/>
      <c r="Q72" s="276"/>
      <c r="R72" s="276"/>
      <c r="S72" s="276"/>
    </row>
    <row r="73" spans="1:19" s="275" customFormat="1" ht="12" customHeight="1" x14ac:dyDescent="0.2">
      <c r="A73" s="1403"/>
      <c r="B73" s="1416"/>
      <c r="C73" s="687"/>
      <c r="D73" s="50"/>
      <c r="E73" s="98"/>
      <c r="F73" s="679"/>
      <c r="G73" s="52"/>
      <c r="H73" s="1435"/>
      <c r="I73" s="69">
        <v>15338.619678335035</v>
      </c>
      <c r="J73" s="70">
        <v>9488.778973581997</v>
      </c>
      <c r="K73" s="54">
        <f t="shared" si="5"/>
        <v>24827.398651917032</v>
      </c>
      <c r="L73" s="55" t="s">
        <v>160</v>
      </c>
      <c r="M73" s="56" t="str">
        <f t="shared" si="4"/>
        <v/>
      </c>
      <c r="N73" s="1412" t="s">
        <v>225</v>
      </c>
      <c r="P73" s="276"/>
      <c r="Q73" s="276"/>
      <c r="R73" s="276"/>
      <c r="S73" s="276"/>
    </row>
    <row r="74" spans="1:19" s="275" customFormat="1" ht="12" customHeight="1" thickBot="1" x14ac:dyDescent="0.25">
      <c r="A74" s="1405"/>
      <c r="B74" s="1418"/>
      <c r="C74" s="689"/>
      <c r="D74" s="62"/>
      <c r="E74" s="101"/>
      <c r="F74" s="681"/>
      <c r="G74" s="64"/>
      <c r="H74" s="1435"/>
      <c r="I74" s="71">
        <v>12433.296540435391</v>
      </c>
      <c r="J74" s="72">
        <v>12433.296540435391</v>
      </c>
      <c r="K74" s="66">
        <f t="shared" si="5"/>
        <v>24866.593080870782</v>
      </c>
      <c r="L74" s="67" t="s">
        <v>160</v>
      </c>
      <c r="M74" s="68" t="str">
        <f t="shared" si="4"/>
        <v/>
      </c>
      <c r="N74" s="1413"/>
      <c r="P74" s="276"/>
      <c r="Q74" s="276"/>
      <c r="R74" s="276"/>
      <c r="S74" s="276"/>
    </row>
    <row r="75" spans="1:19" s="275" customFormat="1" ht="12" customHeight="1" x14ac:dyDescent="0.2">
      <c r="A75" s="1403"/>
      <c r="B75" s="1416"/>
      <c r="C75" s="687"/>
      <c r="D75" s="50"/>
      <c r="E75" s="98"/>
      <c r="F75" s="679"/>
      <c r="G75" s="52"/>
      <c r="H75" s="1435"/>
      <c r="I75" s="108">
        <v>35157.048106361326</v>
      </c>
      <c r="J75" s="109">
        <v>63535.146698212346</v>
      </c>
      <c r="K75" s="54">
        <f t="shared" si="5"/>
        <v>98692.194804573664</v>
      </c>
      <c r="L75" s="55" t="s">
        <v>160</v>
      </c>
      <c r="M75" s="56" t="str">
        <f t="shared" si="4"/>
        <v/>
      </c>
      <c r="N75" s="1412" t="s">
        <v>225</v>
      </c>
      <c r="P75" s="276"/>
      <c r="Q75" s="276"/>
      <c r="R75" s="276"/>
      <c r="S75" s="276"/>
    </row>
    <row r="76" spans="1:19" s="275" customFormat="1" ht="12" customHeight="1" thickBot="1" x14ac:dyDescent="0.25">
      <c r="A76" s="1405"/>
      <c r="B76" s="1418"/>
      <c r="C76" s="689"/>
      <c r="D76" s="62"/>
      <c r="E76" s="101"/>
      <c r="F76" s="681"/>
      <c r="G76" s="64"/>
      <c r="H76" s="1435"/>
      <c r="I76" s="110">
        <v>6314.9608991529913</v>
      </c>
      <c r="J76" s="111">
        <v>3144.8201228163048</v>
      </c>
      <c r="K76" s="66">
        <f t="shared" si="5"/>
        <v>9459.7810219692965</v>
      </c>
      <c r="L76" s="67" t="s">
        <v>160</v>
      </c>
      <c r="M76" s="68" t="str">
        <f t="shared" si="4"/>
        <v/>
      </c>
      <c r="N76" s="1413"/>
      <c r="P76" s="276"/>
      <c r="Q76" s="276"/>
      <c r="R76" s="276"/>
      <c r="S76" s="276"/>
    </row>
    <row r="77" spans="1:19" s="275" customFormat="1" ht="12" customHeight="1" x14ac:dyDescent="0.2">
      <c r="A77" s="1403"/>
      <c r="B77" s="1416"/>
      <c r="C77" s="687"/>
      <c r="D77" s="50"/>
      <c r="E77" s="98"/>
      <c r="F77" s="679"/>
      <c r="G77" s="52"/>
      <c r="H77" s="1435"/>
      <c r="I77" s="69">
        <v>27514.599706654117</v>
      </c>
      <c r="J77" s="70">
        <v>30792.097731690064</v>
      </c>
      <c r="K77" s="54">
        <f t="shared" si="5"/>
        <v>58306.697438344185</v>
      </c>
      <c r="L77" s="55" t="s">
        <v>160</v>
      </c>
      <c r="M77" s="56" t="str">
        <f t="shared" si="4"/>
        <v/>
      </c>
      <c r="N77" s="1412" t="s">
        <v>225</v>
      </c>
      <c r="P77" s="276"/>
      <c r="Q77" s="276"/>
      <c r="R77" s="276"/>
      <c r="S77" s="276"/>
    </row>
    <row r="78" spans="1:19" s="275" customFormat="1" ht="12" customHeight="1" x14ac:dyDescent="0.2">
      <c r="A78" s="1404"/>
      <c r="B78" s="1417"/>
      <c r="C78" s="688"/>
      <c r="D78" s="1"/>
      <c r="E78" s="4"/>
      <c r="F78" s="680"/>
      <c r="G78" s="57"/>
      <c r="H78" s="1435"/>
      <c r="I78" s="86">
        <v>5419.7985172483995</v>
      </c>
      <c r="J78" s="680">
        <v>0</v>
      </c>
      <c r="K78" s="59">
        <f t="shared" si="5"/>
        <v>5419.7985172483995</v>
      </c>
      <c r="L78" s="60" t="s">
        <v>161</v>
      </c>
      <c r="M78" s="61" t="str">
        <f t="shared" si="4"/>
        <v/>
      </c>
      <c r="N78" s="1419"/>
      <c r="P78" s="276"/>
      <c r="Q78" s="276"/>
      <c r="R78" s="276"/>
      <c r="S78" s="276"/>
    </row>
    <row r="79" spans="1:19" s="275" customFormat="1" ht="12" customHeight="1" thickBot="1" x14ac:dyDescent="0.25">
      <c r="A79" s="1405"/>
      <c r="B79" s="1418"/>
      <c r="C79" s="689"/>
      <c r="D79" s="62"/>
      <c r="E79" s="101"/>
      <c r="F79" s="681"/>
      <c r="G79" s="64"/>
      <c r="H79" s="1435"/>
      <c r="I79" s="71">
        <v>6729.2366691560865</v>
      </c>
      <c r="J79" s="681">
        <v>0</v>
      </c>
      <c r="K79" s="66">
        <f t="shared" si="5"/>
        <v>6729.2366691560865</v>
      </c>
      <c r="L79" s="67" t="s">
        <v>161</v>
      </c>
      <c r="M79" s="68" t="str">
        <f t="shared" si="4"/>
        <v/>
      </c>
      <c r="N79" s="1413"/>
      <c r="P79" s="276"/>
      <c r="Q79" s="276"/>
      <c r="R79" s="276"/>
      <c r="S79" s="276"/>
    </row>
    <row r="80" spans="1:19" ht="12" customHeight="1" x14ac:dyDescent="0.2">
      <c r="A80" s="1403"/>
      <c r="B80" s="1416"/>
      <c r="C80" s="687"/>
      <c r="D80" s="112"/>
      <c r="E80" s="113"/>
      <c r="F80" s="679"/>
      <c r="G80" s="52"/>
      <c r="H80" s="1435"/>
      <c r="I80" s="69">
        <v>11778.101951195258</v>
      </c>
      <c r="J80" s="70">
        <v>11778.101951195258</v>
      </c>
      <c r="K80" s="54">
        <f t="shared" si="5"/>
        <v>23556.203902390516</v>
      </c>
      <c r="L80" s="55" t="s">
        <v>160</v>
      </c>
      <c r="M80" s="56" t="str">
        <f t="shared" si="4"/>
        <v/>
      </c>
      <c r="N80" s="1412" t="s">
        <v>225</v>
      </c>
    </row>
    <row r="81" spans="1:14" ht="12" customHeight="1" x14ac:dyDescent="0.2">
      <c r="A81" s="1404"/>
      <c r="B81" s="1417"/>
      <c r="C81" s="688"/>
      <c r="D81" s="6"/>
      <c r="E81" s="7"/>
      <c r="F81" s="680"/>
      <c r="G81" s="57"/>
      <c r="H81" s="1435"/>
      <c r="I81" s="86">
        <v>13931.555523572442</v>
      </c>
      <c r="J81" s="87">
        <v>4856.5604767719424</v>
      </c>
      <c r="K81" s="59">
        <f t="shared" si="5"/>
        <v>18788.116000344384</v>
      </c>
      <c r="L81" s="60" t="s">
        <v>160</v>
      </c>
      <c r="M81" s="61" t="str">
        <f t="shared" si="4"/>
        <v/>
      </c>
      <c r="N81" s="1419"/>
    </row>
    <row r="82" spans="1:14" ht="12" customHeight="1" thickBot="1" x14ac:dyDescent="0.25">
      <c r="A82" s="1405"/>
      <c r="B82" s="1418"/>
      <c r="C82" s="689"/>
      <c r="D82" s="114"/>
      <c r="E82" s="115"/>
      <c r="F82" s="681"/>
      <c r="G82" s="64"/>
      <c r="H82" s="1435"/>
      <c r="I82" s="71">
        <v>2617.831014200357</v>
      </c>
      <c r="J82" s="72">
        <v>2617.831014200357</v>
      </c>
      <c r="K82" s="66">
        <f t="shared" si="5"/>
        <v>5235.662028400714</v>
      </c>
      <c r="L82" s="67" t="s">
        <v>161</v>
      </c>
      <c r="M82" s="68" t="str">
        <f t="shared" si="4"/>
        <v/>
      </c>
      <c r="N82" s="1413"/>
    </row>
    <row r="83" spans="1:14" ht="12" customHeight="1" x14ac:dyDescent="0.2">
      <c r="A83" s="1403"/>
      <c r="B83" s="1406"/>
      <c r="C83" s="687"/>
      <c r="D83" s="112"/>
      <c r="E83" s="113"/>
      <c r="F83" s="679"/>
      <c r="G83" s="52"/>
      <c r="H83" s="1435"/>
      <c r="I83" s="69">
        <v>21710.84538250661</v>
      </c>
      <c r="J83" s="70">
        <v>8254.8262549967621</v>
      </c>
      <c r="K83" s="54">
        <f t="shared" si="5"/>
        <v>29965.671637503372</v>
      </c>
      <c r="L83" s="55" t="s">
        <v>160</v>
      </c>
      <c r="M83" s="56" t="str">
        <f t="shared" si="4"/>
        <v/>
      </c>
      <c r="N83" s="1412" t="s">
        <v>225</v>
      </c>
    </row>
    <row r="84" spans="1:14" ht="12" customHeight="1" thickBot="1" x14ac:dyDescent="0.25">
      <c r="A84" s="1405"/>
      <c r="B84" s="1408"/>
      <c r="C84" s="689"/>
      <c r="D84" s="114"/>
      <c r="E84" s="115"/>
      <c r="F84" s="681"/>
      <c r="G84" s="64"/>
      <c r="H84" s="1435"/>
      <c r="I84" s="71">
        <v>9643.7477380715172</v>
      </c>
      <c r="J84" s="72">
        <v>8987.5168282399027</v>
      </c>
      <c r="K84" s="66">
        <f t="shared" si="5"/>
        <v>18631.26456631142</v>
      </c>
      <c r="L84" s="67" t="s">
        <v>160</v>
      </c>
      <c r="M84" s="68" t="str">
        <f t="shared" si="4"/>
        <v/>
      </c>
      <c r="N84" s="1413"/>
    </row>
    <row r="85" spans="1:14" ht="12" customHeight="1" x14ac:dyDescent="0.2">
      <c r="A85" s="1403"/>
      <c r="B85" s="1406"/>
      <c r="C85" s="687"/>
      <c r="D85" s="112"/>
      <c r="E85" s="113"/>
      <c r="F85" s="679"/>
      <c r="G85" s="52"/>
      <c r="H85" s="1434"/>
      <c r="I85" s="116">
        <v>12045.183383015006</v>
      </c>
      <c r="J85" s="117">
        <v>7142.8434245293283</v>
      </c>
      <c r="K85" s="118">
        <f t="shared" si="5"/>
        <v>19188.026807544335</v>
      </c>
      <c r="L85" s="119" t="s">
        <v>160</v>
      </c>
      <c r="M85" s="120" t="str">
        <f t="shared" si="4"/>
        <v/>
      </c>
      <c r="N85" s="1414" t="s">
        <v>225</v>
      </c>
    </row>
    <row r="86" spans="1:14" ht="12" customHeight="1" thickBot="1" x14ac:dyDescent="0.25">
      <c r="A86" s="1405"/>
      <c r="B86" s="1408"/>
      <c r="C86" s="689"/>
      <c r="D86" s="114"/>
      <c r="E86" s="115"/>
      <c r="F86" s="681"/>
      <c r="G86" s="64"/>
      <c r="H86" s="1434"/>
      <c r="I86" s="121">
        <v>13730.05224707635</v>
      </c>
      <c r="J86" s="121">
        <v>10649.628297955645</v>
      </c>
      <c r="K86" s="122">
        <f t="shared" si="5"/>
        <v>24379.680545031995</v>
      </c>
      <c r="L86" s="123" t="s">
        <v>160</v>
      </c>
      <c r="M86" s="124" t="str">
        <f t="shared" si="4"/>
        <v/>
      </c>
      <c r="N86" s="1415"/>
    </row>
    <row r="87" spans="1:14" ht="12" customHeight="1" x14ac:dyDescent="0.2">
      <c r="A87" s="1403"/>
      <c r="B87" s="1406"/>
      <c r="C87" s="687"/>
      <c r="D87" s="112"/>
      <c r="E87" s="113"/>
      <c r="F87" s="679"/>
      <c r="G87" s="52"/>
      <c r="H87" s="1435"/>
      <c r="I87" s="69">
        <v>10698.705660665786</v>
      </c>
      <c r="J87" s="70">
        <v>10698.705660665786</v>
      </c>
      <c r="K87" s="54">
        <f t="shared" si="5"/>
        <v>21397.411321331572</v>
      </c>
      <c r="L87" s="55" t="s">
        <v>160</v>
      </c>
      <c r="M87" s="56" t="str">
        <f t="shared" si="4"/>
        <v/>
      </c>
      <c r="N87" s="1409" t="s">
        <v>28</v>
      </c>
    </row>
    <row r="88" spans="1:14" ht="12" customHeight="1" thickBot="1" x14ac:dyDescent="0.25">
      <c r="A88" s="1405"/>
      <c r="B88" s="1408"/>
      <c r="C88" s="689"/>
      <c r="D88" s="114"/>
      <c r="E88" s="115"/>
      <c r="F88" s="681"/>
      <c r="G88" s="64"/>
      <c r="H88" s="1435"/>
      <c r="I88" s="71">
        <v>21211.045146571712</v>
      </c>
      <c r="J88" s="72">
        <v>16625.179977699292</v>
      </c>
      <c r="K88" s="66">
        <f t="shared" si="5"/>
        <v>37836.225124271004</v>
      </c>
      <c r="L88" s="67" t="s">
        <v>160</v>
      </c>
      <c r="M88" s="68" t="str">
        <f t="shared" si="4"/>
        <v/>
      </c>
      <c r="N88" s="1411"/>
    </row>
    <row r="89" spans="1:14" ht="12" customHeight="1" x14ac:dyDescent="0.2">
      <c r="A89" s="1403"/>
      <c r="B89" s="1406"/>
      <c r="C89" s="687"/>
      <c r="D89" s="112"/>
      <c r="E89" s="113"/>
      <c r="F89" s="679"/>
      <c r="G89" s="52"/>
      <c r="H89" s="1435"/>
      <c r="I89" s="69">
        <v>17930.101762615992</v>
      </c>
      <c r="J89" s="70">
        <v>15302.680876013859</v>
      </c>
      <c r="K89" s="54">
        <f t="shared" si="5"/>
        <v>33232.782638629855</v>
      </c>
      <c r="L89" s="55" t="s">
        <v>160</v>
      </c>
      <c r="M89" s="56" t="str">
        <f t="shared" si="4"/>
        <v/>
      </c>
      <c r="N89" s="1412" t="s">
        <v>225</v>
      </c>
    </row>
    <row r="90" spans="1:14" ht="12" customHeight="1" thickBot="1" x14ac:dyDescent="0.25">
      <c r="A90" s="1405"/>
      <c r="B90" s="1408"/>
      <c r="C90" s="689"/>
      <c r="D90" s="114"/>
      <c r="E90" s="115"/>
      <c r="F90" s="681"/>
      <c r="G90" s="64"/>
      <c r="H90" s="1435"/>
      <c r="I90" s="71">
        <v>15342.861195564194</v>
      </c>
      <c r="J90" s="72">
        <v>4367.7459244318179</v>
      </c>
      <c r="K90" s="66">
        <f t="shared" si="5"/>
        <v>19710.607119996013</v>
      </c>
      <c r="L90" s="67" t="s">
        <v>160</v>
      </c>
      <c r="M90" s="68" t="str">
        <f t="shared" si="4"/>
        <v/>
      </c>
      <c r="N90" s="1413"/>
    </row>
    <row r="91" spans="1:14" ht="12" customHeight="1" x14ac:dyDescent="0.2">
      <c r="A91" s="1403"/>
      <c r="B91" s="1406"/>
      <c r="C91" s="687"/>
      <c r="D91" s="112"/>
      <c r="E91" s="113"/>
      <c r="F91" s="679"/>
      <c r="G91" s="52"/>
      <c r="H91" s="1435"/>
      <c r="I91" s="69">
        <v>8384.070640873997</v>
      </c>
      <c r="J91" s="70">
        <v>6985.1907850565613</v>
      </c>
      <c r="K91" s="54">
        <f t="shared" si="5"/>
        <v>15369.261425930559</v>
      </c>
      <c r="L91" s="55" t="s">
        <v>160</v>
      </c>
      <c r="M91" s="56" t="str">
        <f t="shared" si="4"/>
        <v/>
      </c>
      <c r="N91" s="1412" t="s">
        <v>225</v>
      </c>
    </row>
    <row r="92" spans="1:14" ht="12" customHeight="1" thickBot="1" x14ac:dyDescent="0.25">
      <c r="A92" s="1405"/>
      <c r="B92" s="1408"/>
      <c r="C92" s="689"/>
      <c r="D92" s="114"/>
      <c r="E92" s="115"/>
      <c r="F92" s="681"/>
      <c r="G92" s="64"/>
      <c r="H92" s="1435"/>
      <c r="I92" s="71">
        <v>13441.665830460561</v>
      </c>
      <c r="J92" s="72">
        <v>8149.1594776098682</v>
      </c>
      <c r="K92" s="66">
        <f t="shared" si="5"/>
        <v>21590.825308070431</v>
      </c>
      <c r="L92" s="67" t="s">
        <v>160</v>
      </c>
      <c r="M92" s="68" t="str">
        <f t="shared" si="4"/>
        <v/>
      </c>
      <c r="N92" s="1413"/>
    </row>
    <row r="93" spans="1:14" ht="12" customHeight="1" thickBot="1" x14ac:dyDescent="0.25">
      <c r="A93" s="125"/>
      <c r="B93" s="84"/>
      <c r="C93" s="75"/>
      <c r="D93" s="126"/>
      <c r="E93" s="127"/>
      <c r="F93" s="78"/>
      <c r="G93" s="79"/>
      <c r="H93" s="1435"/>
      <c r="I93" s="80">
        <v>28761.053473213411</v>
      </c>
      <c r="J93" s="81">
        <v>28761.053473213411</v>
      </c>
      <c r="K93" s="82">
        <f t="shared" si="5"/>
        <v>57522.106946426822</v>
      </c>
      <c r="L93" s="83" t="s">
        <v>160</v>
      </c>
      <c r="M93" s="84" t="str">
        <f t="shared" si="4"/>
        <v/>
      </c>
      <c r="N93" s="85" t="s">
        <v>225</v>
      </c>
    </row>
    <row r="94" spans="1:14" ht="12" customHeight="1" x14ac:dyDescent="0.2">
      <c r="A94" s="1403"/>
      <c r="B94" s="1406"/>
      <c r="C94" s="687"/>
      <c r="D94" s="112"/>
      <c r="E94" s="113"/>
      <c r="F94" s="679"/>
      <c r="G94" s="52"/>
      <c r="H94" s="1435"/>
      <c r="I94" s="69">
        <v>9749.4763562340977</v>
      </c>
      <c r="J94" s="70">
        <v>0</v>
      </c>
      <c r="K94" s="54">
        <f t="shared" si="5"/>
        <v>9749.4763562340977</v>
      </c>
      <c r="L94" s="55" t="s">
        <v>160</v>
      </c>
      <c r="M94" s="56" t="str">
        <f t="shared" si="4"/>
        <v/>
      </c>
      <c r="N94" s="1412" t="s">
        <v>225</v>
      </c>
    </row>
    <row r="95" spans="1:14" ht="12" customHeight="1" thickBot="1" x14ac:dyDescent="0.25">
      <c r="A95" s="1405"/>
      <c r="B95" s="1408"/>
      <c r="C95" s="689"/>
      <c r="D95" s="114"/>
      <c r="E95" s="115"/>
      <c r="F95" s="681"/>
      <c r="G95" s="64"/>
      <c r="H95" s="1435"/>
      <c r="I95" s="71">
        <v>40336.890115287599</v>
      </c>
      <c r="J95" s="72">
        <v>46461.832401057043</v>
      </c>
      <c r="K95" s="66">
        <f t="shared" si="5"/>
        <v>86798.722516344642</v>
      </c>
      <c r="L95" s="67" t="s">
        <v>160</v>
      </c>
      <c r="M95" s="68" t="str">
        <f t="shared" si="4"/>
        <v/>
      </c>
      <c r="N95" s="1413"/>
    </row>
    <row r="96" spans="1:14" ht="12" customHeight="1" x14ac:dyDescent="0.2">
      <c r="A96" s="1403"/>
      <c r="B96" s="1406"/>
      <c r="C96" s="687"/>
      <c r="D96" s="112"/>
      <c r="E96" s="113"/>
      <c r="F96" s="679"/>
      <c r="G96" s="52"/>
      <c r="H96" s="1435"/>
      <c r="I96" s="69">
        <v>29546.898443119389</v>
      </c>
      <c r="J96" s="70">
        <v>24754.201867471544</v>
      </c>
      <c r="K96" s="54">
        <f t="shared" si="5"/>
        <v>54301.100310590933</v>
      </c>
      <c r="L96" s="55" t="s">
        <v>160</v>
      </c>
      <c r="M96" s="56" t="str">
        <f t="shared" si="4"/>
        <v/>
      </c>
      <c r="N96" s="1412" t="s">
        <v>225</v>
      </c>
    </row>
    <row r="97" spans="1:14" ht="12" customHeight="1" thickBot="1" x14ac:dyDescent="0.25">
      <c r="A97" s="1405"/>
      <c r="B97" s="1408"/>
      <c r="C97" s="689"/>
      <c r="D97" s="114"/>
      <c r="E97" s="115"/>
      <c r="F97" s="681"/>
      <c r="G97" s="64"/>
      <c r="H97" s="1435"/>
      <c r="I97" s="71">
        <v>3278.7639369907661</v>
      </c>
      <c r="J97" s="681">
        <v>0</v>
      </c>
      <c r="K97" s="66">
        <f t="shared" si="5"/>
        <v>3278.7639369907661</v>
      </c>
      <c r="L97" s="67" t="s">
        <v>161</v>
      </c>
      <c r="M97" s="68" t="str">
        <f t="shared" si="4"/>
        <v/>
      </c>
      <c r="N97" s="1413"/>
    </row>
    <row r="98" spans="1:14" ht="26.25" customHeight="1" thickBot="1" x14ac:dyDescent="0.25">
      <c r="A98" s="125"/>
      <c r="B98" s="84"/>
      <c r="C98" s="75"/>
      <c r="D98" s="126"/>
      <c r="E98" s="127"/>
      <c r="F98" s="78"/>
      <c r="G98" s="79"/>
      <c r="H98" s="1435"/>
      <c r="I98" s="80">
        <v>31820.508684179695</v>
      </c>
      <c r="J98" s="81">
        <v>27238.402042552152</v>
      </c>
      <c r="K98" s="82">
        <f t="shared" si="5"/>
        <v>59058.910726731847</v>
      </c>
      <c r="L98" s="83" t="s">
        <v>160</v>
      </c>
      <c r="M98" s="84" t="str">
        <f t="shared" si="4"/>
        <v/>
      </c>
      <c r="N98" s="128" t="s">
        <v>288</v>
      </c>
    </row>
    <row r="99" spans="1:14" ht="12" customHeight="1" x14ac:dyDescent="0.2">
      <c r="A99" s="1403"/>
      <c r="B99" s="1406"/>
      <c r="C99" s="687"/>
      <c r="D99" s="112"/>
      <c r="E99" s="113"/>
      <c r="F99" s="679"/>
      <c r="G99" s="52"/>
      <c r="H99" s="1435"/>
      <c r="I99" s="69">
        <v>18777.695538969412</v>
      </c>
      <c r="J99" s="70">
        <v>18777.695538969416</v>
      </c>
      <c r="K99" s="54">
        <f t="shared" si="5"/>
        <v>37555.391077938824</v>
      </c>
      <c r="L99" s="55" t="s">
        <v>160</v>
      </c>
      <c r="M99" s="56" t="str">
        <f t="shared" si="4"/>
        <v/>
      </c>
      <c r="N99" s="1412" t="s">
        <v>225</v>
      </c>
    </row>
    <row r="100" spans="1:14" ht="12" customHeight="1" thickBot="1" x14ac:dyDescent="0.25">
      <c r="A100" s="1405"/>
      <c r="B100" s="1408"/>
      <c r="C100" s="689"/>
      <c r="D100" s="114"/>
      <c r="E100" s="115"/>
      <c r="F100" s="681"/>
      <c r="G100" s="64"/>
      <c r="H100" s="1435"/>
      <c r="I100" s="71">
        <v>7021.1597757102818</v>
      </c>
      <c r="J100" s="72">
        <v>2766.646374864572</v>
      </c>
      <c r="K100" s="66">
        <f t="shared" si="5"/>
        <v>9787.8061505748537</v>
      </c>
      <c r="L100" s="67" t="s">
        <v>160</v>
      </c>
      <c r="M100" s="68" t="str">
        <f t="shared" si="4"/>
        <v/>
      </c>
      <c r="N100" s="1413"/>
    </row>
    <row r="101" spans="1:14" ht="12" customHeight="1" x14ac:dyDescent="0.2">
      <c r="A101" s="1403"/>
      <c r="B101" s="1406"/>
      <c r="C101" s="687"/>
      <c r="D101" s="112"/>
      <c r="E101" s="113"/>
      <c r="F101" s="679"/>
      <c r="G101" s="52"/>
      <c r="H101" s="1435"/>
      <c r="I101" s="69">
        <v>10809.467739272135</v>
      </c>
      <c r="J101" s="70">
        <v>4658.514793823233</v>
      </c>
      <c r="K101" s="54">
        <f t="shared" si="5"/>
        <v>15467.982533095368</v>
      </c>
      <c r="L101" s="55" t="s">
        <v>160</v>
      </c>
      <c r="M101" s="56" t="str">
        <f t="shared" si="4"/>
        <v/>
      </c>
      <c r="N101" s="1412" t="s">
        <v>225</v>
      </c>
    </row>
    <row r="102" spans="1:14" ht="12" customHeight="1" thickBot="1" x14ac:dyDescent="0.25">
      <c r="A102" s="1405"/>
      <c r="B102" s="1408"/>
      <c r="C102" s="689"/>
      <c r="D102" s="114"/>
      <c r="E102" s="115"/>
      <c r="F102" s="681"/>
      <c r="G102" s="64"/>
      <c r="H102" s="1435"/>
      <c r="I102" s="71">
        <v>16597.786448036357</v>
      </c>
      <c r="J102" s="72">
        <v>22003.886084179503</v>
      </c>
      <c r="K102" s="66">
        <f t="shared" si="5"/>
        <v>38601.67253221586</v>
      </c>
      <c r="L102" s="67" t="s">
        <v>160</v>
      </c>
      <c r="M102" s="68" t="str">
        <f t="shared" si="4"/>
        <v/>
      </c>
      <c r="N102" s="1413"/>
    </row>
    <row r="103" spans="1:14" ht="12" customHeight="1" thickBot="1" x14ac:dyDescent="0.25">
      <c r="A103" s="125"/>
      <c r="B103" s="84"/>
      <c r="C103" s="75"/>
      <c r="D103" s="126"/>
      <c r="E103" s="129"/>
      <c r="F103" s="78"/>
      <c r="G103" s="79"/>
      <c r="H103" s="1435"/>
      <c r="I103" s="80">
        <v>43166.085277225095</v>
      </c>
      <c r="J103" s="81">
        <v>36347.405194486812</v>
      </c>
      <c r="K103" s="82">
        <f t="shared" si="5"/>
        <v>79513.490471711906</v>
      </c>
      <c r="L103" s="83" t="s">
        <v>160</v>
      </c>
      <c r="M103" s="84" t="str">
        <f t="shared" si="4"/>
        <v/>
      </c>
      <c r="N103" s="128" t="s">
        <v>42</v>
      </c>
    </row>
    <row r="104" spans="1:14" ht="12" customHeight="1" x14ac:dyDescent="0.2">
      <c r="A104" s="1403"/>
      <c r="B104" s="1406"/>
      <c r="C104" s="687"/>
      <c r="D104" s="112"/>
      <c r="E104" s="113"/>
      <c r="F104" s="679"/>
      <c r="G104" s="52"/>
      <c r="H104" s="1435"/>
      <c r="I104" s="69">
        <v>15083.586340646525</v>
      </c>
      <c r="J104" s="70">
        <v>9442.0550194174757</v>
      </c>
      <c r="K104" s="54">
        <f t="shared" si="5"/>
        <v>24525.641360064001</v>
      </c>
      <c r="L104" s="55" t="s">
        <v>160</v>
      </c>
      <c r="M104" s="56" t="str">
        <f t="shared" si="4"/>
        <v/>
      </c>
      <c r="N104" s="1409" t="s">
        <v>28</v>
      </c>
    </row>
    <row r="105" spans="1:14" ht="12" customHeight="1" x14ac:dyDescent="0.2">
      <c r="A105" s="1404"/>
      <c r="B105" s="1407"/>
      <c r="C105" s="688"/>
      <c r="D105" s="6"/>
      <c r="E105" s="7"/>
      <c r="F105" s="680"/>
      <c r="G105" s="57"/>
      <c r="H105" s="1435"/>
      <c r="I105" s="86">
        <v>5379.0869038038072</v>
      </c>
      <c r="J105" s="87">
        <v>2606.1447975974024</v>
      </c>
      <c r="K105" s="59">
        <f t="shared" si="5"/>
        <v>7985.2317014012096</v>
      </c>
      <c r="L105" s="60" t="s">
        <v>160</v>
      </c>
      <c r="M105" s="61" t="str">
        <f t="shared" si="4"/>
        <v/>
      </c>
      <c r="N105" s="1410"/>
    </row>
    <row r="106" spans="1:14" ht="12" customHeight="1" thickBot="1" x14ac:dyDescent="0.25">
      <c r="A106" s="1405"/>
      <c r="B106" s="1408"/>
      <c r="C106" s="689"/>
      <c r="D106" s="114"/>
      <c r="E106" s="115"/>
      <c r="F106" s="681"/>
      <c r="G106" s="64"/>
      <c r="H106" s="1435"/>
      <c r="I106" s="71">
        <v>3420.9379849397592</v>
      </c>
      <c r="J106" s="72">
        <v>6020.1674979267718</v>
      </c>
      <c r="K106" s="66">
        <f t="shared" si="5"/>
        <v>9441.105482866531</v>
      </c>
      <c r="L106" s="67" t="s">
        <v>160</v>
      </c>
      <c r="M106" s="68" t="str">
        <f t="shared" si="4"/>
        <v/>
      </c>
      <c r="N106" s="1411"/>
    </row>
    <row r="107" spans="1:14" ht="12" customHeight="1" x14ac:dyDescent="0.2">
      <c r="A107" s="1403"/>
      <c r="B107" s="1406"/>
      <c r="C107" s="687"/>
      <c r="D107" s="112"/>
      <c r="E107" s="113"/>
      <c r="F107" s="679"/>
      <c r="G107" s="52"/>
      <c r="H107" s="1435"/>
      <c r="I107" s="69">
        <v>14839.296703738071</v>
      </c>
      <c r="J107" s="70">
        <v>14839.296703738071</v>
      </c>
      <c r="K107" s="54">
        <f t="shared" si="5"/>
        <v>29678.593407476143</v>
      </c>
      <c r="L107" s="55" t="s">
        <v>160</v>
      </c>
      <c r="M107" s="56" t="str">
        <f t="shared" si="4"/>
        <v/>
      </c>
      <c r="N107" s="1409" t="s">
        <v>28</v>
      </c>
    </row>
    <row r="108" spans="1:14" ht="12" customHeight="1" x14ac:dyDescent="0.2">
      <c r="A108" s="1404"/>
      <c r="B108" s="1407"/>
      <c r="C108" s="688"/>
      <c r="D108" s="6"/>
      <c r="E108" s="7"/>
      <c r="F108" s="680"/>
      <c r="G108" s="57"/>
      <c r="H108" s="1435"/>
      <c r="I108" s="86">
        <v>8099.1150410754299</v>
      </c>
      <c r="J108" s="87">
        <v>8099.1150410754299</v>
      </c>
      <c r="K108" s="59">
        <f t="shared" si="5"/>
        <v>16198.23008215086</v>
      </c>
      <c r="L108" s="60" t="s">
        <v>160</v>
      </c>
      <c r="M108" s="61" t="str">
        <f t="shared" si="4"/>
        <v/>
      </c>
      <c r="N108" s="1410"/>
    </row>
    <row r="109" spans="1:14" ht="12" customHeight="1" thickBot="1" x14ac:dyDescent="0.25">
      <c r="A109" s="1405"/>
      <c r="B109" s="1408"/>
      <c r="C109" s="689"/>
      <c r="D109" s="114"/>
      <c r="E109" s="115"/>
      <c r="F109" s="681"/>
      <c r="G109" s="64"/>
      <c r="H109" s="1436"/>
      <c r="I109" s="71">
        <v>6189.3038595109683</v>
      </c>
      <c r="J109" s="72">
        <v>6189.3038595109683</v>
      </c>
      <c r="K109" s="66">
        <f t="shared" si="5"/>
        <v>12378.607719021937</v>
      </c>
      <c r="L109" s="67" t="s">
        <v>160</v>
      </c>
      <c r="M109" s="68" t="str">
        <f t="shared" si="4"/>
        <v/>
      </c>
      <c r="N109" s="1411"/>
    </row>
    <row r="110" spans="1:14" x14ac:dyDescent="0.2">
      <c r="M110" s="45"/>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29" bestFit="1" customWidth="1"/>
    <col min="2" max="2" width="22.625" style="229" customWidth="1"/>
    <col min="3" max="3" width="47.125" style="228" customWidth="1"/>
    <col min="4" max="4" width="19.125" style="228" customWidth="1"/>
    <col min="5" max="16384" width="8" style="228"/>
  </cols>
  <sheetData>
    <row r="1" spans="1:4" x14ac:dyDescent="0.25">
      <c r="A1" s="1446" t="s">
        <v>289</v>
      </c>
      <c r="B1" s="1446"/>
      <c r="C1" s="1446"/>
      <c r="D1" s="1446"/>
    </row>
    <row r="2" spans="1:4" ht="15.75" thickBot="1" x14ac:dyDescent="0.3">
      <c r="A2" s="1447" t="s">
        <v>290</v>
      </c>
      <c r="B2" s="1447"/>
      <c r="C2" s="1447"/>
      <c r="D2" s="1447"/>
    </row>
    <row r="3" spans="1:4" ht="15.75" thickTop="1" x14ac:dyDescent="0.25">
      <c r="A3" s="229" t="s">
        <v>291</v>
      </c>
    </row>
    <row r="4" spans="1:4" x14ac:dyDescent="0.25">
      <c r="A4" s="1448" t="s">
        <v>292</v>
      </c>
      <c r="B4" s="1448"/>
      <c r="C4" s="1448"/>
      <c r="D4" s="1448"/>
    </row>
    <row r="5" spans="1:4" x14ac:dyDescent="0.25">
      <c r="A5" s="1448" t="s">
        <v>291</v>
      </c>
      <c r="B5" s="1448"/>
      <c r="C5" s="1448"/>
      <c r="D5" s="1448"/>
    </row>
    <row r="6" spans="1:4" x14ac:dyDescent="0.25">
      <c r="A6" s="1448" t="s">
        <v>293</v>
      </c>
      <c r="B6" s="1448"/>
      <c r="C6" s="1448"/>
      <c r="D6" s="1448"/>
    </row>
    <row r="7" spans="1:4" x14ac:dyDescent="0.25">
      <c r="A7" s="229" t="s">
        <v>291</v>
      </c>
    </row>
    <row r="8" spans="1:4" ht="54" customHeight="1" x14ac:dyDescent="0.25">
      <c r="A8" s="230" t="s">
        <v>294</v>
      </c>
      <c r="B8" s="231" t="s">
        <v>289</v>
      </c>
    </row>
    <row r="9" spans="1:4" ht="16.350000000000001" customHeight="1" x14ac:dyDescent="0.25">
      <c r="A9" s="232">
        <v>33569</v>
      </c>
      <c r="B9" s="233">
        <v>693.32</v>
      </c>
      <c r="C9" s="234"/>
    </row>
    <row r="10" spans="1:4" ht="16.350000000000001" customHeight="1" x14ac:dyDescent="0.25">
      <c r="A10" s="232">
        <v>33570</v>
      </c>
      <c r="B10" s="235">
        <v>693.99</v>
      </c>
    </row>
    <row r="11" spans="1:4" ht="16.350000000000001" customHeight="1" x14ac:dyDescent="0.25">
      <c r="A11" s="232">
        <v>33571</v>
      </c>
      <c r="B11" s="233">
        <v>694.7</v>
      </c>
    </row>
    <row r="12" spans="1:4" ht="16.350000000000001" customHeight="1" x14ac:dyDescent="0.25">
      <c r="A12" s="232">
        <v>33572</v>
      </c>
      <c r="B12" s="235">
        <v>694.7</v>
      </c>
    </row>
    <row r="13" spans="1:4" ht="16.350000000000001" customHeight="1" x14ac:dyDescent="0.25">
      <c r="A13" s="232">
        <v>33573</v>
      </c>
      <c r="B13" s="233">
        <v>643.41999999999996</v>
      </c>
    </row>
    <row r="14" spans="1:4" ht="16.350000000000001" customHeight="1" x14ac:dyDescent="0.25">
      <c r="A14" s="232">
        <v>33574</v>
      </c>
      <c r="B14" s="235">
        <v>643.41999999999996</v>
      </c>
    </row>
    <row r="15" spans="1:4" ht="16.350000000000001" customHeight="1" x14ac:dyDescent="0.25">
      <c r="A15" s="232">
        <v>33575</v>
      </c>
      <c r="B15" s="233">
        <v>639.22</v>
      </c>
    </row>
    <row r="16" spans="1:4" ht="16.350000000000001" customHeight="1" x14ac:dyDescent="0.25">
      <c r="A16" s="232">
        <v>33576</v>
      </c>
      <c r="B16" s="235">
        <v>635.70000000000005</v>
      </c>
    </row>
    <row r="17" spans="1:2" ht="16.350000000000001" customHeight="1" x14ac:dyDescent="0.25">
      <c r="A17" s="232">
        <v>33577</v>
      </c>
      <c r="B17" s="233">
        <v>631.51</v>
      </c>
    </row>
    <row r="18" spans="1:2" ht="16.350000000000001" customHeight="1" x14ac:dyDescent="0.25">
      <c r="A18" s="232">
        <v>33578</v>
      </c>
      <c r="B18" s="235">
        <v>627.16</v>
      </c>
    </row>
    <row r="19" spans="1:2" ht="16.350000000000001" customHeight="1" x14ac:dyDescent="0.25">
      <c r="A19" s="232">
        <v>33579</v>
      </c>
      <c r="B19" s="233">
        <v>638.05999999999995</v>
      </c>
    </row>
    <row r="20" spans="1:2" ht="16.350000000000001" customHeight="1" x14ac:dyDescent="0.25">
      <c r="A20" s="232">
        <v>33580</v>
      </c>
      <c r="B20" s="235">
        <v>638.05999999999995</v>
      </c>
    </row>
    <row r="21" spans="1:2" ht="16.350000000000001" customHeight="1" x14ac:dyDescent="0.25">
      <c r="A21" s="232">
        <v>33581</v>
      </c>
      <c r="B21" s="233">
        <v>638.05999999999995</v>
      </c>
    </row>
    <row r="22" spans="1:2" ht="16.350000000000001" customHeight="1" x14ac:dyDescent="0.25">
      <c r="A22" s="232">
        <v>33582</v>
      </c>
      <c r="B22" s="235">
        <v>622.91999999999996</v>
      </c>
    </row>
    <row r="23" spans="1:2" ht="16.350000000000001" customHeight="1" x14ac:dyDescent="0.25">
      <c r="A23" s="232">
        <v>33583</v>
      </c>
      <c r="B23" s="233">
        <v>627.46</v>
      </c>
    </row>
    <row r="24" spans="1:2" ht="16.350000000000001" customHeight="1" x14ac:dyDescent="0.25">
      <c r="A24" s="232">
        <v>33584</v>
      </c>
      <c r="B24" s="235">
        <v>633.09</v>
      </c>
    </row>
    <row r="25" spans="1:2" ht="16.350000000000001" customHeight="1" x14ac:dyDescent="0.25">
      <c r="A25" s="232">
        <v>33585</v>
      </c>
      <c r="B25" s="233">
        <v>632.35</v>
      </c>
    </row>
    <row r="26" spans="1:2" ht="16.350000000000001" customHeight="1" x14ac:dyDescent="0.25">
      <c r="A26" s="232">
        <v>33586</v>
      </c>
      <c r="B26" s="235">
        <v>630.91</v>
      </c>
    </row>
    <row r="27" spans="1:2" ht="16.350000000000001" customHeight="1" x14ac:dyDescent="0.25">
      <c r="A27" s="232">
        <v>33587</v>
      </c>
      <c r="B27" s="233">
        <v>630.91</v>
      </c>
    </row>
    <row r="28" spans="1:2" ht="16.350000000000001" customHeight="1" x14ac:dyDescent="0.25">
      <c r="A28" s="232">
        <v>33588</v>
      </c>
      <c r="B28" s="235">
        <v>630.91</v>
      </c>
    </row>
    <row r="29" spans="1:2" ht="16.350000000000001" customHeight="1" x14ac:dyDescent="0.25">
      <c r="A29" s="232">
        <v>33589</v>
      </c>
      <c r="B29" s="233">
        <v>626.23</v>
      </c>
    </row>
    <row r="30" spans="1:2" ht="16.350000000000001" customHeight="1" x14ac:dyDescent="0.25">
      <c r="A30" s="232">
        <v>33590</v>
      </c>
      <c r="B30" s="235">
        <v>626.52</v>
      </c>
    </row>
    <row r="31" spans="1:2" ht="16.350000000000001" customHeight="1" x14ac:dyDescent="0.25">
      <c r="A31" s="232">
        <v>33591</v>
      </c>
      <c r="B31" s="233">
        <v>633.35</v>
      </c>
    </row>
    <row r="32" spans="1:2" ht="16.350000000000001" customHeight="1" x14ac:dyDescent="0.25">
      <c r="A32" s="232">
        <v>33592</v>
      </c>
      <c r="B32" s="235">
        <v>621.71</v>
      </c>
    </row>
    <row r="33" spans="1:2" ht="16.350000000000001" customHeight="1" x14ac:dyDescent="0.25">
      <c r="A33" s="232">
        <v>33593</v>
      </c>
      <c r="B33" s="233">
        <v>620.62</v>
      </c>
    </row>
    <row r="34" spans="1:2" ht="16.350000000000001" customHeight="1" x14ac:dyDescent="0.25">
      <c r="A34" s="232">
        <v>33594</v>
      </c>
      <c r="B34" s="235">
        <v>620.62</v>
      </c>
    </row>
    <row r="35" spans="1:2" ht="16.350000000000001" customHeight="1" x14ac:dyDescent="0.25">
      <c r="A35" s="232">
        <v>33595</v>
      </c>
      <c r="B35" s="233">
        <v>620.62</v>
      </c>
    </row>
    <row r="36" spans="1:2" ht="16.350000000000001" customHeight="1" x14ac:dyDescent="0.25">
      <c r="A36" s="232">
        <v>33596</v>
      </c>
      <c r="B36" s="235">
        <v>622.95000000000005</v>
      </c>
    </row>
    <row r="37" spans="1:2" ht="16.350000000000001" customHeight="1" x14ac:dyDescent="0.25">
      <c r="A37" s="232">
        <v>33597</v>
      </c>
      <c r="B37" s="233">
        <v>622.95000000000005</v>
      </c>
    </row>
    <row r="38" spans="1:2" ht="16.350000000000001" customHeight="1" x14ac:dyDescent="0.25">
      <c r="A38" s="232">
        <v>33598</v>
      </c>
      <c r="B38" s="235">
        <v>622.95000000000005</v>
      </c>
    </row>
    <row r="39" spans="1:2" ht="16.350000000000001" customHeight="1" x14ac:dyDescent="0.25">
      <c r="A39" s="232">
        <v>33599</v>
      </c>
      <c r="B39" s="233">
        <v>631.63</v>
      </c>
    </row>
    <row r="40" spans="1:2" ht="16.350000000000001" customHeight="1" x14ac:dyDescent="0.25">
      <c r="A40" s="232">
        <v>33600</v>
      </c>
      <c r="B40" s="235">
        <v>632.37</v>
      </c>
    </row>
    <row r="41" spans="1:2" ht="16.350000000000001" customHeight="1" x14ac:dyDescent="0.25">
      <c r="A41" s="232">
        <v>33601</v>
      </c>
      <c r="B41" s="233">
        <v>632.37</v>
      </c>
    </row>
    <row r="42" spans="1:2" ht="16.350000000000001" customHeight="1" x14ac:dyDescent="0.25">
      <c r="A42" s="232">
        <v>33602</v>
      </c>
      <c r="B42" s="235">
        <v>632.37</v>
      </c>
    </row>
    <row r="43" spans="1:2" ht="16.350000000000001" customHeight="1" x14ac:dyDescent="0.25">
      <c r="A43" s="232">
        <v>33603</v>
      </c>
      <c r="B43" s="233">
        <v>632.37</v>
      </c>
    </row>
    <row r="44" spans="1:2" ht="16.350000000000001" customHeight="1" x14ac:dyDescent="0.25">
      <c r="A44" s="232">
        <v>33604</v>
      </c>
      <c r="B44" s="235">
        <v>632.37</v>
      </c>
    </row>
    <row r="45" spans="1:2" ht="16.350000000000001" customHeight="1" x14ac:dyDescent="0.25">
      <c r="A45" s="232">
        <v>33605</v>
      </c>
      <c r="B45" s="233">
        <v>638.61</v>
      </c>
    </row>
    <row r="46" spans="1:2" ht="16.350000000000001" customHeight="1" x14ac:dyDescent="0.25">
      <c r="A46" s="232">
        <v>33606</v>
      </c>
      <c r="B46" s="235">
        <v>632.58000000000004</v>
      </c>
    </row>
    <row r="47" spans="1:2" ht="16.350000000000001" customHeight="1" x14ac:dyDescent="0.25">
      <c r="A47" s="232">
        <v>33607</v>
      </c>
      <c r="B47" s="233">
        <v>638.07000000000005</v>
      </c>
    </row>
    <row r="48" spans="1:2" ht="16.350000000000001" customHeight="1" x14ac:dyDescent="0.25">
      <c r="A48" s="232">
        <v>33608</v>
      </c>
      <c r="B48" s="235">
        <v>638.07000000000005</v>
      </c>
    </row>
    <row r="49" spans="1:2" ht="16.350000000000001" customHeight="1" x14ac:dyDescent="0.25">
      <c r="A49" s="232">
        <v>33609</v>
      </c>
      <c r="B49" s="233">
        <v>638.07000000000005</v>
      </c>
    </row>
    <row r="50" spans="1:2" ht="16.350000000000001" customHeight="1" x14ac:dyDescent="0.25">
      <c r="A50" s="232">
        <v>33610</v>
      </c>
      <c r="B50" s="235">
        <v>638.07000000000005</v>
      </c>
    </row>
    <row r="51" spans="1:2" ht="16.350000000000001" customHeight="1" x14ac:dyDescent="0.25">
      <c r="A51" s="232">
        <v>33611</v>
      </c>
      <c r="B51" s="233">
        <v>638.16999999999996</v>
      </c>
    </row>
    <row r="52" spans="1:2" ht="16.350000000000001" customHeight="1" x14ac:dyDescent="0.25">
      <c r="A52" s="232">
        <v>33612</v>
      </c>
      <c r="B52" s="235">
        <v>638.61</v>
      </c>
    </row>
    <row r="53" spans="1:2" ht="16.350000000000001" customHeight="1" x14ac:dyDescent="0.25">
      <c r="A53" s="232">
        <v>33613</v>
      </c>
      <c r="B53" s="233">
        <v>637.86</v>
      </c>
    </row>
    <row r="54" spans="1:2" ht="16.350000000000001" customHeight="1" x14ac:dyDescent="0.25">
      <c r="A54" s="232">
        <v>33614</v>
      </c>
      <c r="B54" s="235">
        <v>645.04</v>
      </c>
    </row>
    <row r="55" spans="1:2" ht="16.350000000000001" customHeight="1" x14ac:dyDescent="0.25">
      <c r="A55" s="232">
        <v>33615</v>
      </c>
      <c r="B55" s="233">
        <v>645.04</v>
      </c>
    </row>
    <row r="56" spans="1:2" ht="16.350000000000001" customHeight="1" x14ac:dyDescent="0.25">
      <c r="A56" s="232">
        <v>33616</v>
      </c>
      <c r="B56" s="235">
        <v>645.04</v>
      </c>
    </row>
    <row r="57" spans="1:2" ht="16.350000000000001" customHeight="1" x14ac:dyDescent="0.25">
      <c r="A57" s="232">
        <v>33617</v>
      </c>
      <c r="B57" s="233">
        <v>659.74</v>
      </c>
    </row>
    <row r="58" spans="1:2" ht="16.350000000000001" customHeight="1" x14ac:dyDescent="0.25">
      <c r="A58" s="232">
        <v>33618</v>
      </c>
      <c r="B58" s="235">
        <v>657.49</v>
      </c>
    </row>
    <row r="59" spans="1:2" ht="16.350000000000001" customHeight="1" x14ac:dyDescent="0.25">
      <c r="A59" s="232">
        <v>33619</v>
      </c>
      <c r="B59" s="233">
        <v>653.45000000000005</v>
      </c>
    </row>
    <row r="60" spans="1:2" ht="16.350000000000001" customHeight="1" x14ac:dyDescent="0.25">
      <c r="A60" s="232">
        <v>33620</v>
      </c>
      <c r="B60" s="235">
        <v>652.91</v>
      </c>
    </row>
    <row r="61" spans="1:2" ht="16.350000000000001" customHeight="1" x14ac:dyDescent="0.25">
      <c r="A61" s="232">
        <v>33621</v>
      </c>
      <c r="B61" s="233">
        <v>645.35</v>
      </c>
    </row>
    <row r="62" spans="1:2" ht="16.350000000000001" customHeight="1" x14ac:dyDescent="0.25">
      <c r="A62" s="232">
        <v>33622</v>
      </c>
      <c r="B62" s="235">
        <v>645.35</v>
      </c>
    </row>
    <row r="63" spans="1:2" ht="16.350000000000001" customHeight="1" x14ac:dyDescent="0.25">
      <c r="A63" s="232">
        <v>33623</v>
      </c>
      <c r="B63" s="233">
        <v>645.35</v>
      </c>
    </row>
    <row r="64" spans="1:2" ht="16.350000000000001" customHeight="1" x14ac:dyDescent="0.25">
      <c r="A64" s="232">
        <v>33624</v>
      </c>
      <c r="B64" s="235">
        <v>645.97</v>
      </c>
    </row>
    <row r="65" spans="1:2" ht="16.350000000000001" customHeight="1" x14ac:dyDescent="0.25">
      <c r="A65" s="232">
        <v>33625</v>
      </c>
      <c r="B65" s="233">
        <v>647.04</v>
      </c>
    </row>
    <row r="66" spans="1:2" ht="16.350000000000001" customHeight="1" x14ac:dyDescent="0.25">
      <c r="A66" s="232">
        <v>33626</v>
      </c>
      <c r="B66" s="235">
        <v>647.01</v>
      </c>
    </row>
    <row r="67" spans="1:2" ht="16.350000000000001" customHeight="1" x14ac:dyDescent="0.25">
      <c r="A67" s="232">
        <v>33627</v>
      </c>
      <c r="B67" s="233">
        <v>647.01</v>
      </c>
    </row>
    <row r="68" spans="1:2" ht="16.350000000000001" customHeight="1" x14ac:dyDescent="0.25">
      <c r="A68" s="232">
        <v>33628</v>
      </c>
      <c r="B68" s="235">
        <v>644.83000000000004</v>
      </c>
    </row>
    <row r="69" spans="1:2" ht="16.350000000000001" customHeight="1" x14ac:dyDescent="0.25">
      <c r="A69" s="232">
        <v>33629</v>
      </c>
      <c r="B69" s="233">
        <v>644.83000000000004</v>
      </c>
    </row>
    <row r="70" spans="1:2" ht="16.350000000000001" customHeight="1" x14ac:dyDescent="0.25">
      <c r="A70" s="232">
        <v>33630</v>
      </c>
      <c r="B70" s="235">
        <v>644.83000000000004</v>
      </c>
    </row>
    <row r="71" spans="1:2" ht="16.350000000000001" customHeight="1" x14ac:dyDescent="0.25">
      <c r="A71" s="232">
        <v>33631</v>
      </c>
      <c r="B71" s="233">
        <v>645.53</v>
      </c>
    </row>
    <row r="72" spans="1:2" ht="16.350000000000001" customHeight="1" x14ac:dyDescent="0.25">
      <c r="A72" s="232">
        <v>33632</v>
      </c>
      <c r="B72" s="235">
        <v>645.20000000000005</v>
      </c>
    </row>
    <row r="73" spans="1:2" ht="16.350000000000001" customHeight="1" x14ac:dyDescent="0.25">
      <c r="A73" s="232">
        <v>33633</v>
      </c>
      <c r="B73" s="233">
        <v>644.04</v>
      </c>
    </row>
    <row r="74" spans="1:2" ht="16.350000000000001" customHeight="1" x14ac:dyDescent="0.25">
      <c r="A74" s="232">
        <v>33634</v>
      </c>
      <c r="B74" s="235">
        <v>644.27</v>
      </c>
    </row>
    <row r="75" spans="1:2" ht="16.350000000000001" customHeight="1" x14ac:dyDescent="0.25">
      <c r="A75" s="232">
        <v>33635</v>
      </c>
      <c r="B75" s="233">
        <v>640.52</v>
      </c>
    </row>
    <row r="76" spans="1:2" ht="16.350000000000001" customHeight="1" x14ac:dyDescent="0.25">
      <c r="A76" s="232">
        <v>33636</v>
      </c>
      <c r="B76" s="235">
        <v>640.52</v>
      </c>
    </row>
    <row r="77" spans="1:2" ht="16.350000000000001" customHeight="1" x14ac:dyDescent="0.25">
      <c r="A77" s="232">
        <v>33637</v>
      </c>
      <c r="B77" s="233">
        <v>640.52</v>
      </c>
    </row>
    <row r="78" spans="1:2" ht="16.350000000000001" customHeight="1" x14ac:dyDescent="0.25">
      <c r="A78" s="232">
        <v>33638</v>
      </c>
      <c r="B78" s="235">
        <v>640.52</v>
      </c>
    </row>
    <row r="79" spans="1:2" ht="16.350000000000001" customHeight="1" x14ac:dyDescent="0.25">
      <c r="A79" s="232">
        <v>33639</v>
      </c>
      <c r="B79" s="233">
        <v>638.01</v>
      </c>
    </row>
    <row r="80" spans="1:2" ht="16.350000000000001" customHeight="1" x14ac:dyDescent="0.25">
      <c r="A80" s="232">
        <v>33640</v>
      </c>
      <c r="B80" s="235">
        <v>637.65</v>
      </c>
    </row>
    <row r="81" spans="1:2" ht="16.350000000000001" customHeight="1" x14ac:dyDescent="0.25">
      <c r="A81" s="232">
        <v>33641</v>
      </c>
      <c r="B81" s="233">
        <v>636.9</v>
      </c>
    </row>
    <row r="82" spans="1:2" ht="16.350000000000001" customHeight="1" x14ac:dyDescent="0.25">
      <c r="A82" s="232">
        <v>33642</v>
      </c>
      <c r="B82" s="235">
        <v>635.34</v>
      </c>
    </row>
    <row r="83" spans="1:2" ht="16.350000000000001" customHeight="1" x14ac:dyDescent="0.25">
      <c r="A83" s="232">
        <v>33643</v>
      </c>
      <c r="B83" s="233">
        <v>635.34</v>
      </c>
    </row>
    <row r="84" spans="1:2" ht="16.350000000000001" customHeight="1" x14ac:dyDescent="0.25">
      <c r="A84" s="232">
        <v>33644</v>
      </c>
      <c r="B84" s="235">
        <v>635.34</v>
      </c>
    </row>
    <row r="85" spans="1:2" ht="16.350000000000001" customHeight="1" x14ac:dyDescent="0.25">
      <c r="A85" s="232">
        <v>33645</v>
      </c>
      <c r="B85" s="233">
        <v>634.74</v>
      </c>
    </row>
    <row r="86" spans="1:2" ht="16.350000000000001" customHeight="1" x14ac:dyDescent="0.25">
      <c r="A86" s="232">
        <v>33646</v>
      </c>
      <c r="B86" s="235">
        <v>634.59</v>
      </c>
    </row>
    <row r="87" spans="1:2" ht="16.350000000000001" customHeight="1" x14ac:dyDescent="0.25">
      <c r="A87" s="232">
        <v>33647</v>
      </c>
      <c r="B87" s="233">
        <v>634.66999999999996</v>
      </c>
    </row>
    <row r="88" spans="1:2" ht="16.350000000000001" customHeight="1" x14ac:dyDescent="0.25">
      <c r="A88" s="232">
        <v>33648</v>
      </c>
      <c r="B88" s="235">
        <v>635.6</v>
      </c>
    </row>
    <row r="89" spans="1:2" ht="16.350000000000001" customHeight="1" x14ac:dyDescent="0.25">
      <c r="A89" s="232">
        <v>33649</v>
      </c>
      <c r="B89" s="233">
        <v>634.74</v>
      </c>
    </row>
    <row r="90" spans="1:2" ht="16.350000000000001" customHeight="1" x14ac:dyDescent="0.25">
      <c r="A90" s="232">
        <v>33650</v>
      </c>
      <c r="B90" s="235">
        <v>634.74</v>
      </c>
    </row>
    <row r="91" spans="1:2" ht="16.350000000000001" customHeight="1" x14ac:dyDescent="0.25">
      <c r="A91" s="232">
        <v>33651</v>
      </c>
      <c r="B91" s="233">
        <v>634.74</v>
      </c>
    </row>
    <row r="92" spans="1:2" ht="16.350000000000001" customHeight="1" x14ac:dyDescent="0.25">
      <c r="A92" s="232">
        <v>33652</v>
      </c>
      <c r="B92" s="235">
        <v>635.66</v>
      </c>
    </row>
    <row r="93" spans="1:2" ht="16.350000000000001" customHeight="1" x14ac:dyDescent="0.25">
      <c r="A93" s="232">
        <v>33653</v>
      </c>
      <c r="B93" s="233">
        <v>635.21</v>
      </c>
    </row>
    <row r="94" spans="1:2" ht="16.350000000000001" customHeight="1" x14ac:dyDescent="0.25">
      <c r="A94" s="232">
        <v>33654</v>
      </c>
      <c r="B94" s="235">
        <v>634.92999999999995</v>
      </c>
    </row>
    <row r="95" spans="1:2" ht="16.350000000000001" customHeight="1" x14ac:dyDescent="0.25">
      <c r="A95" s="232">
        <v>33655</v>
      </c>
      <c r="B95" s="233">
        <v>633.30999999999995</v>
      </c>
    </row>
    <row r="96" spans="1:2" ht="16.350000000000001" customHeight="1" x14ac:dyDescent="0.25">
      <c r="A96" s="232">
        <v>33656</v>
      </c>
      <c r="B96" s="235">
        <v>633.03</v>
      </c>
    </row>
    <row r="97" spans="1:2" ht="16.350000000000001" customHeight="1" x14ac:dyDescent="0.25">
      <c r="A97" s="232">
        <v>33657</v>
      </c>
      <c r="B97" s="233">
        <v>633.03</v>
      </c>
    </row>
    <row r="98" spans="1:2" ht="16.350000000000001" customHeight="1" x14ac:dyDescent="0.25">
      <c r="A98" s="232">
        <v>33658</v>
      </c>
      <c r="B98" s="235">
        <v>633.03</v>
      </c>
    </row>
    <row r="99" spans="1:2" ht="16.350000000000001" customHeight="1" x14ac:dyDescent="0.25">
      <c r="A99" s="232">
        <v>33659</v>
      </c>
      <c r="B99" s="233">
        <v>633.54999999999995</v>
      </c>
    </row>
    <row r="100" spans="1:2" ht="16.350000000000001" customHeight="1" x14ac:dyDescent="0.25">
      <c r="A100" s="232">
        <v>33660</v>
      </c>
      <c r="B100" s="235">
        <v>633.74</v>
      </c>
    </row>
    <row r="101" spans="1:2" ht="16.350000000000001" customHeight="1" x14ac:dyDescent="0.25">
      <c r="A101" s="232">
        <v>33661</v>
      </c>
      <c r="B101" s="233">
        <v>634.05999999999995</v>
      </c>
    </row>
    <row r="102" spans="1:2" ht="16.350000000000001" customHeight="1" x14ac:dyDescent="0.25">
      <c r="A102" s="232">
        <v>33662</v>
      </c>
      <c r="B102" s="235">
        <v>633.91</v>
      </c>
    </row>
    <row r="103" spans="1:2" ht="16.350000000000001" customHeight="1" x14ac:dyDescent="0.25">
      <c r="A103" s="232">
        <v>33663</v>
      </c>
      <c r="B103" s="233">
        <v>636.54</v>
      </c>
    </row>
    <row r="104" spans="1:2" ht="16.350000000000001" customHeight="1" x14ac:dyDescent="0.25">
      <c r="A104" s="232">
        <v>33664</v>
      </c>
      <c r="B104" s="235">
        <v>636.54</v>
      </c>
    </row>
    <row r="105" spans="1:2" ht="16.350000000000001" customHeight="1" x14ac:dyDescent="0.25">
      <c r="A105" s="232">
        <v>33665</v>
      </c>
      <c r="B105" s="233">
        <v>636.54</v>
      </c>
    </row>
    <row r="106" spans="1:2" ht="16.350000000000001" customHeight="1" x14ac:dyDescent="0.25">
      <c r="A106" s="232">
        <v>33666</v>
      </c>
      <c r="B106" s="235">
        <v>640.95000000000005</v>
      </c>
    </row>
    <row r="107" spans="1:2" ht="16.350000000000001" customHeight="1" x14ac:dyDescent="0.25">
      <c r="A107" s="232">
        <v>33667</v>
      </c>
      <c r="B107" s="233">
        <v>636.04999999999995</v>
      </c>
    </row>
    <row r="108" spans="1:2" ht="16.350000000000001" customHeight="1" x14ac:dyDescent="0.25">
      <c r="A108" s="232">
        <v>33668</v>
      </c>
      <c r="B108" s="235">
        <v>635.86</v>
      </c>
    </row>
    <row r="109" spans="1:2" ht="16.350000000000001" customHeight="1" x14ac:dyDescent="0.25">
      <c r="A109" s="232">
        <v>33669</v>
      </c>
      <c r="B109" s="233">
        <v>636.73</v>
      </c>
    </row>
    <row r="110" spans="1:2" ht="16.350000000000001" customHeight="1" x14ac:dyDescent="0.25">
      <c r="A110" s="232">
        <v>33670</v>
      </c>
      <c r="B110" s="235">
        <v>636.22</v>
      </c>
    </row>
    <row r="111" spans="1:2" ht="16.350000000000001" customHeight="1" x14ac:dyDescent="0.25">
      <c r="A111" s="232">
        <v>33671</v>
      </c>
      <c r="B111" s="233">
        <v>636.22</v>
      </c>
    </row>
    <row r="112" spans="1:2" ht="16.350000000000001" customHeight="1" x14ac:dyDescent="0.25">
      <c r="A112" s="232">
        <v>33672</v>
      </c>
      <c r="B112" s="235">
        <v>636.22</v>
      </c>
    </row>
    <row r="113" spans="1:2" ht="16.350000000000001" customHeight="1" x14ac:dyDescent="0.25">
      <c r="A113" s="232">
        <v>33673</v>
      </c>
      <c r="B113" s="233">
        <v>635.88</v>
      </c>
    </row>
    <row r="114" spans="1:2" ht="16.350000000000001" customHeight="1" x14ac:dyDescent="0.25">
      <c r="A114" s="232">
        <v>33674</v>
      </c>
      <c r="B114" s="235">
        <v>639.78</v>
      </c>
    </row>
    <row r="115" spans="1:2" ht="16.350000000000001" customHeight="1" x14ac:dyDescent="0.25">
      <c r="A115" s="232">
        <v>33675</v>
      </c>
      <c r="B115" s="233">
        <v>639.38</v>
      </c>
    </row>
    <row r="116" spans="1:2" ht="16.350000000000001" customHeight="1" x14ac:dyDescent="0.25">
      <c r="A116" s="232">
        <v>33676</v>
      </c>
      <c r="B116" s="235">
        <v>641.29</v>
      </c>
    </row>
    <row r="117" spans="1:2" ht="16.350000000000001" customHeight="1" x14ac:dyDescent="0.25">
      <c r="A117" s="232">
        <v>33677</v>
      </c>
      <c r="B117" s="233">
        <v>642</v>
      </c>
    </row>
    <row r="118" spans="1:2" ht="16.350000000000001" customHeight="1" x14ac:dyDescent="0.25">
      <c r="A118" s="232">
        <v>33678</v>
      </c>
      <c r="B118" s="235">
        <v>642</v>
      </c>
    </row>
    <row r="119" spans="1:2" ht="16.350000000000001" customHeight="1" x14ac:dyDescent="0.25">
      <c r="A119" s="232">
        <v>33679</v>
      </c>
      <c r="B119" s="233">
        <v>642</v>
      </c>
    </row>
    <row r="120" spans="1:2" ht="16.350000000000001" customHeight="1" x14ac:dyDescent="0.25">
      <c r="A120" s="232">
        <v>33680</v>
      </c>
      <c r="B120" s="235">
        <v>644.13</v>
      </c>
    </row>
    <row r="121" spans="1:2" ht="16.350000000000001" customHeight="1" x14ac:dyDescent="0.25">
      <c r="A121" s="232">
        <v>33681</v>
      </c>
      <c r="B121" s="233">
        <v>643.83000000000004</v>
      </c>
    </row>
    <row r="122" spans="1:2" ht="16.350000000000001" customHeight="1" x14ac:dyDescent="0.25">
      <c r="A122" s="232">
        <v>33682</v>
      </c>
      <c r="B122" s="235">
        <v>642.59</v>
      </c>
    </row>
    <row r="123" spans="1:2" ht="16.350000000000001" customHeight="1" x14ac:dyDescent="0.25">
      <c r="A123" s="232">
        <v>33683</v>
      </c>
      <c r="B123" s="233">
        <v>641.53</v>
      </c>
    </row>
    <row r="124" spans="1:2" ht="16.350000000000001" customHeight="1" x14ac:dyDescent="0.25">
      <c r="A124" s="232">
        <v>33684</v>
      </c>
      <c r="B124" s="235">
        <v>640.37</v>
      </c>
    </row>
    <row r="125" spans="1:2" ht="16.350000000000001" customHeight="1" x14ac:dyDescent="0.25">
      <c r="A125" s="232">
        <v>33685</v>
      </c>
      <c r="B125" s="233">
        <v>640.37</v>
      </c>
    </row>
    <row r="126" spans="1:2" ht="16.350000000000001" customHeight="1" x14ac:dyDescent="0.25">
      <c r="A126" s="232">
        <v>33686</v>
      </c>
      <c r="B126" s="235">
        <v>640.37</v>
      </c>
    </row>
    <row r="127" spans="1:2" ht="16.350000000000001" customHeight="1" x14ac:dyDescent="0.25">
      <c r="A127" s="232">
        <v>33687</v>
      </c>
      <c r="B127" s="233">
        <v>640.37</v>
      </c>
    </row>
    <row r="128" spans="1:2" ht="16.350000000000001" customHeight="1" x14ac:dyDescent="0.25">
      <c r="A128" s="232">
        <v>33688</v>
      </c>
      <c r="B128" s="235">
        <v>642</v>
      </c>
    </row>
    <row r="129" spans="1:2" ht="16.350000000000001" customHeight="1" x14ac:dyDescent="0.25">
      <c r="A129" s="232">
        <v>33689</v>
      </c>
      <c r="B129" s="233">
        <v>641.80999999999995</v>
      </c>
    </row>
    <row r="130" spans="1:2" ht="16.350000000000001" customHeight="1" x14ac:dyDescent="0.25">
      <c r="A130" s="232">
        <v>33690</v>
      </c>
      <c r="B130" s="235">
        <v>641.22</v>
      </c>
    </row>
    <row r="131" spans="1:2" ht="16.350000000000001" customHeight="1" x14ac:dyDescent="0.25">
      <c r="A131" s="232">
        <v>33691</v>
      </c>
      <c r="B131" s="233">
        <v>647.24</v>
      </c>
    </row>
    <row r="132" spans="1:2" ht="16.350000000000001" customHeight="1" x14ac:dyDescent="0.25">
      <c r="A132" s="232">
        <v>33692</v>
      </c>
      <c r="B132" s="235">
        <v>647.24</v>
      </c>
    </row>
    <row r="133" spans="1:2" ht="16.350000000000001" customHeight="1" x14ac:dyDescent="0.25">
      <c r="A133" s="232">
        <v>33693</v>
      </c>
      <c r="B133" s="233">
        <v>647.24</v>
      </c>
    </row>
    <row r="134" spans="1:2" ht="16.350000000000001" customHeight="1" x14ac:dyDescent="0.25">
      <c r="A134" s="232">
        <v>33694</v>
      </c>
      <c r="B134" s="235">
        <v>641.59</v>
      </c>
    </row>
    <row r="135" spans="1:2" ht="16.350000000000001" customHeight="1" x14ac:dyDescent="0.25">
      <c r="A135" s="232">
        <v>33695</v>
      </c>
      <c r="B135" s="233">
        <v>641.98</v>
      </c>
    </row>
    <row r="136" spans="1:2" ht="16.350000000000001" customHeight="1" x14ac:dyDescent="0.25">
      <c r="A136" s="232">
        <v>33696</v>
      </c>
      <c r="B136" s="235">
        <v>645.14</v>
      </c>
    </row>
    <row r="137" spans="1:2" ht="16.350000000000001" customHeight="1" x14ac:dyDescent="0.25">
      <c r="A137" s="232">
        <v>33697</v>
      </c>
      <c r="B137" s="233">
        <v>644.77</v>
      </c>
    </row>
    <row r="138" spans="1:2" ht="16.350000000000001" customHeight="1" x14ac:dyDescent="0.25">
      <c r="A138" s="232">
        <v>33698</v>
      </c>
      <c r="B138" s="235">
        <v>643.11</v>
      </c>
    </row>
    <row r="139" spans="1:2" ht="16.350000000000001" customHeight="1" x14ac:dyDescent="0.25">
      <c r="A139" s="232">
        <v>33699</v>
      </c>
      <c r="B139" s="233">
        <v>643.11</v>
      </c>
    </row>
    <row r="140" spans="1:2" ht="16.350000000000001" customHeight="1" x14ac:dyDescent="0.25">
      <c r="A140" s="232">
        <v>33700</v>
      </c>
      <c r="B140" s="235">
        <v>643.11</v>
      </c>
    </row>
    <row r="141" spans="1:2" ht="16.350000000000001" customHeight="1" x14ac:dyDescent="0.25">
      <c r="A141" s="232">
        <v>33701</v>
      </c>
      <c r="B141" s="233">
        <v>645.73</v>
      </c>
    </row>
    <row r="142" spans="1:2" ht="16.350000000000001" customHeight="1" x14ac:dyDescent="0.25">
      <c r="A142" s="232">
        <v>33702</v>
      </c>
      <c r="B142" s="235">
        <v>643.98</v>
      </c>
    </row>
    <row r="143" spans="1:2" ht="16.350000000000001" customHeight="1" x14ac:dyDescent="0.25">
      <c r="A143" s="232">
        <v>33703</v>
      </c>
      <c r="B143" s="233">
        <v>644.61</v>
      </c>
    </row>
    <row r="144" spans="1:2" ht="16.350000000000001" customHeight="1" x14ac:dyDescent="0.25">
      <c r="A144" s="232">
        <v>33704</v>
      </c>
      <c r="B144" s="235">
        <v>646.5</v>
      </c>
    </row>
    <row r="145" spans="1:2" ht="16.350000000000001" customHeight="1" x14ac:dyDescent="0.25">
      <c r="A145" s="232">
        <v>33705</v>
      </c>
      <c r="B145" s="233">
        <v>647.28</v>
      </c>
    </row>
    <row r="146" spans="1:2" ht="16.350000000000001" customHeight="1" x14ac:dyDescent="0.25">
      <c r="A146" s="232">
        <v>33706</v>
      </c>
      <c r="B146" s="235">
        <v>647.28</v>
      </c>
    </row>
    <row r="147" spans="1:2" ht="16.350000000000001" customHeight="1" x14ac:dyDescent="0.25">
      <c r="A147" s="232">
        <v>33707</v>
      </c>
      <c r="B147" s="233">
        <v>647.28</v>
      </c>
    </row>
    <row r="148" spans="1:2" ht="16.350000000000001" customHeight="1" x14ac:dyDescent="0.25">
      <c r="A148" s="232">
        <v>33708</v>
      </c>
      <c r="B148" s="235">
        <v>649.48</v>
      </c>
    </row>
    <row r="149" spans="1:2" ht="16.350000000000001" customHeight="1" x14ac:dyDescent="0.25">
      <c r="A149" s="232">
        <v>33709</v>
      </c>
      <c r="B149" s="233">
        <v>655.66</v>
      </c>
    </row>
    <row r="150" spans="1:2" ht="16.350000000000001" customHeight="1" x14ac:dyDescent="0.25">
      <c r="A150" s="232">
        <v>33710</v>
      </c>
      <c r="B150" s="235">
        <v>657.97</v>
      </c>
    </row>
    <row r="151" spans="1:2" ht="16.350000000000001" customHeight="1" x14ac:dyDescent="0.25">
      <c r="A151" s="232">
        <v>33711</v>
      </c>
      <c r="B151" s="233">
        <v>657.97</v>
      </c>
    </row>
    <row r="152" spans="1:2" ht="16.350000000000001" customHeight="1" x14ac:dyDescent="0.25">
      <c r="A152" s="232">
        <v>33712</v>
      </c>
      <c r="B152" s="235">
        <v>657.97</v>
      </c>
    </row>
    <row r="153" spans="1:2" ht="16.350000000000001" customHeight="1" x14ac:dyDescent="0.25">
      <c r="A153" s="232">
        <v>33713</v>
      </c>
      <c r="B153" s="233">
        <v>657.97</v>
      </c>
    </row>
    <row r="154" spans="1:2" ht="16.350000000000001" customHeight="1" x14ac:dyDescent="0.25">
      <c r="A154" s="232">
        <v>33714</v>
      </c>
      <c r="B154" s="235">
        <v>657.97</v>
      </c>
    </row>
    <row r="155" spans="1:2" ht="16.350000000000001" customHeight="1" x14ac:dyDescent="0.25">
      <c r="A155" s="232">
        <v>33715</v>
      </c>
      <c r="B155" s="233">
        <v>655.32000000000005</v>
      </c>
    </row>
    <row r="156" spans="1:2" ht="16.350000000000001" customHeight="1" x14ac:dyDescent="0.25">
      <c r="A156" s="232">
        <v>33716</v>
      </c>
      <c r="B156" s="235">
        <v>652.57000000000005</v>
      </c>
    </row>
    <row r="157" spans="1:2" ht="16.350000000000001" customHeight="1" x14ac:dyDescent="0.25">
      <c r="A157" s="232">
        <v>33717</v>
      </c>
      <c r="B157" s="233">
        <v>651.48</v>
      </c>
    </row>
    <row r="158" spans="1:2" ht="16.350000000000001" customHeight="1" x14ac:dyDescent="0.25">
      <c r="A158" s="232">
        <v>33718</v>
      </c>
      <c r="B158" s="235">
        <v>650.24</v>
      </c>
    </row>
    <row r="159" spans="1:2" ht="16.350000000000001" customHeight="1" x14ac:dyDescent="0.25">
      <c r="A159" s="232">
        <v>33719</v>
      </c>
      <c r="B159" s="233">
        <v>651.36</v>
      </c>
    </row>
    <row r="160" spans="1:2" ht="16.350000000000001" customHeight="1" x14ac:dyDescent="0.25">
      <c r="A160" s="232">
        <v>33720</v>
      </c>
      <c r="B160" s="235">
        <v>651.36</v>
      </c>
    </row>
    <row r="161" spans="1:2" ht="16.350000000000001" customHeight="1" x14ac:dyDescent="0.25">
      <c r="A161" s="232">
        <v>33721</v>
      </c>
      <c r="B161" s="233">
        <v>651.36</v>
      </c>
    </row>
    <row r="162" spans="1:2" ht="16.350000000000001" customHeight="1" x14ac:dyDescent="0.25">
      <c r="A162" s="232">
        <v>33722</v>
      </c>
      <c r="B162" s="235">
        <v>650.30999999999995</v>
      </c>
    </row>
    <row r="163" spans="1:2" ht="16.350000000000001" customHeight="1" x14ac:dyDescent="0.25">
      <c r="A163" s="232">
        <v>33723</v>
      </c>
      <c r="B163" s="233">
        <v>651.95000000000005</v>
      </c>
    </row>
    <row r="164" spans="1:2" ht="16.350000000000001" customHeight="1" x14ac:dyDescent="0.25">
      <c r="A164" s="232">
        <v>33724</v>
      </c>
      <c r="B164" s="235">
        <v>653.83000000000004</v>
      </c>
    </row>
    <row r="165" spans="1:2" ht="16.350000000000001" customHeight="1" x14ac:dyDescent="0.25">
      <c r="A165" s="232">
        <v>33725</v>
      </c>
      <c r="B165" s="233">
        <v>653.58000000000004</v>
      </c>
    </row>
    <row r="166" spans="1:2" ht="16.350000000000001" customHeight="1" x14ac:dyDescent="0.25">
      <c r="A166" s="232">
        <v>33726</v>
      </c>
      <c r="B166" s="235">
        <v>653.58000000000004</v>
      </c>
    </row>
    <row r="167" spans="1:2" ht="16.350000000000001" customHeight="1" x14ac:dyDescent="0.25">
      <c r="A167" s="232">
        <v>33727</v>
      </c>
      <c r="B167" s="233">
        <v>653.58000000000004</v>
      </c>
    </row>
    <row r="168" spans="1:2" ht="16.350000000000001" customHeight="1" x14ac:dyDescent="0.25">
      <c r="A168" s="232">
        <v>33728</v>
      </c>
      <c r="B168" s="235">
        <v>653.58000000000004</v>
      </c>
    </row>
    <row r="169" spans="1:2" ht="16.350000000000001" customHeight="1" x14ac:dyDescent="0.25">
      <c r="A169" s="232">
        <v>33729</v>
      </c>
      <c r="B169" s="233">
        <v>653.1</v>
      </c>
    </row>
    <row r="170" spans="1:2" ht="16.350000000000001" customHeight="1" x14ac:dyDescent="0.25">
      <c r="A170" s="232">
        <v>33730</v>
      </c>
      <c r="B170" s="235">
        <v>653.70000000000005</v>
      </c>
    </row>
    <row r="171" spans="1:2" ht="16.350000000000001" customHeight="1" x14ac:dyDescent="0.25">
      <c r="A171" s="232">
        <v>33731</v>
      </c>
      <c r="B171" s="233">
        <v>654.74</v>
      </c>
    </row>
    <row r="172" spans="1:2" ht="16.350000000000001" customHeight="1" x14ac:dyDescent="0.25">
      <c r="A172" s="232">
        <v>33732</v>
      </c>
      <c r="B172" s="235">
        <v>656.4</v>
      </c>
    </row>
    <row r="173" spans="1:2" ht="16.350000000000001" customHeight="1" x14ac:dyDescent="0.25">
      <c r="A173" s="232">
        <v>33733</v>
      </c>
      <c r="B173" s="233">
        <v>657.91</v>
      </c>
    </row>
    <row r="174" spans="1:2" ht="16.350000000000001" customHeight="1" x14ac:dyDescent="0.25">
      <c r="A174" s="232">
        <v>33734</v>
      </c>
      <c r="B174" s="235">
        <v>657.91</v>
      </c>
    </row>
    <row r="175" spans="1:2" ht="16.350000000000001" customHeight="1" x14ac:dyDescent="0.25">
      <c r="A175" s="232">
        <v>33735</v>
      </c>
      <c r="B175" s="233">
        <v>657.91</v>
      </c>
    </row>
    <row r="176" spans="1:2" ht="16.350000000000001" customHeight="1" x14ac:dyDescent="0.25">
      <c r="A176" s="232">
        <v>33736</v>
      </c>
      <c r="B176" s="235">
        <v>658.52</v>
      </c>
    </row>
    <row r="177" spans="1:2" ht="16.350000000000001" customHeight="1" x14ac:dyDescent="0.25">
      <c r="A177" s="232">
        <v>33737</v>
      </c>
      <c r="B177" s="233">
        <v>660.57</v>
      </c>
    </row>
    <row r="178" spans="1:2" ht="16.350000000000001" customHeight="1" x14ac:dyDescent="0.25">
      <c r="A178" s="232">
        <v>33738</v>
      </c>
      <c r="B178" s="235">
        <v>660.88</v>
      </c>
    </row>
    <row r="179" spans="1:2" ht="16.350000000000001" customHeight="1" x14ac:dyDescent="0.25">
      <c r="A179" s="232">
        <v>33739</v>
      </c>
      <c r="B179" s="233">
        <v>663.43</v>
      </c>
    </row>
    <row r="180" spans="1:2" ht="16.350000000000001" customHeight="1" x14ac:dyDescent="0.25">
      <c r="A180" s="232">
        <v>33740</v>
      </c>
      <c r="B180" s="235">
        <v>663.58</v>
      </c>
    </row>
    <row r="181" spans="1:2" ht="16.350000000000001" customHeight="1" x14ac:dyDescent="0.25">
      <c r="A181" s="232">
        <v>33741</v>
      </c>
      <c r="B181" s="233">
        <v>663.58</v>
      </c>
    </row>
    <row r="182" spans="1:2" ht="16.350000000000001" customHeight="1" x14ac:dyDescent="0.25">
      <c r="A182" s="232">
        <v>33742</v>
      </c>
      <c r="B182" s="235">
        <v>663.58</v>
      </c>
    </row>
    <row r="183" spans="1:2" ht="16.350000000000001" customHeight="1" x14ac:dyDescent="0.25">
      <c r="A183" s="232">
        <v>33743</v>
      </c>
      <c r="B183" s="233">
        <v>663.75</v>
      </c>
    </row>
    <row r="184" spans="1:2" ht="16.350000000000001" customHeight="1" x14ac:dyDescent="0.25">
      <c r="A184" s="232">
        <v>33744</v>
      </c>
      <c r="B184" s="235">
        <v>664.5</v>
      </c>
    </row>
    <row r="185" spans="1:2" ht="16.350000000000001" customHeight="1" x14ac:dyDescent="0.25">
      <c r="A185" s="232">
        <v>33745</v>
      </c>
      <c r="B185" s="233">
        <v>663.1</v>
      </c>
    </row>
    <row r="186" spans="1:2" ht="16.350000000000001" customHeight="1" x14ac:dyDescent="0.25">
      <c r="A186" s="232">
        <v>33746</v>
      </c>
      <c r="B186" s="235">
        <v>662.6</v>
      </c>
    </row>
    <row r="187" spans="1:2" ht="16.350000000000001" customHeight="1" x14ac:dyDescent="0.25">
      <c r="A187" s="232">
        <v>33747</v>
      </c>
      <c r="B187" s="233">
        <v>662.11</v>
      </c>
    </row>
    <row r="188" spans="1:2" ht="16.350000000000001" customHeight="1" x14ac:dyDescent="0.25">
      <c r="A188" s="232">
        <v>33748</v>
      </c>
      <c r="B188" s="235">
        <v>662.11</v>
      </c>
    </row>
    <row r="189" spans="1:2" ht="16.350000000000001" customHeight="1" x14ac:dyDescent="0.25">
      <c r="A189" s="232">
        <v>33749</v>
      </c>
      <c r="B189" s="233">
        <v>662.11</v>
      </c>
    </row>
    <row r="190" spans="1:2" ht="16.350000000000001" customHeight="1" x14ac:dyDescent="0.25">
      <c r="A190" s="232">
        <v>33750</v>
      </c>
      <c r="B190" s="235">
        <v>662.15</v>
      </c>
    </row>
    <row r="191" spans="1:2" ht="16.350000000000001" customHeight="1" x14ac:dyDescent="0.25">
      <c r="A191" s="232">
        <v>33751</v>
      </c>
      <c r="B191" s="233">
        <v>660.46</v>
      </c>
    </row>
    <row r="192" spans="1:2" ht="16.350000000000001" customHeight="1" x14ac:dyDescent="0.25">
      <c r="A192" s="232">
        <v>33752</v>
      </c>
      <c r="B192" s="235">
        <v>660.16</v>
      </c>
    </row>
    <row r="193" spans="1:2" ht="16.350000000000001" customHeight="1" x14ac:dyDescent="0.25">
      <c r="A193" s="232">
        <v>33753</v>
      </c>
      <c r="B193" s="233">
        <v>660.99</v>
      </c>
    </row>
    <row r="194" spans="1:2" ht="16.350000000000001" customHeight="1" x14ac:dyDescent="0.25">
      <c r="A194" s="232">
        <v>33754</v>
      </c>
      <c r="B194" s="235">
        <v>664.37</v>
      </c>
    </row>
    <row r="195" spans="1:2" ht="16.350000000000001" customHeight="1" x14ac:dyDescent="0.25">
      <c r="A195" s="232">
        <v>33755</v>
      </c>
      <c r="B195" s="233">
        <v>664.37</v>
      </c>
    </row>
    <row r="196" spans="1:2" ht="16.350000000000001" customHeight="1" x14ac:dyDescent="0.25">
      <c r="A196" s="232">
        <v>33756</v>
      </c>
      <c r="B196" s="235">
        <v>664.37</v>
      </c>
    </row>
    <row r="197" spans="1:2" ht="16.350000000000001" customHeight="1" x14ac:dyDescent="0.25">
      <c r="A197" s="232">
        <v>33757</v>
      </c>
      <c r="B197" s="233">
        <v>664.37</v>
      </c>
    </row>
    <row r="198" spans="1:2" ht="16.350000000000001" customHeight="1" x14ac:dyDescent="0.25">
      <c r="A198" s="232">
        <v>33758</v>
      </c>
      <c r="B198" s="235">
        <v>666.11</v>
      </c>
    </row>
    <row r="199" spans="1:2" ht="16.350000000000001" customHeight="1" x14ac:dyDescent="0.25">
      <c r="A199" s="232">
        <v>33759</v>
      </c>
      <c r="B199" s="233">
        <v>664.3</v>
      </c>
    </row>
    <row r="200" spans="1:2" ht="16.350000000000001" customHeight="1" x14ac:dyDescent="0.25">
      <c r="A200" s="232">
        <v>33760</v>
      </c>
      <c r="B200" s="235">
        <v>666.47</v>
      </c>
    </row>
    <row r="201" spans="1:2" ht="16.350000000000001" customHeight="1" x14ac:dyDescent="0.25">
      <c r="A201" s="232">
        <v>33761</v>
      </c>
      <c r="B201" s="233">
        <v>664.36</v>
      </c>
    </row>
    <row r="202" spans="1:2" ht="16.350000000000001" customHeight="1" x14ac:dyDescent="0.25">
      <c r="A202" s="232">
        <v>33762</v>
      </c>
      <c r="B202" s="235">
        <v>664.36</v>
      </c>
    </row>
    <row r="203" spans="1:2" ht="16.350000000000001" customHeight="1" x14ac:dyDescent="0.25">
      <c r="A203" s="232">
        <v>33763</v>
      </c>
      <c r="B203" s="233">
        <v>664.36</v>
      </c>
    </row>
    <row r="204" spans="1:2" ht="16.350000000000001" customHeight="1" x14ac:dyDescent="0.25">
      <c r="A204" s="232">
        <v>33764</v>
      </c>
      <c r="B204" s="235">
        <v>665.91</v>
      </c>
    </row>
    <row r="205" spans="1:2" ht="16.350000000000001" customHeight="1" x14ac:dyDescent="0.25">
      <c r="A205" s="232">
        <v>33765</v>
      </c>
      <c r="B205" s="233">
        <v>665.92</v>
      </c>
    </row>
    <row r="206" spans="1:2" ht="16.350000000000001" customHeight="1" x14ac:dyDescent="0.25">
      <c r="A206" s="232">
        <v>33766</v>
      </c>
      <c r="B206" s="235">
        <v>667.96</v>
      </c>
    </row>
    <row r="207" spans="1:2" ht="16.350000000000001" customHeight="1" x14ac:dyDescent="0.25">
      <c r="A207" s="232">
        <v>33767</v>
      </c>
      <c r="B207" s="233">
        <v>667.52</v>
      </c>
    </row>
    <row r="208" spans="1:2" ht="16.350000000000001" customHeight="1" x14ac:dyDescent="0.25">
      <c r="A208" s="232">
        <v>33768</v>
      </c>
      <c r="B208" s="235">
        <v>669.55</v>
      </c>
    </row>
    <row r="209" spans="1:2" ht="16.350000000000001" customHeight="1" x14ac:dyDescent="0.25">
      <c r="A209" s="232">
        <v>33769</v>
      </c>
      <c r="B209" s="233">
        <v>669.55</v>
      </c>
    </row>
    <row r="210" spans="1:2" ht="16.350000000000001" customHeight="1" x14ac:dyDescent="0.25">
      <c r="A210" s="232">
        <v>33770</v>
      </c>
      <c r="B210" s="235">
        <v>669.55</v>
      </c>
    </row>
    <row r="211" spans="1:2" ht="16.350000000000001" customHeight="1" x14ac:dyDescent="0.25">
      <c r="A211" s="232">
        <v>33771</v>
      </c>
      <c r="B211" s="233">
        <v>671.36</v>
      </c>
    </row>
    <row r="212" spans="1:2" ht="16.350000000000001" customHeight="1" x14ac:dyDescent="0.25">
      <c r="A212" s="232">
        <v>33772</v>
      </c>
      <c r="B212" s="235">
        <v>675.76</v>
      </c>
    </row>
    <row r="213" spans="1:2" ht="16.350000000000001" customHeight="1" x14ac:dyDescent="0.25">
      <c r="A213" s="232">
        <v>33773</v>
      </c>
      <c r="B213" s="233">
        <v>680.17</v>
      </c>
    </row>
    <row r="214" spans="1:2" ht="16.350000000000001" customHeight="1" x14ac:dyDescent="0.25">
      <c r="A214" s="232">
        <v>33774</v>
      </c>
      <c r="B214" s="235">
        <v>678.25</v>
      </c>
    </row>
    <row r="215" spans="1:2" ht="16.350000000000001" customHeight="1" x14ac:dyDescent="0.25">
      <c r="A215" s="232">
        <v>33775</v>
      </c>
      <c r="B215" s="233">
        <v>683.37</v>
      </c>
    </row>
    <row r="216" spans="1:2" ht="16.350000000000001" customHeight="1" x14ac:dyDescent="0.25">
      <c r="A216" s="232">
        <v>33776</v>
      </c>
      <c r="B216" s="235">
        <v>683.37</v>
      </c>
    </row>
    <row r="217" spans="1:2" ht="16.350000000000001" customHeight="1" x14ac:dyDescent="0.25">
      <c r="A217" s="232">
        <v>33777</v>
      </c>
      <c r="B217" s="233">
        <v>683.37</v>
      </c>
    </row>
    <row r="218" spans="1:2" ht="16.350000000000001" customHeight="1" x14ac:dyDescent="0.25">
      <c r="A218" s="232">
        <v>33778</v>
      </c>
      <c r="B218" s="235">
        <v>683.37</v>
      </c>
    </row>
    <row r="219" spans="1:2" ht="16.350000000000001" customHeight="1" x14ac:dyDescent="0.25">
      <c r="A219" s="232">
        <v>33779</v>
      </c>
      <c r="B219" s="233">
        <v>690.08</v>
      </c>
    </row>
    <row r="220" spans="1:2" ht="16.350000000000001" customHeight="1" x14ac:dyDescent="0.25">
      <c r="A220" s="232">
        <v>33780</v>
      </c>
      <c r="B220" s="235">
        <v>699.09</v>
      </c>
    </row>
    <row r="221" spans="1:2" ht="16.350000000000001" customHeight="1" x14ac:dyDescent="0.25">
      <c r="A221" s="232">
        <v>33781</v>
      </c>
      <c r="B221" s="233">
        <v>701.83</v>
      </c>
    </row>
    <row r="222" spans="1:2" ht="16.350000000000001" customHeight="1" x14ac:dyDescent="0.25">
      <c r="A222" s="232">
        <v>33782</v>
      </c>
      <c r="B222" s="235">
        <v>697.57</v>
      </c>
    </row>
    <row r="223" spans="1:2" ht="16.350000000000001" customHeight="1" x14ac:dyDescent="0.25">
      <c r="A223" s="232">
        <v>33783</v>
      </c>
      <c r="B223" s="233">
        <v>697.57</v>
      </c>
    </row>
    <row r="224" spans="1:2" ht="16.350000000000001" customHeight="1" x14ac:dyDescent="0.25">
      <c r="A224" s="232">
        <v>33784</v>
      </c>
      <c r="B224" s="235">
        <v>697.57</v>
      </c>
    </row>
    <row r="225" spans="1:2" ht="16.350000000000001" customHeight="1" x14ac:dyDescent="0.25">
      <c r="A225" s="232">
        <v>33785</v>
      </c>
      <c r="B225" s="233">
        <v>697.57</v>
      </c>
    </row>
    <row r="226" spans="1:2" ht="16.350000000000001" customHeight="1" x14ac:dyDescent="0.25">
      <c r="A226" s="232">
        <v>33786</v>
      </c>
      <c r="B226" s="235">
        <v>695.36</v>
      </c>
    </row>
    <row r="227" spans="1:2" ht="16.350000000000001" customHeight="1" x14ac:dyDescent="0.25">
      <c r="A227" s="232">
        <v>33787</v>
      </c>
      <c r="B227" s="233">
        <v>694.43</v>
      </c>
    </row>
    <row r="228" spans="1:2" ht="16.350000000000001" customHeight="1" x14ac:dyDescent="0.25">
      <c r="A228" s="232">
        <v>33788</v>
      </c>
      <c r="B228" s="235">
        <v>693.71</v>
      </c>
    </row>
    <row r="229" spans="1:2" ht="16.350000000000001" customHeight="1" x14ac:dyDescent="0.25">
      <c r="A229" s="232">
        <v>33789</v>
      </c>
      <c r="B229" s="233">
        <v>693.4</v>
      </c>
    </row>
    <row r="230" spans="1:2" ht="16.350000000000001" customHeight="1" x14ac:dyDescent="0.25">
      <c r="A230" s="232">
        <v>33790</v>
      </c>
      <c r="B230" s="235">
        <v>693.4</v>
      </c>
    </row>
    <row r="231" spans="1:2" ht="16.350000000000001" customHeight="1" x14ac:dyDescent="0.25">
      <c r="A231" s="232">
        <v>33791</v>
      </c>
      <c r="B231" s="233">
        <v>693.4</v>
      </c>
    </row>
    <row r="232" spans="1:2" ht="16.350000000000001" customHeight="1" x14ac:dyDescent="0.25">
      <c r="A232" s="232">
        <v>33792</v>
      </c>
      <c r="B232" s="235">
        <v>696.12</v>
      </c>
    </row>
    <row r="233" spans="1:2" ht="16.350000000000001" customHeight="1" x14ac:dyDescent="0.25">
      <c r="A233" s="232">
        <v>33793</v>
      </c>
      <c r="B233" s="233">
        <v>695.65</v>
      </c>
    </row>
    <row r="234" spans="1:2" ht="16.350000000000001" customHeight="1" x14ac:dyDescent="0.25">
      <c r="A234" s="232">
        <v>33794</v>
      </c>
      <c r="B234" s="235">
        <v>699.01</v>
      </c>
    </row>
    <row r="235" spans="1:2" ht="16.350000000000001" customHeight="1" x14ac:dyDescent="0.25">
      <c r="A235" s="232">
        <v>33795</v>
      </c>
      <c r="B235" s="233">
        <v>703.74</v>
      </c>
    </row>
    <row r="236" spans="1:2" ht="16.350000000000001" customHeight="1" x14ac:dyDescent="0.25">
      <c r="A236" s="232">
        <v>33796</v>
      </c>
      <c r="B236" s="235">
        <v>708.72</v>
      </c>
    </row>
    <row r="237" spans="1:2" ht="16.350000000000001" customHeight="1" x14ac:dyDescent="0.25">
      <c r="A237" s="232">
        <v>33797</v>
      </c>
      <c r="B237" s="233">
        <v>708.72</v>
      </c>
    </row>
    <row r="238" spans="1:2" ht="16.350000000000001" customHeight="1" x14ac:dyDescent="0.25">
      <c r="A238" s="232">
        <v>33798</v>
      </c>
      <c r="B238" s="235">
        <v>708.72</v>
      </c>
    </row>
    <row r="239" spans="1:2" ht="16.350000000000001" customHeight="1" x14ac:dyDescent="0.25">
      <c r="A239" s="232">
        <v>33799</v>
      </c>
      <c r="B239" s="233">
        <v>720.47</v>
      </c>
    </row>
    <row r="240" spans="1:2" ht="16.350000000000001" customHeight="1" x14ac:dyDescent="0.25">
      <c r="A240" s="232">
        <v>33800</v>
      </c>
      <c r="B240" s="235">
        <v>719.15</v>
      </c>
    </row>
    <row r="241" spans="1:2" ht="16.350000000000001" customHeight="1" x14ac:dyDescent="0.25">
      <c r="A241" s="232">
        <v>33801</v>
      </c>
      <c r="B241" s="233">
        <v>717.45</v>
      </c>
    </row>
    <row r="242" spans="1:2" ht="16.350000000000001" customHeight="1" x14ac:dyDescent="0.25">
      <c r="A242" s="232">
        <v>33802</v>
      </c>
      <c r="B242" s="235">
        <v>717.7</v>
      </c>
    </row>
    <row r="243" spans="1:2" ht="16.350000000000001" customHeight="1" x14ac:dyDescent="0.25">
      <c r="A243" s="232">
        <v>33803</v>
      </c>
      <c r="B243" s="233">
        <v>715.11</v>
      </c>
    </row>
    <row r="244" spans="1:2" ht="16.350000000000001" customHeight="1" x14ac:dyDescent="0.25">
      <c r="A244" s="232">
        <v>33804</v>
      </c>
      <c r="B244" s="235">
        <v>715.11</v>
      </c>
    </row>
    <row r="245" spans="1:2" ht="16.350000000000001" customHeight="1" x14ac:dyDescent="0.25">
      <c r="A245" s="232">
        <v>33805</v>
      </c>
      <c r="B245" s="233">
        <v>715.11</v>
      </c>
    </row>
    <row r="246" spans="1:2" ht="16.350000000000001" customHeight="1" x14ac:dyDescent="0.25">
      <c r="A246" s="232">
        <v>33806</v>
      </c>
      <c r="B246" s="235">
        <v>715.11</v>
      </c>
    </row>
    <row r="247" spans="1:2" ht="16.350000000000001" customHeight="1" x14ac:dyDescent="0.25">
      <c r="A247" s="232">
        <v>33807</v>
      </c>
      <c r="B247" s="233">
        <v>710.91</v>
      </c>
    </row>
    <row r="248" spans="1:2" ht="16.350000000000001" customHeight="1" x14ac:dyDescent="0.25">
      <c r="A248" s="232">
        <v>33808</v>
      </c>
      <c r="B248" s="235">
        <v>707.96</v>
      </c>
    </row>
    <row r="249" spans="1:2" ht="16.350000000000001" customHeight="1" x14ac:dyDescent="0.25">
      <c r="A249" s="232">
        <v>33809</v>
      </c>
      <c r="B249" s="233">
        <v>699.73</v>
      </c>
    </row>
    <row r="250" spans="1:2" ht="16.350000000000001" customHeight="1" x14ac:dyDescent="0.25">
      <c r="A250" s="232">
        <v>33810</v>
      </c>
      <c r="B250" s="235">
        <v>699.68</v>
      </c>
    </row>
    <row r="251" spans="1:2" ht="16.350000000000001" customHeight="1" x14ac:dyDescent="0.25">
      <c r="A251" s="232">
        <v>33811</v>
      </c>
      <c r="B251" s="233">
        <v>699.68</v>
      </c>
    </row>
    <row r="252" spans="1:2" ht="16.350000000000001" customHeight="1" x14ac:dyDescent="0.25">
      <c r="A252" s="232">
        <v>33812</v>
      </c>
      <c r="B252" s="235">
        <v>699.68</v>
      </c>
    </row>
    <row r="253" spans="1:2" ht="16.350000000000001" customHeight="1" x14ac:dyDescent="0.25">
      <c r="A253" s="232">
        <v>33813</v>
      </c>
      <c r="B253" s="233">
        <v>701.66</v>
      </c>
    </row>
    <row r="254" spans="1:2" ht="16.350000000000001" customHeight="1" x14ac:dyDescent="0.25">
      <c r="A254" s="232">
        <v>33814</v>
      </c>
      <c r="B254" s="235">
        <v>701.89</v>
      </c>
    </row>
    <row r="255" spans="1:2" ht="16.350000000000001" customHeight="1" x14ac:dyDescent="0.25">
      <c r="A255" s="232">
        <v>33815</v>
      </c>
      <c r="B255" s="233">
        <v>702.02</v>
      </c>
    </row>
    <row r="256" spans="1:2" ht="16.350000000000001" customHeight="1" x14ac:dyDescent="0.25">
      <c r="A256" s="232">
        <v>33816</v>
      </c>
      <c r="B256" s="235">
        <v>705.14</v>
      </c>
    </row>
    <row r="257" spans="1:2" ht="16.350000000000001" customHeight="1" x14ac:dyDescent="0.25">
      <c r="A257" s="232">
        <v>33817</v>
      </c>
      <c r="B257" s="233">
        <v>702.52</v>
      </c>
    </row>
    <row r="258" spans="1:2" ht="16.350000000000001" customHeight="1" x14ac:dyDescent="0.25">
      <c r="A258" s="232">
        <v>33818</v>
      </c>
      <c r="B258" s="235">
        <v>702.52</v>
      </c>
    </row>
    <row r="259" spans="1:2" ht="16.350000000000001" customHeight="1" x14ac:dyDescent="0.25">
      <c r="A259" s="232">
        <v>33819</v>
      </c>
      <c r="B259" s="233">
        <v>702.52</v>
      </c>
    </row>
    <row r="260" spans="1:2" ht="16.350000000000001" customHeight="1" x14ac:dyDescent="0.25">
      <c r="A260" s="232">
        <v>33820</v>
      </c>
      <c r="B260" s="235">
        <v>701.82</v>
      </c>
    </row>
    <row r="261" spans="1:2" ht="16.350000000000001" customHeight="1" x14ac:dyDescent="0.25">
      <c r="A261" s="232">
        <v>33821</v>
      </c>
      <c r="B261" s="233">
        <v>698.84</v>
      </c>
    </row>
    <row r="262" spans="1:2" ht="16.350000000000001" customHeight="1" x14ac:dyDescent="0.25">
      <c r="A262" s="232">
        <v>33822</v>
      </c>
      <c r="B262" s="235">
        <v>695.32</v>
      </c>
    </row>
    <row r="263" spans="1:2" ht="16.350000000000001" customHeight="1" x14ac:dyDescent="0.25">
      <c r="A263" s="232">
        <v>33823</v>
      </c>
      <c r="B263" s="233">
        <v>694.25</v>
      </c>
    </row>
    <row r="264" spans="1:2" ht="16.350000000000001" customHeight="1" x14ac:dyDescent="0.25">
      <c r="A264" s="232">
        <v>33824</v>
      </c>
      <c r="B264" s="235">
        <v>694.25</v>
      </c>
    </row>
    <row r="265" spans="1:2" ht="16.350000000000001" customHeight="1" x14ac:dyDescent="0.25">
      <c r="A265" s="232">
        <v>33825</v>
      </c>
      <c r="B265" s="233">
        <v>694.25</v>
      </c>
    </row>
    <row r="266" spans="1:2" ht="16.350000000000001" customHeight="1" x14ac:dyDescent="0.25">
      <c r="A266" s="232">
        <v>33826</v>
      </c>
      <c r="B266" s="235">
        <v>694.25</v>
      </c>
    </row>
    <row r="267" spans="1:2" ht="16.350000000000001" customHeight="1" x14ac:dyDescent="0.25">
      <c r="A267" s="232">
        <v>33827</v>
      </c>
      <c r="B267" s="233">
        <v>692.72</v>
      </c>
    </row>
    <row r="268" spans="1:2" ht="16.350000000000001" customHeight="1" x14ac:dyDescent="0.25">
      <c r="A268" s="232">
        <v>33828</v>
      </c>
      <c r="B268" s="235">
        <v>692.25</v>
      </c>
    </row>
    <row r="269" spans="1:2" ht="16.350000000000001" customHeight="1" x14ac:dyDescent="0.25">
      <c r="A269" s="232">
        <v>33829</v>
      </c>
      <c r="B269" s="233">
        <v>694.28</v>
      </c>
    </row>
    <row r="270" spans="1:2" ht="16.350000000000001" customHeight="1" x14ac:dyDescent="0.25">
      <c r="A270" s="232">
        <v>33830</v>
      </c>
      <c r="B270" s="235">
        <v>692.51</v>
      </c>
    </row>
    <row r="271" spans="1:2" ht="16.350000000000001" customHeight="1" x14ac:dyDescent="0.25">
      <c r="A271" s="232">
        <v>33831</v>
      </c>
      <c r="B271" s="233">
        <v>693.25</v>
      </c>
    </row>
    <row r="272" spans="1:2" ht="16.350000000000001" customHeight="1" x14ac:dyDescent="0.25">
      <c r="A272" s="232">
        <v>33832</v>
      </c>
      <c r="B272" s="235">
        <v>693.25</v>
      </c>
    </row>
    <row r="273" spans="1:2" ht="16.350000000000001" customHeight="1" x14ac:dyDescent="0.25">
      <c r="A273" s="232">
        <v>33833</v>
      </c>
      <c r="B273" s="233">
        <v>693.25</v>
      </c>
    </row>
    <row r="274" spans="1:2" ht="16.350000000000001" customHeight="1" x14ac:dyDescent="0.25">
      <c r="A274" s="232">
        <v>33834</v>
      </c>
      <c r="B274" s="235">
        <v>693.25</v>
      </c>
    </row>
    <row r="275" spans="1:2" ht="16.350000000000001" customHeight="1" x14ac:dyDescent="0.25">
      <c r="A275" s="232">
        <v>33835</v>
      </c>
      <c r="B275" s="233">
        <v>693.69</v>
      </c>
    </row>
    <row r="276" spans="1:2" ht="16.350000000000001" customHeight="1" x14ac:dyDescent="0.25">
      <c r="A276" s="232">
        <v>33836</v>
      </c>
      <c r="B276" s="235">
        <v>692.48</v>
      </c>
    </row>
    <row r="277" spans="1:2" ht="16.350000000000001" customHeight="1" x14ac:dyDescent="0.25">
      <c r="A277" s="232">
        <v>33837</v>
      </c>
      <c r="B277" s="233">
        <v>692.56</v>
      </c>
    </row>
    <row r="278" spans="1:2" ht="16.350000000000001" customHeight="1" x14ac:dyDescent="0.25">
      <c r="A278" s="232">
        <v>33838</v>
      </c>
      <c r="B278" s="235">
        <v>693.94</v>
      </c>
    </row>
    <row r="279" spans="1:2" ht="16.350000000000001" customHeight="1" x14ac:dyDescent="0.25">
      <c r="A279" s="232">
        <v>33839</v>
      </c>
      <c r="B279" s="233">
        <v>693.94</v>
      </c>
    </row>
    <row r="280" spans="1:2" ht="16.350000000000001" customHeight="1" x14ac:dyDescent="0.25">
      <c r="A280" s="232">
        <v>33840</v>
      </c>
      <c r="B280" s="235">
        <v>693.94</v>
      </c>
    </row>
    <row r="281" spans="1:2" ht="16.350000000000001" customHeight="1" x14ac:dyDescent="0.25">
      <c r="A281" s="232">
        <v>33841</v>
      </c>
      <c r="B281" s="233">
        <v>689.56</v>
      </c>
    </row>
    <row r="282" spans="1:2" ht="16.350000000000001" customHeight="1" x14ac:dyDescent="0.25">
      <c r="A282" s="232">
        <v>33842</v>
      </c>
      <c r="B282" s="235">
        <v>689.21</v>
      </c>
    </row>
    <row r="283" spans="1:2" ht="16.350000000000001" customHeight="1" x14ac:dyDescent="0.25">
      <c r="A283" s="232">
        <v>33843</v>
      </c>
      <c r="B283" s="233">
        <v>689.45</v>
      </c>
    </row>
    <row r="284" spans="1:2" ht="16.350000000000001" customHeight="1" x14ac:dyDescent="0.25">
      <c r="A284" s="232">
        <v>33844</v>
      </c>
      <c r="B284" s="235">
        <v>690.3</v>
      </c>
    </row>
    <row r="285" spans="1:2" ht="16.350000000000001" customHeight="1" x14ac:dyDescent="0.25">
      <c r="A285" s="232">
        <v>33845</v>
      </c>
      <c r="B285" s="233">
        <v>691.68</v>
      </c>
    </row>
    <row r="286" spans="1:2" ht="16.350000000000001" customHeight="1" x14ac:dyDescent="0.25">
      <c r="A286" s="232">
        <v>33846</v>
      </c>
      <c r="B286" s="235">
        <v>691.68</v>
      </c>
    </row>
    <row r="287" spans="1:2" ht="16.350000000000001" customHeight="1" x14ac:dyDescent="0.25">
      <c r="A287" s="232">
        <v>33847</v>
      </c>
      <c r="B287" s="233">
        <v>691.68</v>
      </c>
    </row>
    <row r="288" spans="1:2" ht="16.350000000000001" customHeight="1" x14ac:dyDescent="0.25">
      <c r="A288" s="232">
        <v>33848</v>
      </c>
      <c r="B288" s="235">
        <v>691.9</v>
      </c>
    </row>
    <row r="289" spans="1:2" ht="16.350000000000001" customHeight="1" x14ac:dyDescent="0.25">
      <c r="A289" s="232">
        <v>33849</v>
      </c>
      <c r="B289" s="233">
        <v>692.89</v>
      </c>
    </row>
    <row r="290" spans="1:2" ht="16.350000000000001" customHeight="1" x14ac:dyDescent="0.25">
      <c r="A290" s="232">
        <v>33850</v>
      </c>
      <c r="B290" s="235">
        <v>693.02</v>
      </c>
    </row>
    <row r="291" spans="1:2" ht="16.350000000000001" customHeight="1" x14ac:dyDescent="0.25">
      <c r="A291" s="232">
        <v>33851</v>
      </c>
      <c r="B291" s="233">
        <v>695.62</v>
      </c>
    </row>
    <row r="292" spans="1:2" ht="16.350000000000001" customHeight="1" x14ac:dyDescent="0.25">
      <c r="A292" s="232">
        <v>33852</v>
      </c>
      <c r="B292" s="235">
        <v>696.77</v>
      </c>
    </row>
    <row r="293" spans="1:2" ht="16.350000000000001" customHeight="1" x14ac:dyDescent="0.25">
      <c r="A293" s="232">
        <v>33853</v>
      </c>
      <c r="B293" s="233">
        <v>696.77</v>
      </c>
    </row>
    <row r="294" spans="1:2" ht="16.350000000000001" customHeight="1" x14ac:dyDescent="0.25">
      <c r="A294" s="232">
        <v>33854</v>
      </c>
      <c r="B294" s="235">
        <v>696.77</v>
      </c>
    </row>
    <row r="295" spans="1:2" ht="16.350000000000001" customHeight="1" x14ac:dyDescent="0.25">
      <c r="A295" s="232">
        <v>33855</v>
      </c>
      <c r="B295" s="233">
        <v>697.69</v>
      </c>
    </row>
    <row r="296" spans="1:2" ht="16.350000000000001" customHeight="1" x14ac:dyDescent="0.25">
      <c r="A296" s="232">
        <v>33856</v>
      </c>
      <c r="B296" s="235">
        <v>698.28</v>
      </c>
    </row>
    <row r="297" spans="1:2" ht="16.350000000000001" customHeight="1" x14ac:dyDescent="0.25">
      <c r="A297" s="232">
        <v>33857</v>
      </c>
      <c r="B297" s="233">
        <v>695.38</v>
      </c>
    </row>
    <row r="298" spans="1:2" ht="16.350000000000001" customHeight="1" x14ac:dyDescent="0.25">
      <c r="A298" s="232">
        <v>33858</v>
      </c>
      <c r="B298" s="235">
        <v>695.54</v>
      </c>
    </row>
    <row r="299" spans="1:2" ht="16.350000000000001" customHeight="1" x14ac:dyDescent="0.25">
      <c r="A299" s="232">
        <v>33859</v>
      </c>
      <c r="B299" s="233">
        <v>696.39</v>
      </c>
    </row>
    <row r="300" spans="1:2" ht="16.350000000000001" customHeight="1" x14ac:dyDescent="0.25">
      <c r="A300" s="232">
        <v>33860</v>
      </c>
      <c r="B300" s="235">
        <v>696.39</v>
      </c>
    </row>
    <row r="301" spans="1:2" ht="16.350000000000001" customHeight="1" x14ac:dyDescent="0.25">
      <c r="A301" s="232">
        <v>33861</v>
      </c>
      <c r="B301" s="233">
        <v>696.39</v>
      </c>
    </row>
    <row r="302" spans="1:2" ht="16.350000000000001" customHeight="1" x14ac:dyDescent="0.25">
      <c r="A302" s="232">
        <v>33862</v>
      </c>
      <c r="B302" s="235">
        <v>696.29</v>
      </c>
    </row>
    <row r="303" spans="1:2" ht="16.350000000000001" customHeight="1" x14ac:dyDescent="0.25">
      <c r="A303" s="232">
        <v>33863</v>
      </c>
      <c r="B303" s="233">
        <v>696.84</v>
      </c>
    </row>
    <row r="304" spans="1:2" ht="16.350000000000001" customHeight="1" x14ac:dyDescent="0.25">
      <c r="A304" s="232">
        <v>33864</v>
      </c>
      <c r="B304" s="235">
        <v>695.7</v>
      </c>
    </row>
    <row r="305" spans="1:2" ht="16.350000000000001" customHeight="1" x14ac:dyDescent="0.25">
      <c r="A305" s="232">
        <v>33865</v>
      </c>
      <c r="B305" s="233">
        <v>696.66</v>
      </c>
    </row>
    <row r="306" spans="1:2" ht="16.350000000000001" customHeight="1" x14ac:dyDescent="0.25">
      <c r="A306" s="232">
        <v>33866</v>
      </c>
      <c r="B306" s="235">
        <v>696.42</v>
      </c>
    </row>
    <row r="307" spans="1:2" ht="16.350000000000001" customHeight="1" x14ac:dyDescent="0.25">
      <c r="A307" s="232">
        <v>33867</v>
      </c>
      <c r="B307" s="233">
        <v>696.42</v>
      </c>
    </row>
    <row r="308" spans="1:2" ht="16.350000000000001" customHeight="1" x14ac:dyDescent="0.25">
      <c r="A308" s="232">
        <v>33868</v>
      </c>
      <c r="B308" s="235">
        <v>696.42</v>
      </c>
    </row>
    <row r="309" spans="1:2" ht="16.350000000000001" customHeight="1" x14ac:dyDescent="0.25">
      <c r="A309" s="232">
        <v>33869</v>
      </c>
      <c r="B309" s="233">
        <v>699.16</v>
      </c>
    </row>
    <row r="310" spans="1:2" ht="16.350000000000001" customHeight="1" x14ac:dyDescent="0.25">
      <c r="A310" s="232">
        <v>33870</v>
      </c>
      <c r="B310" s="235">
        <v>697.77</v>
      </c>
    </row>
    <row r="311" spans="1:2" ht="16.350000000000001" customHeight="1" x14ac:dyDescent="0.25">
      <c r="A311" s="232">
        <v>33871</v>
      </c>
      <c r="B311" s="233">
        <v>698.4</v>
      </c>
    </row>
    <row r="312" spans="1:2" ht="16.350000000000001" customHeight="1" x14ac:dyDescent="0.25">
      <c r="A312" s="232">
        <v>33872</v>
      </c>
      <c r="B312" s="235">
        <v>697.01</v>
      </c>
    </row>
    <row r="313" spans="1:2" ht="16.350000000000001" customHeight="1" x14ac:dyDescent="0.25">
      <c r="A313" s="232">
        <v>33873</v>
      </c>
      <c r="B313" s="233">
        <v>704.8</v>
      </c>
    </row>
    <row r="314" spans="1:2" ht="16.350000000000001" customHeight="1" x14ac:dyDescent="0.25">
      <c r="A314" s="232">
        <v>33874</v>
      </c>
      <c r="B314" s="235">
        <v>704.8</v>
      </c>
    </row>
    <row r="315" spans="1:2" ht="16.350000000000001" customHeight="1" x14ac:dyDescent="0.25">
      <c r="A315" s="232">
        <v>33875</v>
      </c>
      <c r="B315" s="233">
        <v>704.8</v>
      </c>
    </row>
    <row r="316" spans="1:2" ht="16.350000000000001" customHeight="1" x14ac:dyDescent="0.25">
      <c r="A316" s="232">
        <v>33876</v>
      </c>
      <c r="B316" s="235">
        <v>701</v>
      </c>
    </row>
    <row r="317" spans="1:2" ht="16.350000000000001" customHeight="1" x14ac:dyDescent="0.25">
      <c r="A317" s="232">
        <v>33877</v>
      </c>
      <c r="B317" s="233">
        <v>702.81</v>
      </c>
    </row>
    <row r="318" spans="1:2" ht="16.350000000000001" customHeight="1" x14ac:dyDescent="0.25">
      <c r="A318" s="232">
        <v>33878</v>
      </c>
      <c r="B318" s="235">
        <v>699.7</v>
      </c>
    </row>
    <row r="319" spans="1:2" ht="16.350000000000001" customHeight="1" x14ac:dyDescent="0.25">
      <c r="A319" s="232">
        <v>33879</v>
      </c>
      <c r="B319" s="233">
        <v>703.08</v>
      </c>
    </row>
    <row r="320" spans="1:2" ht="16.350000000000001" customHeight="1" x14ac:dyDescent="0.25">
      <c r="A320" s="232">
        <v>33880</v>
      </c>
      <c r="B320" s="235">
        <v>710.22</v>
      </c>
    </row>
    <row r="321" spans="1:2" ht="16.350000000000001" customHeight="1" x14ac:dyDescent="0.25">
      <c r="A321" s="232">
        <v>33881</v>
      </c>
      <c r="B321" s="233">
        <v>710.22</v>
      </c>
    </row>
    <row r="322" spans="1:2" ht="16.350000000000001" customHeight="1" x14ac:dyDescent="0.25">
      <c r="A322" s="232">
        <v>33882</v>
      </c>
      <c r="B322" s="235">
        <v>710.22</v>
      </c>
    </row>
    <row r="323" spans="1:2" ht="16.350000000000001" customHeight="1" x14ac:dyDescent="0.25">
      <c r="A323" s="232">
        <v>33883</v>
      </c>
      <c r="B323" s="233">
        <v>704.52</v>
      </c>
    </row>
    <row r="324" spans="1:2" ht="16.350000000000001" customHeight="1" x14ac:dyDescent="0.25">
      <c r="A324" s="232">
        <v>33884</v>
      </c>
      <c r="B324" s="235">
        <v>703.66</v>
      </c>
    </row>
    <row r="325" spans="1:2" ht="16.350000000000001" customHeight="1" x14ac:dyDescent="0.25">
      <c r="A325" s="232">
        <v>33885</v>
      </c>
      <c r="B325" s="233">
        <v>702.71</v>
      </c>
    </row>
    <row r="326" spans="1:2" ht="16.350000000000001" customHeight="1" x14ac:dyDescent="0.25">
      <c r="A326" s="232">
        <v>33886</v>
      </c>
      <c r="B326" s="235">
        <v>704.06</v>
      </c>
    </row>
    <row r="327" spans="1:2" ht="16.350000000000001" customHeight="1" x14ac:dyDescent="0.25">
      <c r="A327" s="232">
        <v>33887</v>
      </c>
      <c r="B327" s="233">
        <v>701.88</v>
      </c>
    </row>
    <row r="328" spans="1:2" ht="16.350000000000001" customHeight="1" x14ac:dyDescent="0.25">
      <c r="A328" s="232">
        <v>33888</v>
      </c>
      <c r="B328" s="235">
        <v>701.88</v>
      </c>
    </row>
    <row r="329" spans="1:2" ht="16.350000000000001" customHeight="1" x14ac:dyDescent="0.25">
      <c r="A329" s="232">
        <v>33889</v>
      </c>
      <c r="B329" s="233">
        <v>701.88</v>
      </c>
    </row>
    <row r="330" spans="1:2" ht="16.350000000000001" customHeight="1" x14ac:dyDescent="0.25">
      <c r="A330" s="232">
        <v>33890</v>
      </c>
      <c r="B330" s="235">
        <v>701.88</v>
      </c>
    </row>
    <row r="331" spans="1:2" ht="16.350000000000001" customHeight="1" x14ac:dyDescent="0.25">
      <c r="A331" s="232">
        <v>33891</v>
      </c>
      <c r="B331" s="233">
        <v>702.48</v>
      </c>
    </row>
    <row r="332" spans="1:2" ht="16.350000000000001" customHeight="1" x14ac:dyDescent="0.25">
      <c r="A332" s="232">
        <v>33892</v>
      </c>
      <c r="B332" s="235">
        <v>705.52</v>
      </c>
    </row>
    <row r="333" spans="1:2" ht="16.350000000000001" customHeight="1" x14ac:dyDescent="0.25">
      <c r="A333" s="232">
        <v>33893</v>
      </c>
      <c r="B333" s="233">
        <v>708.21</v>
      </c>
    </row>
    <row r="334" spans="1:2" ht="16.350000000000001" customHeight="1" x14ac:dyDescent="0.25">
      <c r="A334" s="232">
        <v>33894</v>
      </c>
      <c r="B334" s="235">
        <v>707.13</v>
      </c>
    </row>
    <row r="335" spans="1:2" ht="16.350000000000001" customHeight="1" x14ac:dyDescent="0.25">
      <c r="A335" s="232">
        <v>33895</v>
      </c>
      <c r="B335" s="233">
        <v>707.13</v>
      </c>
    </row>
    <row r="336" spans="1:2" ht="16.350000000000001" customHeight="1" x14ac:dyDescent="0.25">
      <c r="A336" s="232">
        <v>33896</v>
      </c>
      <c r="B336" s="235">
        <v>707.13</v>
      </c>
    </row>
    <row r="337" spans="1:2" ht="16.350000000000001" customHeight="1" x14ac:dyDescent="0.25">
      <c r="A337" s="232">
        <v>33897</v>
      </c>
      <c r="B337" s="233">
        <v>707.35</v>
      </c>
    </row>
    <row r="338" spans="1:2" ht="16.350000000000001" customHeight="1" x14ac:dyDescent="0.25">
      <c r="A338" s="232">
        <v>33898</v>
      </c>
      <c r="B338" s="235">
        <v>706.06</v>
      </c>
    </row>
    <row r="339" spans="1:2" ht="16.350000000000001" customHeight="1" x14ac:dyDescent="0.25">
      <c r="A339" s="232">
        <v>33899</v>
      </c>
      <c r="B339" s="233">
        <v>709.22</v>
      </c>
    </row>
    <row r="340" spans="1:2" ht="16.350000000000001" customHeight="1" x14ac:dyDescent="0.25">
      <c r="A340" s="232">
        <v>33900</v>
      </c>
      <c r="B340" s="235">
        <v>710.19</v>
      </c>
    </row>
    <row r="341" spans="1:2" ht="16.350000000000001" customHeight="1" x14ac:dyDescent="0.25">
      <c r="A341" s="232">
        <v>33901</v>
      </c>
      <c r="B341" s="233">
        <v>712.04</v>
      </c>
    </row>
    <row r="342" spans="1:2" ht="16.350000000000001" customHeight="1" x14ac:dyDescent="0.25">
      <c r="A342" s="232">
        <v>33902</v>
      </c>
      <c r="B342" s="235">
        <v>712.04</v>
      </c>
    </row>
    <row r="343" spans="1:2" ht="16.350000000000001" customHeight="1" x14ac:dyDescent="0.25">
      <c r="A343" s="232">
        <v>33903</v>
      </c>
      <c r="B343" s="233">
        <v>712.04</v>
      </c>
    </row>
    <row r="344" spans="1:2" ht="16.350000000000001" customHeight="1" x14ac:dyDescent="0.25">
      <c r="A344" s="232">
        <v>33904</v>
      </c>
      <c r="B344" s="235">
        <v>713.55</v>
      </c>
    </row>
    <row r="345" spans="1:2" ht="16.350000000000001" customHeight="1" x14ac:dyDescent="0.25">
      <c r="A345" s="232">
        <v>33905</v>
      </c>
      <c r="B345" s="233">
        <v>716.39</v>
      </c>
    </row>
    <row r="346" spans="1:2" ht="16.350000000000001" customHeight="1" x14ac:dyDescent="0.25">
      <c r="A346" s="232">
        <v>33906</v>
      </c>
      <c r="B346" s="235">
        <v>715.31</v>
      </c>
    </row>
    <row r="347" spans="1:2" ht="16.350000000000001" customHeight="1" x14ac:dyDescent="0.25">
      <c r="A347" s="232">
        <v>33907</v>
      </c>
      <c r="B347" s="233">
        <v>717.37</v>
      </c>
    </row>
    <row r="348" spans="1:2" ht="16.350000000000001" customHeight="1" x14ac:dyDescent="0.25">
      <c r="A348" s="232">
        <v>33908</v>
      </c>
      <c r="B348" s="235">
        <v>716.88</v>
      </c>
    </row>
    <row r="349" spans="1:2" ht="16.350000000000001" customHeight="1" x14ac:dyDescent="0.25">
      <c r="A349" s="232">
        <v>33909</v>
      </c>
      <c r="B349" s="233">
        <v>716.88</v>
      </c>
    </row>
    <row r="350" spans="1:2" ht="16.350000000000001" customHeight="1" x14ac:dyDescent="0.25">
      <c r="A350" s="232">
        <v>33910</v>
      </c>
      <c r="B350" s="235">
        <v>716.88</v>
      </c>
    </row>
    <row r="351" spans="1:2" ht="16.350000000000001" customHeight="1" x14ac:dyDescent="0.25">
      <c r="A351" s="232">
        <v>33911</v>
      </c>
      <c r="B351" s="233">
        <v>716.88</v>
      </c>
    </row>
    <row r="352" spans="1:2" ht="16.350000000000001" customHeight="1" x14ac:dyDescent="0.25">
      <c r="A352" s="232">
        <v>33912</v>
      </c>
      <c r="B352" s="235">
        <v>718.98</v>
      </c>
    </row>
    <row r="353" spans="1:2" ht="16.350000000000001" customHeight="1" x14ac:dyDescent="0.25">
      <c r="A353" s="232">
        <v>33913</v>
      </c>
      <c r="B353" s="233">
        <v>719.21</v>
      </c>
    </row>
    <row r="354" spans="1:2" ht="16.350000000000001" customHeight="1" x14ac:dyDescent="0.25">
      <c r="A354" s="232">
        <v>33914</v>
      </c>
      <c r="B354" s="235">
        <v>720.96</v>
      </c>
    </row>
    <row r="355" spans="1:2" ht="16.350000000000001" customHeight="1" x14ac:dyDescent="0.25">
      <c r="A355" s="232">
        <v>33915</v>
      </c>
      <c r="B355" s="233">
        <v>722.57</v>
      </c>
    </row>
    <row r="356" spans="1:2" ht="16.350000000000001" customHeight="1" x14ac:dyDescent="0.25">
      <c r="A356" s="232">
        <v>33916</v>
      </c>
      <c r="B356" s="235">
        <v>722.57</v>
      </c>
    </row>
    <row r="357" spans="1:2" ht="16.350000000000001" customHeight="1" x14ac:dyDescent="0.25">
      <c r="A357" s="232">
        <v>33917</v>
      </c>
      <c r="B357" s="233">
        <v>722.57</v>
      </c>
    </row>
    <row r="358" spans="1:2" ht="16.350000000000001" customHeight="1" x14ac:dyDescent="0.25">
      <c r="A358" s="232">
        <v>33918</v>
      </c>
      <c r="B358" s="235">
        <v>720.48</v>
      </c>
    </row>
    <row r="359" spans="1:2" ht="16.350000000000001" customHeight="1" x14ac:dyDescent="0.25">
      <c r="A359" s="232">
        <v>33919</v>
      </c>
      <c r="B359" s="233">
        <v>722.37</v>
      </c>
    </row>
    <row r="360" spans="1:2" ht="16.350000000000001" customHeight="1" x14ac:dyDescent="0.25">
      <c r="A360" s="232">
        <v>33920</v>
      </c>
      <c r="B360" s="235">
        <v>723.72</v>
      </c>
    </row>
    <row r="361" spans="1:2" ht="16.350000000000001" customHeight="1" x14ac:dyDescent="0.25">
      <c r="A361" s="232">
        <v>33921</v>
      </c>
      <c r="B361" s="233">
        <v>722.72</v>
      </c>
    </row>
    <row r="362" spans="1:2" ht="16.350000000000001" customHeight="1" x14ac:dyDescent="0.25">
      <c r="A362" s="232">
        <v>33922</v>
      </c>
      <c r="B362" s="235">
        <v>724.07</v>
      </c>
    </row>
    <row r="363" spans="1:2" ht="16.350000000000001" customHeight="1" x14ac:dyDescent="0.25">
      <c r="A363" s="232">
        <v>33923</v>
      </c>
      <c r="B363" s="233">
        <v>724.07</v>
      </c>
    </row>
    <row r="364" spans="1:2" ht="16.350000000000001" customHeight="1" x14ac:dyDescent="0.25">
      <c r="A364" s="232">
        <v>33924</v>
      </c>
      <c r="B364" s="235">
        <v>724.07</v>
      </c>
    </row>
    <row r="365" spans="1:2" ht="16.350000000000001" customHeight="1" x14ac:dyDescent="0.25">
      <c r="A365" s="232">
        <v>33925</v>
      </c>
      <c r="B365" s="233">
        <v>724.07</v>
      </c>
    </row>
    <row r="366" spans="1:2" ht="16.350000000000001" customHeight="1" x14ac:dyDescent="0.25">
      <c r="A366" s="232">
        <v>33926</v>
      </c>
      <c r="B366" s="235">
        <v>730.11</v>
      </c>
    </row>
    <row r="367" spans="1:2" ht="16.350000000000001" customHeight="1" x14ac:dyDescent="0.25">
      <c r="A367" s="232">
        <v>33927</v>
      </c>
      <c r="B367" s="233">
        <v>724.97</v>
      </c>
    </row>
    <row r="368" spans="1:2" ht="16.350000000000001" customHeight="1" x14ac:dyDescent="0.25">
      <c r="A368" s="232">
        <v>33928</v>
      </c>
      <c r="B368" s="235">
        <v>724.9</v>
      </c>
    </row>
    <row r="369" spans="1:2" ht="16.350000000000001" customHeight="1" x14ac:dyDescent="0.25">
      <c r="A369" s="232">
        <v>33929</v>
      </c>
      <c r="B369" s="233">
        <v>721.98</v>
      </c>
    </row>
    <row r="370" spans="1:2" ht="16.350000000000001" customHeight="1" x14ac:dyDescent="0.25">
      <c r="A370" s="232">
        <v>33930</v>
      </c>
      <c r="B370" s="235">
        <v>721.98</v>
      </c>
    </row>
    <row r="371" spans="1:2" ht="16.350000000000001" customHeight="1" x14ac:dyDescent="0.25">
      <c r="A371" s="232">
        <v>33931</v>
      </c>
      <c r="B371" s="233">
        <v>721.98</v>
      </c>
    </row>
    <row r="372" spans="1:2" ht="16.350000000000001" customHeight="1" x14ac:dyDescent="0.25">
      <c r="A372" s="232">
        <v>33932</v>
      </c>
      <c r="B372" s="235">
        <v>726.97</v>
      </c>
    </row>
    <row r="373" spans="1:2" ht="16.350000000000001" customHeight="1" x14ac:dyDescent="0.25">
      <c r="A373" s="232">
        <v>33933</v>
      </c>
      <c r="B373" s="233">
        <v>720.63</v>
      </c>
    </row>
    <row r="374" spans="1:2" ht="16.350000000000001" customHeight="1" x14ac:dyDescent="0.25">
      <c r="A374" s="232">
        <v>33934</v>
      </c>
      <c r="B374" s="235">
        <v>721.47</v>
      </c>
    </row>
    <row r="375" spans="1:2" ht="16.350000000000001" customHeight="1" x14ac:dyDescent="0.25">
      <c r="A375" s="232">
        <v>33935</v>
      </c>
      <c r="B375" s="233">
        <v>722.61</v>
      </c>
    </row>
    <row r="376" spans="1:2" ht="16.350000000000001" customHeight="1" x14ac:dyDescent="0.25">
      <c r="A376" s="232">
        <v>33936</v>
      </c>
      <c r="B376" s="235">
        <v>725.45</v>
      </c>
    </row>
    <row r="377" spans="1:2" ht="16.350000000000001" customHeight="1" x14ac:dyDescent="0.25">
      <c r="A377" s="232">
        <v>33937</v>
      </c>
      <c r="B377" s="233">
        <v>725.45</v>
      </c>
    </row>
    <row r="378" spans="1:2" ht="16.350000000000001" customHeight="1" x14ac:dyDescent="0.25">
      <c r="A378" s="232">
        <v>33938</v>
      </c>
      <c r="B378" s="235">
        <v>725.45</v>
      </c>
    </row>
    <row r="379" spans="1:2" ht="16.350000000000001" customHeight="1" x14ac:dyDescent="0.25">
      <c r="A379" s="232">
        <v>33939</v>
      </c>
      <c r="B379" s="233">
        <v>729.42</v>
      </c>
    </row>
    <row r="380" spans="1:2" ht="16.350000000000001" customHeight="1" x14ac:dyDescent="0.25">
      <c r="A380" s="232">
        <v>33940</v>
      </c>
      <c r="B380" s="235">
        <v>725.75</v>
      </c>
    </row>
    <row r="381" spans="1:2" ht="16.350000000000001" customHeight="1" x14ac:dyDescent="0.25">
      <c r="A381" s="232">
        <v>33941</v>
      </c>
      <c r="B381" s="233">
        <v>729.74</v>
      </c>
    </row>
    <row r="382" spans="1:2" ht="16.350000000000001" customHeight="1" x14ac:dyDescent="0.25">
      <c r="A382" s="232">
        <v>33942</v>
      </c>
      <c r="B382" s="235">
        <v>738.19</v>
      </c>
    </row>
    <row r="383" spans="1:2" ht="16.350000000000001" customHeight="1" x14ac:dyDescent="0.25">
      <c r="A383" s="232">
        <v>33943</v>
      </c>
      <c r="B383" s="233">
        <v>736.29</v>
      </c>
    </row>
    <row r="384" spans="1:2" ht="16.350000000000001" customHeight="1" x14ac:dyDescent="0.25">
      <c r="A384" s="232">
        <v>33944</v>
      </c>
      <c r="B384" s="235">
        <v>736.29</v>
      </c>
    </row>
    <row r="385" spans="1:2" ht="16.350000000000001" customHeight="1" x14ac:dyDescent="0.25">
      <c r="A385" s="232">
        <v>33945</v>
      </c>
      <c r="B385" s="233">
        <v>736.29</v>
      </c>
    </row>
    <row r="386" spans="1:2" ht="16.350000000000001" customHeight="1" x14ac:dyDescent="0.25">
      <c r="A386" s="232">
        <v>33946</v>
      </c>
      <c r="B386" s="235">
        <v>732.11</v>
      </c>
    </row>
    <row r="387" spans="1:2" ht="16.350000000000001" customHeight="1" x14ac:dyDescent="0.25">
      <c r="A387" s="232">
        <v>33947</v>
      </c>
      <c r="B387" s="233">
        <v>732.11</v>
      </c>
    </row>
    <row r="388" spans="1:2" ht="16.350000000000001" customHeight="1" x14ac:dyDescent="0.25">
      <c r="A388" s="232">
        <v>33948</v>
      </c>
      <c r="B388" s="235">
        <v>732.4</v>
      </c>
    </row>
    <row r="389" spans="1:2" ht="16.350000000000001" customHeight="1" x14ac:dyDescent="0.25">
      <c r="A389" s="232">
        <v>33949</v>
      </c>
      <c r="B389" s="233">
        <v>727.21</v>
      </c>
    </row>
    <row r="390" spans="1:2" ht="16.350000000000001" customHeight="1" x14ac:dyDescent="0.25">
      <c r="A390" s="232">
        <v>33950</v>
      </c>
      <c r="B390" s="235">
        <v>729.8</v>
      </c>
    </row>
    <row r="391" spans="1:2" ht="16.350000000000001" customHeight="1" x14ac:dyDescent="0.25">
      <c r="A391" s="232">
        <v>33951</v>
      </c>
      <c r="B391" s="233">
        <v>729.8</v>
      </c>
    </row>
    <row r="392" spans="1:2" ht="16.350000000000001" customHeight="1" x14ac:dyDescent="0.25">
      <c r="A392" s="232">
        <v>33952</v>
      </c>
      <c r="B392" s="235">
        <v>729.8</v>
      </c>
    </row>
    <row r="393" spans="1:2" ht="16.350000000000001" customHeight="1" x14ac:dyDescent="0.25">
      <c r="A393" s="232">
        <v>33953</v>
      </c>
      <c r="B393" s="233">
        <v>732.69</v>
      </c>
    </row>
    <row r="394" spans="1:2" ht="16.350000000000001" customHeight="1" x14ac:dyDescent="0.25">
      <c r="A394" s="232">
        <v>33954</v>
      </c>
      <c r="B394" s="235">
        <v>736.2</v>
      </c>
    </row>
    <row r="395" spans="1:2" ht="16.350000000000001" customHeight="1" x14ac:dyDescent="0.25">
      <c r="A395" s="232">
        <v>33955</v>
      </c>
      <c r="B395" s="233">
        <v>734.98</v>
      </c>
    </row>
    <row r="396" spans="1:2" ht="16.350000000000001" customHeight="1" x14ac:dyDescent="0.25">
      <c r="A396" s="232">
        <v>33956</v>
      </c>
      <c r="B396" s="235">
        <v>732.54</v>
      </c>
    </row>
    <row r="397" spans="1:2" ht="16.350000000000001" customHeight="1" x14ac:dyDescent="0.25">
      <c r="A397" s="232">
        <v>33957</v>
      </c>
      <c r="B397" s="233">
        <v>735.31</v>
      </c>
    </row>
    <row r="398" spans="1:2" ht="16.350000000000001" customHeight="1" x14ac:dyDescent="0.25">
      <c r="A398" s="232">
        <v>33958</v>
      </c>
      <c r="B398" s="235">
        <v>735.31</v>
      </c>
    </row>
    <row r="399" spans="1:2" ht="16.350000000000001" customHeight="1" x14ac:dyDescent="0.25">
      <c r="A399" s="232">
        <v>33959</v>
      </c>
      <c r="B399" s="233">
        <v>735.31</v>
      </c>
    </row>
    <row r="400" spans="1:2" ht="16.350000000000001" customHeight="1" x14ac:dyDescent="0.25">
      <c r="A400" s="232">
        <v>33960</v>
      </c>
      <c r="B400" s="235">
        <v>736.82</v>
      </c>
    </row>
    <row r="401" spans="1:2" ht="16.350000000000001" customHeight="1" x14ac:dyDescent="0.25">
      <c r="A401" s="232">
        <v>33961</v>
      </c>
      <c r="B401" s="233">
        <v>735</v>
      </c>
    </row>
    <row r="402" spans="1:2" ht="16.350000000000001" customHeight="1" x14ac:dyDescent="0.25">
      <c r="A402" s="232">
        <v>33962</v>
      </c>
      <c r="B402" s="235">
        <v>735.19</v>
      </c>
    </row>
    <row r="403" spans="1:2" ht="16.350000000000001" customHeight="1" x14ac:dyDescent="0.25">
      <c r="A403" s="232">
        <v>33963</v>
      </c>
      <c r="B403" s="233">
        <v>735.19</v>
      </c>
    </row>
    <row r="404" spans="1:2" ht="16.350000000000001" customHeight="1" x14ac:dyDescent="0.25">
      <c r="A404" s="232">
        <v>33964</v>
      </c>
      <c r="B404" s="235">
        <v>735.19</v>
      </c>
    </row>
    <row r="405" spans="1:2" ht="16.350000000000001" customHeight="1" x14ac:dyDescent="0.25">
      <c r="A405" s="232">
        <v>33965</v>
      </c>
      <c r="B405" s="233">
        <v>735.19</v>
      </c>
    </row>
    <row r="406" spans="1:2" ht="16.350000000000001" customHeight="1" x14ac:dyDescent="0.25">
      <c r="A406" s="232">
        <v>33966</v>
      </c>
      <c r="B406" s="235">
        <v>735.19</v>
      </c>
    </row>
    <row r="407" spans="1:2" ht="16.350000000000001" customHeight="1" x14ac:dyDescent="0.25">
      <c r="A407" s="232">
        <v>33967</v>
      </c>
      <c r="B407" s="233">
        <v>737.44</v>
      </c>
    </row>
    <row r="408" spans="1:2" ht="16.350000000000001" customHeight="1" x14ac:dyDescent="0.25">
      <c r="A408" s="232">
        <v>33968</v>
      </c>
      <c r="B408" s="235">
        <v>737.98</v>
      </c>
    </row>
    <row r="409" spans="1:2" ht="16.350000000000001" customHeight="1" x14ac:dyDescent="0.25">
      <c r="A409" s="232">
        <v>33969</v>
      </c>
      <c r="B409" s="233">
        <v>737.98</v>
      </c>
    </row>
    <row r="410" spans="1:2" ht="16.350000000000001" customHeight="1" x14ac:dyDescent="0.25">
      <c r="A410" s="232">
        <v>33970</v>
      </c>
      <c r="B410" s="235">
        <v>737.98</v>
      </c>
    </row>
    <row r="411" spans="1:2" ht="16.350000000000001" customHeight="1" x14ac:dyDescent="0.25">
      <c r="A411" s="232">
        <v>33971</v>
      </c>
      <c r="B411" s="233">
        <v>737.98</v>
      </c>
    </row>
    <row r="412" spans="1:2" ht="16.350000000000001" customHeight="1" x14ac:dyDescent="0.25">
      <c r="A412" s="232">
        <v>33972</v>
      </c>
      <c r="B412" s="235">
        <v>737.98</v>
      </c>
    </row>
    <row r="413" spans="1:2" ht="16.350000000000001" customHeight="1" x14ac:dyDescent="0.25">
      <c r="A413" s="232">
        <v>33973</v>
      </c>
      <c r="B413" s="233">
        <v>737.98</v>
      </c>
    </row>
    <row r="414" spans="1:2" ht="16.350000000000001" customHeight="1" x14ac:dyDescent="0.25">
      <c r="A414" s="232">
        <v>33974</v>
      </c>
      <c r="B414" s="235">
        <v>737.55</v>
      </c>
    </row>
    <row r="415" spans="1:2" ht="16.350000000000001" customHeight="1" x14ac:dyDescent="0.25">
      <c r="A415" s="232">
        <v>33975</v>
      </c>
      <c r="B415" s="233">
        <v>738.65</v>
      </c>
    </row>
    <row r="416" spans="1:2" ht="16.350000000000001" customHeight="1" x14ac:dyDescent="0.25">
      <c r="A416" s="232">
        <v>33976</v>
      </c>
      <c r="B416" s="235">
        <v>740.08</v>
      </c>
    </row>
    <row r="417" spans="1:2" ht="16.350000000000001" customHeight="1" x14ac:dyDescent="0.25">
      <c r="A417" s="232">
        <v>33977</v>
      </c>
      <c r="B417" s="233">
        <v>742.61</v>
      </c>
    </row>
    <row r="418" spans="1:2" ht="16.350000000000001" customHeight="1" x14ac:dyDescent="0.25">
      <c r="A418" s="232">
        <v>33978</v>
      </c>
      <c r="B418" s="235">
        <v>746.63</v>
      </c>
    </row>
    <row r="419" spans="1:2" ht="16.350000000000001" customHeight="1" x14ac:dyDescent="0.25">
      <c r="A419" s="232">
        <v>33979</v>
      </c>
      <c r="B419" s="233">
        <v>746.63</v>
      </c>
    </row>
    <row r="420" spans="1:2" ht="16.350000000000001" customHeight="1" x14ac:dyDescent="0.25">
      <c r="A420" s="232">
        <v>33980</v>
      </c>
      <c r="B420" s="235">
        <v>746.63</v>
      </c>
    </row>
    <row r="421" spans="1:2" ht="16.350000000000001" customHeight="1" x14ac:dyDescent="0.25">
      <c r="A421" s="232">
        <v>33981</v>
      </c>
      <c r="B421" s="233">
        <v>746.63</v>
      </c>
    </row>
    <row r="422" spans="1:2" ht="16.350000000000001" customHeight="1" x14ac:dyDescent="0.25">
      <c r="A422" s="232">
        <v>33982</v>
      </c>
      <c r="B422" s="235">
        <v>749.63</v>
      </c>
    </row>
    <row r="423" spans="1:2" ht="16.350000000000001" customHeight="1" x14ac:dyDescent="0.25">
      <c r="A423" s="232">
        <v>33983</v>
      </c>
      <c r="B423" s="233">
        <v>748.98</v>
      </c>
    </row>
    <row r="424" spans="1:2" ht="16.350000000000001" customHeight="1" x14ac:dyDescent="0.25">
      <c r="A424" s="232">
        <v>33984</v>
      </c>
      <c r="B424" s="235">
        <v>746.71</v>
      </c>
    </row>
    <row r="425" spans="1:2" ht="16.350000000000001" customHeight="1" x14ac:dyDescent="0.25">
      <c r="A425" s="232">
        <v>33985</v>
      </c>
      <c r="B425" s="233">
        <v>746.39</v>
      </c>
    </row>
    <row r="426" spans="1:2" ht="16.350000000000001" customHeight="1" x14ac:dyDescent="0.25">
      <c r="A426" s="232">
        <v>33986</v>
      </c>
      <c r="B426" s="235">
        <v>746.39</v>
      </c>
    </row>
    <row r="427" spans="1:2" ht="16.350000000000001" customHeight="1" x14ac:dyDescent="0.25">
      <c r="A427" s="232">
        <v>33987</v>
      </c>
      <c r="B427" s="233">
        <v>746.39</v>
      </c>
    </row>
    <row r="428" spans="1:2" ht="16.350000000000001" customHeight="1" x14ac:dyDescent="0.25">
      <c r="A428" s="232">
        <v>33988</v>
      </c>
      <c r="B428" s="235">
        <v>747.2</v>
      </c>
    </row>
    <row r="429" spans="1:2" ht="16.350000000000001" customHeight="1" x14ac:dyDescent="0.25">
      <c r="A429" s="232">
        <v>33989</v>
      </c>
      <c r="B429" s="233">
        <v>748.07</v>
      </c>
    </row>
    <row r="430" spans="1:2" ht="16.350000000000001" customHeight="1" x14ac:dyDescent="0.25">
      <c r="A430" s="232">
        <v>33990</v>
      </c>
      <c r="B430" s="235">
        <v>750.06</v>
      </c>
    </row>
    <row r="431" spans="1:2" ht="16.350000000000001" customHeight="1" x14ac:dyDescent="0.25">
      <c r="A431" s="232">
        <v>33991</v>
      </c>
      <c r="B431" s="233">
        <v>750</v>
      </c>
    </row>
    <row r="432" spans="1:2" ht="16.350000000000001" customHeight="1" x14ac:dyDescent="0.25">
      <c r="A432" s="232">
        <v>33992</v>
      </c>
      <c r="B432" s="235">
        <v>748.56</v>
      </c>
    </row>
    <row r="433" spans="1:2" ht="16.350000000000001" customHeight="1" x14ac:dyDescent="0.25">
      <c r="A433" s="232">
        <v>33993</v>
      </c>
      <c r="B433" s="233">
        <v>748.56</v>
      </c>
    </row>
    <row r="434" spans="1:2" ht="16.350000000000001" customHeight="1" x14ac:dyDescent="0.25">
      <c r="A434" s="232">
        <v>33994</v>
      </c>
      <c r="B434" s="235">
        <v>748.56</v>
      </c>
    </row>
    <row r="435" spans="1:2" ht="16.350000000000001" customHeight="1" x14ac:dyDescent="0.25">
      <c r="A435" s="232">
        <v>33995</v>
      </c>
      <c r="B435" s="233">
        <v>747.25</v>
      </c>
    </row>
    <row r="436" spans="1:2" ht="16.350000000000001" customHeight="1" x14ac:dyDescent="0.25">
      <c r="A436" s="232">
        <v>33996</v>
      </c>
      <c r="B436" s="235">
        <v>747.13</v>
      </c>
    </row>
    <row r="437" spans="1:2" ht="16.350000000000001" customHeight="1" x14ac:dyDescent="0.25">
      <c r="A437" s="232">
        <v>33997</v>
      </c>
      <c r="B437" s="233">
        <v>746.21</v>
      </c>
    </row>
    <row r="438" spans="1:2" ht="16.350000000000001" customHeight="1" x14ac:dyDescent="0.25">
      <c r="A438" s="232">
        <v>33998</v>
      </c>
      <c r="B438" s="235">
        <v>745.14</v>
      </c>
    </row>
    <row r="439" spans="1:2" ht="16.350000000000001" customHeight="1" x14ac:dyDescent="0.25">
      <c r="A439" s="232">
        <v>33999</v>
      </c>
      <c r="B439" s="233">
        <v>746.05</v>
      </c>
    </row>
    <row r="440" spans="1:2" ht="16.350000000000001" customHeight="1" x14ac:dyDescent="0.25">
      <c r="A440" s="232">
        <v>34000</v>
      </c>
      <c r="B440" s="235">
        <v>746.05</v>
      </c>
    </row>
    <row r="441" spans="1:2" ht="16.350000000000001" customHeight="1" x14ac:dyDescent="0.25">
      <c r="A441" s="232">
        <v>34001</v>
      </c>
      <c r="B441" s="233">
        <v>746.05</v>
      </c>
    </row>
    <row r="442" spans="1:2" ht="16.350000000000001" customHeight="1" x14ac:dyDescent="0.25">
      <c r="A442" s="232">
        <v>34002</v>
      </c>
      <c r="B442" s="235">
        <v>745.27</v>
      </c>
    </row>
    <row r="443" spans="1:2" ht="16.350000000000001" customHeight="1" x14ac:dyDescent="0.25">
      <c r="A443" s="232">
        <v>34003</v>
      </c>
      <c r="B443" s="233">
        <v>745.64</v>
      </c>
    </row>
    <row r="444" spans="1:2" ht="16.350000000000001" customHeight="1" x14ac:dyDescent="0.25">
      <c r="A444" s="232">
        <v>34004</v>
      </c>
      <c r="B444" s="235">
        <v>745.73</v>
      </c>
    </row>
    <row r="445" spans="1:2" ht="16.350000000000001" customHeight="1" x14ac:dyDescent="0.25">
      <c r="A445" s="232">
        <v>34005</v>
      </c>
      <c r="B445" s="233">
        <v>745.79</v>
      </c>
    </row>
    <row r="446" spans="1:2" ht="16.350000000000001" customHeight="1" x14ac:dyDescent="0.25">
      <c r="A446" s="232">
        <v>34006</v>
      </c>
      <c r="B446" s="235">
        <v>746.56</v>
      </c>
    </row>
    <row r="447" spans="1:2" ht="16.350000000000001" customHeight="1" x14ac:dyDescent="0.25">
      <c r="A447" s="232">
        <v>34007</v>
      </c>
      <c r="B447" s="233">
        <v>746.56</v>
      </c>
    </row>
    <row r="448" spans="1:2" ht="16.350000000000001" customHeight="1" x14ac:dyDescent="0.25">
      <c r="A448" s="232">
        <v>34008</v>
      </c>
      <c r="B448" s="235">
        <v>746.56</v>
      </c>
    </row>
    <row r="449" spans="1:2" ht="16.350000000000001" customHeight="1" x14ac:dyDescent="0.25">
      <c r="A449" s="232">
        <v>34009</v>
      </c>
      <c r="B449" s="233">
        <v>745.45</v>
      </c>
    </row>
    <row r="450" spans="1:2" ht="16.350000000000001" customHeight="1" x14ac:dyDescent="0.25">
      <c r="A450" s="232">
        <v>34010</v>
      </c>
      <c r="B450" s="235">
        <v>745.49</v>
      </c>
    </row>
    <row r="451" spans="1:2" ht="16.350000000000001" customHeight="1" x14ac:dyDescent="0.25">
      <c r="A451" s="232">
        <v>34011</v>
      </c>
      <c r="B451" s="233">
        <v>745.38</v>
      </c>
    </row>
    <row r="452" spans="1:2" ht="16.350000000000001" customHeight="1" x14ac:dyDescent="0.25">
      <c r="A452" s="232">
        <v>34012</v>
      </c>
      <c r="B452" s="235">
        <v>748.22</v>
      </c>
    </row>
    <row r="453" spans="1:2" ht="16.350000000000001" customHeight="1" x14ac:dyDescent="0.25">
      <c r="A453" s="232">
        <v>34013</v>
      </c>
      <c r="B453" s="233">
        <v>748.88</v>
      </c>
    </row>
    <row r="454" spans="1:2" ht="16.350000000000001" customHeight="1" x14ac:dyDescent="0.25">
      <c r="A454" s="232">
        <v>34014</v>
      </c>
      <c r="B454" s="235">
        <v>748.88</v>
      </c>
    </row>
    <row r="455" spans="1:2" ht="16.350000000000001" customHeight="1" x14ac:dyDescent="0.25">
      <c r="A455" s="232">
        <v>34015</v>
      </c>
      <c r="B455" s="233">
        <v>748.88</v>
      </c>
    </row>
    <row r="456" spans="1:2" ht="16.350000000000001" customHeight="1" x14ac:dyDescent="0.25">
      <c r="A456" s="232">
        <v>34016</v>
      </c>
      <c r="B456" s="235">
        <v>748.18</v>
      </c>
    </row>
    <row r="457" spans="1:2" ht="16.350000000000001" customHeight="1" x14ac:dyDescent="0.25">
      <c r="A457" s="232">
        <v>34017</v>
      </c>
      <c r="B457" s="233">
        <v>749.69</v>
      </c>
    </row>
    <row r="458" spans="1:2" ht="16.350000000000001" customHeight="1" x14ac:dyDescent="0.25">
      <c r="A458" s="232">
        <v>34018</v>
      </c>
      <c r="B458" s="235">
        <v>750.75</v>
      </c>
    </row>
    <row r="459" spans="1:2" ht="16.350000000000001" customHeight="1" x14ac:dyDescent="0.25">
      <c r="A459" s="232">
        <v>34019</v>
      </c>
      <c r="B459" s="233">
        <v>752.47</v>
      </c>
    </row>
    <row r="460" spans="1:2" ht="16.350000000000001" customHeight="1" x14ac:dyDescent="0.25">
      <c r="A460" s="232">
        <v>34020</v>
      </c>
      <c r="B460" s="235">
        <v>751.96</v>
      </c>
    </row>
    <row r="461" spans="1:2" ht="16.350000000000001" customHeight="1" x14ac:dyDescent="0.25">
      <c r="A461" s="232">
        <v>34021</v>
      </c>
      <c r="B461" s="233">
        <v>751.96</v>
      </c>
    </row>
    <row r="462" spans="1:2" ht="16.350000000000001" customHeight="1" x14ac:dyDescent="0.25">
      <c r="A462" s="232">
        <v>34022</v>
      </c>
      <c r="B462" s="235">
        <v>751.96</v>
      </c>
    </row>
    <row r="463" spans="1:2" ht="16.350000000000001" customHeight="1" x14ac:dyDescent="0.25">
      <c r="A463" s="232">
        <v>34023</v>
      </c>
      <c r="B463" s="233">
        <v>752.52</v>
      </c>
    </row>
    <row r="464" spans="1:2" ht="16.350000000000001" customHeight="1" x14ac:dyDescent="0.25">
      <c r="A464" s="232">
        <v>34024</v>
      </c>
      <c r="B464" s="235">
        <v>753.33</v>
      </c>
    </row>
    <row r="465" spans="1:2" ht="16.350000000000001" customHeight="1" x14ac:dyDescent="0.25">
      <c r="A465" s="232">
        <v>34025</v>
      </c>
      <c r="B465" s="233">
        <v>755.07</v>
      </c>
    </row>
    <row r="466" spans="1:2" ht="16.350000000000001" customHeight="1" x14ac:dyDescent="0.25">
      <c r="A466" s="232">
        <v>34026</v>
      </c>
      <c r="B466" s="235">
        <v>759.2</v>
      </c>
    </row>
    <row r="467" spans="1:2" ht="16.350000000000001" customHeight="1" x14ac:dyDescent="0.25">
      <c r="A467" s="232">
        <v>34027</v>
      </c>
      <c r="B467" s="233">
        <v>758.03</v>
      </c>
    </row>
    <row r="468" spans="1:2" ht="16.350000000000001" customHeight="1" x14ac:dyDescent="0.25">
      <c r="A468" s="232">
        <v>34028</v>
      </c>
      <c r="B468" s="235">
        <v>758.03</v>
      </c>
    </row>
    <row r="469" spans="1:2" ht="16.350000000000001" customHeight="1" x14ac:dyDescent="0.25">
      <c r="A469" s="232">
        <v>34029</v>
      </c>
      <c r="B469" s="233">
        <v>758.03</v>
      </c>
    </row>
    <row r="470" spans="1:2" ht="16.350000000000001" customHeight="1" x14ac:dyDescent="0.25">
      <c r="A470" s="232">
        <v>34030</v>
      </c>
      <c r="B470" s="235">
        <v>757.89</v>
      </c>
    </row>
    <row r="471" spans="1:2" ht="16.350000000000001" customHeight="1" x14ac:dyDescent="0.25">
      <c r="A471" s="232">
        <v>34031</v>
      </c>
      <c r="B471" s="233">
        <v>760.71</v>
      </c>
    </row>
    <row r="472" spans="1:2" ht="16.350000000000001" customHeight="1" x14ac:dyDescent="0.25">
      <c r="A472" s="232">
        <v>34032</v>
      </c>
      <c r="B472" s="235">
        <v>762.68</v>
      </c>
    </row>
    <row r="473" spans="1:2" ht="16.350000000000001" customHeight="1" x14ac:dyDescent="0.25">
      <c r="A473" s="232">
        <v>34033</v>
      </c>
      <c r="B473" s="233">
        <v>762.04</v>
      </c>
    </row>
    <row r="474" spans="1:2" ht="16.350000000000001" customHeight="1" x14ac:dyDescent="0.25">
      <c r="A474" s="232">
        <v>34034</v>
      </c>
      <c r="B474" s="235">
        <v>762.2</v>
      </c>
    </row>
    <row r="475" spans="1:2" ht="16.350000000000001" customHeight="1" x14ac:dyDescent="0.25">
      <c r="A475" s="232">
        <v>34035</v>
      </c>
      <c r="B475" s="233">
        <v>762.2</v>
      </c>
    </row>
    <row r="476" spans="1:2" ht="16.350000000000001" customHeight="1" x14ac:dyDescent="0.25">
      <c r="A476" s="232">
        <v>34036</v>
      </c>
      <c r="B476" s="235">
        <v>762.2</v>
      </c>
    </row>
    <row r="477" spans="1:2" ht="16.350000000000001" customHeight="1" x14ac:dyDescent="0.25">
      <c r="A477" s="232">
        <v>34037</v>
      </c>
      <c r="B477" s="233">
        <v>763.38</v>
      </c>
    </row>
    <row r="478" spans="1:2" ht="16.350000000000001" customHeight="1" x14ac:dyDescent="0.25">
      <c r="A478" s="232">
        <v>34038</v>
      </c>
      <c r="B478" s="235">
        <v>763.9</v>
      </c>
    </row>
    <row r="479" spans="1:2" ht="16.350000000000001" customHeight="1" x14ac:dyDescent="0.25">
      <c r="A479" s="232">
        <v>34039</v>
      </c>
      <c r="B479" s="233">
        <v>764.74</v>
      </c>
    </row>
    <row r="480" spans="1:2" ht="16.350000000000001" customHeight="1" x14ac:dyDescent="0.25">
      <c r="A480" s="232">
        <v>34040</v>
      </c>
      <c r="B480" s="235">
        <v>765.19</v>
      </c>
    </row>
    <row r="481" spans="1:2" ht="16.350000000000001" customHeight="1" x14ac:dyDescent="0.25">
      <c r="A481" s="232">
        <v>34041</v>
      </c>
      <c r="B481" s="233">
        <v>764.79</v>
      </c>
    </row>
    <row r="482" spans="1:2" ht="16.350000000000001" customHeight="1" x14ac:dyDescent="0.25">
      <c r="A482" s="232">
        <v>34042</v>
      </c>
      <c r="B482" s="235">
        <v>764.79</v>
      </c>
    </row>
    <row r="483" spans="1:2" ht="16.350000000000001" customHeight="1" x14ac:dyDescent="0.25">
      <c r="A483" s="232">
        <v>34043</v>
      </c>
      <c r="B483" s="233">
        <v>764.79</v>
      </c>
    </row>
    <row r="484" spans="1:2" ht="16.350000000000001" customHeight="1" x14ac:dyDescent="0.25">
      <c r="A484" s="232">
        <v>34044</v>
      </c>
      <c r="B484" s="235">
        <v>764.29</v>
      </c>
    </row>
    <row r="485" spans="1:2" ht="16.350000000000001" customHeight="1" x14ac:dyDescent="0.25">
      <c r="A485" s="232">
        <v>34045</v>
      </c>
      <c r="B485" s="233">
        <v>765.06</v>
      </c>
    </row>
    <row r="486" spans="1:2" ht="16.350000000000001" customHeight="1" x14ac:dyDescent="0.25">
      <c r="A486" s="232">
        <v>34046</v>
      </c>
      <c r="B486" s="235">
        <v>766.12</v>
      </c>
    </row>
    <row r="487" spans="1:2" ht="16.350000000000001" customHeight="1" x14ac:dyDescent="0.25">
      <c r="A487" s="232">
        <v>34047</v>
      </c>
      <c r="B487" s="233">
        <v>766.42</v>
      </c>
    </row>
    <row r="488" spans="1:2" ht="16.350000000000001" customHeight="1" x14ac:dyDescent="0.25">
      <c r="A488" s="232">
        <v>34048</v>
      </c>
      <c r="B488" s="235">
        <v>766.84</v>
      </c>
    </row>
    <row r="489" spans="1:2" ht="16.350000000000001" customHeight="1" x14ac:dyDescent="0.25">
      <c r="A489" s="232">
        <v>34049</v>
      </c>
      <c r="B489" s="233">
        <v>766.84</v>
      </c>
    </row>
    <row r="490" spans="1:2" ht="16.350000000000001" customHeight="1" x14ac:dyDescent="0.25">
      <c r="A490" s="232">
        <v>34050</v>
      </c>
      <c r="B490" s="235">
        <v>766.84</v>
      </c>
    </row>
    <row r="491" spans="1:2" ht="16.350000000000001" customHeight="1" x14ac:dyDescent="0.25">
      <c r="A491" s="232">
        <v>34051</v>
      </c>
      <c r="B491" s="233">
        <v>766.84</v>
      </c>
    </row>
    <row r="492" spans="1:2" ht="16.350000000000001" customHeight="1" x14ac:dyDescent="0.25">
      <c r="A492" s="232">
        <v>34052</v>
      </c>
      <c r="B492" s="235">
        <v>766.63</v>
      </c>
    </row>
    <row r="493" spans="1:2" ht="16.350000000000001" customHeight="1" x14ac:dyDescent="0.25">
      <c r="A493" s="232">
        <v>34053</v>
      </c>
      <c r="B493" s="233">
        <v>766.91</v>
      </c>
    </row>
    <row r="494" spans="1:2" ht="16.350000000000001" customHeight="1" x14ac:dyDescent="0.25">
      <c r="A494" s="232">
        <v>34054</v>
      </c>
      <c r="B494" s="235">
        <v>767.99</v>
      </c>
    </row>
    <row r="495" spans="1:2" ht="16.350000000000001" customHeight="1" x14ac:dyDescent="0.25">
      <c r="A495" s="232">
        <v>34055</v>
      </c>
      <c r="B495" s="233">
        <v>767.4</v>
      </c>
    </row>
    <row r="496" spans="1:2" ht="16.350000000000001" customHeight="1" x14ac:dyDescent="0.25">
      <c r="A496" s="232">
        <v>34056</v>
      </c>
      <c r="B496" s="235">
        <v>767.4</v>
      </c>
    </row>
    <row r="497" spans="1:2" ht="16.350000000000001" customHeight="1" x14ac:dyDescent="0.25">
      <c r="A497" s="232">
        <v>34057</v>
      </c>
      <c r="B497" s="233">
        <v>767.4</v>
      </c>
    </row>
    <row r="498" spans="1:2" ht="16.350000000000001" customHeight="1" x14ac:dyDescent="0.25">
      <c r="A498" s="232">
        <v>34058</v>
      </c>
      <c r="B498" s="235">
        <v>766.79</v>
      </c>
    </row>
    <row r="499" spans="1:2" ht="16.350000000000001" customHeight="1" x14ac:dyDescent="0.25">
      <c r="A499" s="232">
        <v>34059</v>
      </c>
      <c r="B499" s="233">
        <v>766.41</v>
      </c>
    </row>
    <row r="500" spans="1:2" ht="16.350000000000001" customHeight="1" x14ac:dyDescent="0.25">
      <c r="A500" s="232">
        <v>34060</v>
      </c>
      <c r="B500" s="235">
        <v>766.44</v>
      </c>
    </row>
    <row r="501" spans="1:2" ht="16.350000000000001" customHeight="1" x14ac:dyDescent="0.25">
      <c r="A501" s="232">
        <v>34061</v>
      </c>
      <c r="B501" s="233">
        <v>767.98</v>
      </c>
    </row>
    <row r="502" spans="1:2" ht="16.350000000000001" customHeight="1" x14ac:dyDescent="0.25">
      <c r="A502" s="232">
        <v>34062</v>
      </c>
      <c r="B502" s="235">
        <v>768.46</v>
      </c>
    </row>
    <row r="503" spans="1:2" ht="16.350000000000001" customHeight="1" x14ac:dyDescent="0.25">
      <c r="A503" s="232">
        <v>34063</v>
      </c>
      <c r="B503" s="233">
        <v>768.46</v>
      </c>
    </row>
    <row r="504" spans="1:2" ht="16.350000000000001" customHeight="1" x14ac:dyDescent="0.25">
      <c r="A504" s="232">
        <v>34064</v>
      </c>
      <c r="B504" s="235">
        <v>768.46</v>
      </c>
    </row>
    <row r="505" spans="1:2" ht="16.350000000000001" customHeight="1" x14ac:dyDescent="0.25">
      <c r="A505" s="232">
        <v>34065</v>
      </c>
      <c r="B505" s="233">
        <v>768.31</v>
      </c>
    </row>
    <row r="506" spans="1:2" ht="16.350000000000001" customHeight="1" x14ac:dyDescent="0.25">
      <c r="A506" s="232">
        <v>34066</v>
      </c>
      <c r="B506" s="235">
        <v>768.52</v>
      </c>
    </row>
    <row r="507" spans="1:2" ht="16.350000000000001" customHeight="1" x14ac:dyDescent="0.25">
      <c r="A507" s="232">
        <v>34067</v>
      </c>
      <c r="B507" s="233">
        <v>768.6</v>
      </c>
    </row>
    <row r="508" spans="1:2" ht="16.350000000000001" customHeight="1" x14ac:dyDescent="0.25">
      <c r="A508" s="232">
        <v>34068</v>
      </c>
      <c r="B508" s="235">
        <v>768.6</v>
      </c>
    </row>
    <row r="509" spans="1:2" ht="16.350000000000001" customHeight="1" x14ac:dyDescent="0.25">
      <c r="A509" s="232">
        <v>34069</v>
      </c>
      <c r="B509" s="233">
        <v>768.6</v>
      </c>
    </row>
    <row r="510" spans="1:2" ht="16.350000000000001" customHeight="1" x14ac:dyDescent="0.25">
      <c r="A510" s="232">
        <v>34070</v>
      </c>
      <c r="B510" s="235">
        <v>768.6</v>
      </c>
    </row>
    <row r="511" spans="1:2" ht="16.350000000000001" customHeight="1" x14ac:dyDescent="0.25">
      <c r="A511" s="232">
        <v>34071</v>
      </c>
      <c r="B511" s="233">
        <v>768.6</v>
      </c>
    </row>
    <row r="512" spans="1:2" ht="16.350000000000001" customHeight="1" x14ac:dyDescent="0.25">
      <c r="A512" s="232">
        <v>34072</v>
      </c>
      <c r="B512" s="235">
        <v>769.34</v>
      </c>
    </row>
    <row r="513" spans="1:2" ht="16.350000000000001" customHeight="1" x14ac:dyDescent="0.25">
      <c r="A513" s="232">
        <v>34073</v>
      </c>
      <c r="B513" s="233">
        <v>769.8</v>
      </c>
    </row>
    <row r="514" spans="1:2" ht="16.350000000000001" customHeight="1" x14ac:dyDescent="0.25">
      <c r="A514" s="232">
        <v>34074</v>
      </c>
      <c r="B514" s="235">
        <v>771.56</v>
      </c>
    </row>
    <row r="515" spans="1:2" ht="16.350000000000001" customHeight="1" x14ac:dyDescent="0.25">
      <c r="A515" s="232">
        <v>34075</v>
      </c>
      <c r="B515" s="233">
        <v>772.71</v>
      </c>
    </row>
    <row r="516" spans="1:2" ht="16.350000000000001" customHeight="1" x14ac:dyDescent="0.25">
      <c r="A516" s="232">
        <v>34076</v>
      </c>
      <c r="B516" s="235">
        <v>773.22</v>
      </c>
    </row>
    <row r="517" spans="1:2" ht="16.350000000000001" customHeight="1" x14ac:dyDescent="0.25">
      <c r="A517" s="232">
        <v>34077</v>
      </c>
      <c r="B517" s="233">
        <v>773.22</v>
      </c>
    </row>
    <row r="518" spans="1:2" ht="16.350000000000001" customHeight="1" x14ac:dyDescent="0.25">
      <c r="A518" s="232">
        <v>34078</v>
      </c>
      <c r="B518" s="235">
        <v>773.22</v>
      </c>
    </row>
    <row r="519" spans="1:2" ht="16.350000000000001" customHeight="1" x14ac:dyDescent="0.25">
      <c r="A519" s="232">
        <v>34079</v>
      </c>
      <c r="B519" s="233">
        <v>773.7</v>
      </c>
    </row>
    <row r="520" spans="1:2" ht="16.350000000000001" customHeight="1" x14ac:dyDescent="0.25">
      <c r="A520" s="232">
        <v>34080</v>
      </c>
      <c r="B520" s="235">
        <v>773.97</v>
      </c>
    </row>
    <row r="521" spans="1:2" ht="16.350000000000001" customHeight="1" x14ac:dyDescent="0.25">
      <c r="A521" s="232">
        <v>34081</v>
      </c>
      <c r="B521" s="233">
        <v>774.34</v>
      </c>
    </row>
    <row r="522" spans="1:2" ht="16.350000000000001" customHeight="1" x14ac:dyDescent="0.25">
      <c r="A522" s="232">
        <v>34082</v>
      </c>
      <c r="B522" s="235">
        <v>775.05</v>
      </c>
    </row>
    <row r="523" spans="1:2" ht="16.350000000000001" customHeight="1" x14ac:dyDescent="0.25">
      <c r="A523" s="232">
        <v>34083</v>
      </c>
      <c r="B523" s="233">
        <v>775.32</v>
      </c>
    </row>
    <row r="524" spans="1:2" ht="16.350000000000001" customHeight="1" x14ac:dyDescent="0.25">
      <c r="A524" s="232">
        <v>34084</v>
      </c>
      <c r="B524" s="235">
        <v>775.32</v>
      </c>
    </row>
    <row r="525" spans="1:2" ht="16.350000000000001" customHeight="1" x14ac:dyDescent="0.25">
      <c r="A525" s="232">
        <v>34085</v>
      </c>
      <c r="B525" s="233">
        <v>775.32</v>
      </c>
    </row>
    <row r="526" spans="1:2" ht="16.350000000000001" customHeight="1" x14ac:dyDescent="0.25">
      <c r="A526" s="232">
        <v>34086</v>
      </c>
      <c r="B526" s="235">
        <v>775.2</v>
      </c>
    </row>
    <row r="527" spans="1:2" ht="16.350000000000001" customHeight="1" x14ac:dyDescent="0.25">
      <c r="A527" s="232">
        <v>34087</v>
      </c>
      <c r="B527" s="233">
        <v>774.52</v>
      </c>
    </row>
    <row r="528" spans="1:2" ht="16.350000000000001" customHeight="1" x14ac:dyDescent="0.25">
      <c r="A528" s="232">
        <v>34088</v>
      </c>
      <c r="B528" s="235">
        <v>773.78</v>
      </c>
    </row>
    <row r="529" spans="1:2" ht="16.350000000000001" customHeight="1" x14ac:dyDescent="0.25">
      <c r="A529" s="232">
        <v>34089</v>
      </c>
      <c r="B529" s="233">
        <v>774.94</v>
      </c>
    </row>
    <row r="530" spans="1:2" ht="16.350000000000001" customHeight="1" x14ac:dyDescent="0.25">
      <c r="A530" s="232">
        <v>34090</v>
      </c>
      <c r="B530" s="235">
        <v>773.82</v>
      </c>
    </row>
    <row r="531" spans="1:2" ht="16.350000000000001" customHeight="1" x14ac:dyDescent="0.25">
      <c r="A531" s="232">
        <v>34091</v>
      </c>
      <c r="B531" s="233">
        <v>773.82</v>
      </c>
    </row>
    <row r="532" spans="1:2" ht="16.350000000000001" customHeight="1" x14ac:dyDescent="0.25">
      <c r="A532" s="232">
        <v>34092</v>
      </c>
      <c r="B532" s="235">
        <v>773.82</v>
      </c>
    </row>
    <row r="533" spans="1:2" ht="16.350000000000001" customHeight="1" x14ac:dyDescent="0.25">
      <c r="A533" s="232">
        <v>34093</v>
      </c>
      <c r="B533" s="233">
        <v>775.53</v>
      </c>
    </row>
    <row r="534" spans="1:2" ht="16.350000000000001" customHeight="1" x14ac:dyDescent="0.25">
      <c r="A534" s="232">
        <v>34094</v>
      </c>
      <c r="B534" s="235">
        <v>776.99</v>
      </c>
    </row>
    <row r="535" spans="1:2" ht="16.350000000000001" customHeight="1" x14ac:dyDescent="0.25">
      <c r="A535" s="232">
        <v>34095</v>
      </c>
      <c r="B535" s="233">
        <v>777.88</v>
      </c>
    </row>
    <row r="536" spans="1:2" ht="16.350000000000001" customHeight="1" x14ac:dyDescent="0.25">
      <c r="A536" s="232">
        <v>34096</v>
      </c>
      <c r="B536" s="235">
        <v>778.17</v>
      </c>
    </row>
    <row r="537" spans="1:2" ht="16.350000000000001" customHeight="1" x14ac:dyDescent="0.25">
      <c r="A537" s="232">
        <v>34097</v>
      </c>
      <c r="B537" s="233">
        <v>777.17</v>
      </c>
    </row>
    <row r="538" spans="1:2" ht="16.350000000000001" customHeight="1" x14ac:dyDescent="0.25">
      <c r="A538" s="232">
        <v>34098</v>
      </c>
      <c r="B538" s="235">
        <v>777.17</v>
      </c>
    </row>
    <row r="539" spans="1:2" ht="16.350000000000001" customHeight="1" x14ac:dyDescent="0.25">
      <c r="A539" s="232">
        <v>34099</v>
      </c>
      <c r="B539" s="233">
        <v>777.17</v>
      </c>
    </row>
    <row r="540" spans="1:2" ht="16.350000000000001" customHeight="1" x14ac:dyDescent="0.25">
      <c r="A540" s="232">
        <v>34100</v>
      </c>
      <c r="B540" s="235">
        <v>777.75</v>
      </c>
    </row>
    <row r="541" spans="1:2" ht="16.350000000000001" customHeight="1" x14ac:dyDescent="0.25">
      <c r="A541" s="232">
        <v>34101</v>
      </c>
      <c r="B541" s="233">
        <v>779.41</v>
      </c>
    </row>
    <row r="542" spans="1:2" ht="16.350000000000001" customHeight="1" x14ac:dyDescent="0.25">
      <c r="A542" s="232">
        <v>34102</v>
      </c>
      <c r="B542" s="235">
        <v>780.49</v>
      </c>
    </row>
    <row r="543" spans="1:2" ht="16.350000000000001" customHeight="1" x14ac:dyDescent="0.25">
      <c r="A543" s="232">
        <v>34103</v>
      </c>
      <c r="B543" s="233">
        <v>780.8</v>
      </c>
    </row>
    <row r="544" spans="1:2" ht="16.350000000000001" customHeight="1" x14ac:dyDescent="0.25">
      <c r="A544" s="232">
        <v>34104</v>
      </c>
      <c r="B544" s="235">
        <v>780.79</v>
      </c>
    </row>
    <row r="545" spans="1:2" ht="16.350000000000001" customHeight="1" x14ac:dyDescent="0.25">
      <c r="A545" s="232">
        <v>34105</v>
      </c>
      <c r="B545" s="233">
        <v>780.79</v>
      </c>
    </row>
    <row r="546" spans="1:2" ht="16.350000000000001" customHeight="1" x14ac:dyDescent="0.25">
      <c r="A546" s="232">
        <v>34106</v>
      </c>
      <c r="B546" s="235">
        <v>780.79</v>
      </c>
    </row>
    <row r="547" spans="1:2" ht="16.350000000000001" customHeight="1" x14ac:dyDescent="0.25">
      <c r="A547" s="232">
        <v>34107</v>
      </c>
      <c r="B547" s="233">
        <v>781.42</v>
      </c>
    </row>
    <row r="548" spans="1:2" ht="16.350000000000001" customHeight="1" x14ac:dyDescent="0.25">
      <c r="A548" s="232">
        <v>34108</v>
      </c>
      <c r="B548" s="235">
        <v>781.8</v>
      </c>
    </row>
    <row r="549" spans="1:2" ht="16.350000000000001" customHeight="1" x14ac:dyDescent="0.25">
      <c r="A549" s="232">
        <v>34109</v>
      </c>
      <c r="B549" s="233">
        <v>781.84</v>
      </c>
    </row>
    <row r="550" spans="1:2" ht="16.350000000000001" customHeight="1" x14ac:dyDescent="0.25">
      <c r="A550" s="232">
        <v>34110</v>
      </c>
      <c r="B550" s="235">
        <v>781.94</v>
      </c>
    </row>
    <row r="551" spans="1:2" ht="16.350000000000001" customHeight="1" x14ac:dyDescent="0.25">
      <c r="A551" s="232">
        <v>34111</v>
      </c>
      <c r="B551" s="233">
        <v>782</v>
      </c>
    </row>
    <row r="552" spans="1:2" ht="16.350000000000001" customHeight="1" x14ac:dyDescent="0.25">
      <c r="A552" s="232">
        <v>34112</v>
      </c>
      <c r="B552" s="235">
        <v>782</v>
      </c>
    </row>
    <row r="553" spans="1:2" ht="16.350000000000001" customHeight="1" x14ac:dyDescent="0.25">
      <c r="A553" s="232">
        <v>34113</v>
      </c>
      <c r="B553" s="233">
        <v>782</v>
      </c>
    </row>
    <row r="554" spans="1:2" ht="16.350000000000001" customHeight="1" x14ac:dyDescent="0.25">
      <c r="A554" s="232">
        <v>34114</v>
      </c>
      <c r="B554" s="235">
        <v>782</v>
      </c>
    </row>
    <row r="555" spans="1:2" ht="16.350000000000001" customHeight="1" x14ac:dyDescent="0.25">
      <c r="A555" s="232">
        <v>34115</v>
      </c>
      <c r="B555" s="233">
        <v>783.15</v>
      </c>
    </row>
    <row r="556" spans="1:2" ht="16.350000000000001" customHeight="1" x14ac:dyDescent="0.25">
      <c r="A556" s="232">
        <v>34116</v>
      </c>
      <c r="B556" s="235">
        <v>782.85</v>
      </c>
    </row>
    <row r="557" spans="1:2" ht="16.350000000000001" customHeight="1" x14ac:dyDescent="0.25">
      <c r="A557" s="232">
        <v>34117</v>
      </c>
      <c r="B557" s="233">
        <v>780.78</v>
      </c>
    </row>
    <row r="558" spans="1:2" ht="16.350000000000001" customHeight="1" x14ac:dyDescent="0.25">
      <c r="A558" s="232">
        <v>34118</v>
      </c>
      <c r="B558" s="235">
        <v>779.56</v>
      </c>
    </row>
    <row r="559" spans="1:2" ht="16.350000000000001" customHeight="1" x14ac:dyDescent="0.25">
      <c r="A559" s="232">
        <v>34119</v>
      </c>
      <c r="B559" s="233">
        <v>779.56</v>
      </c>
    </row>
    <row r="560" spans="1:2" ht="16.350000000000001" customHeight="1" x14ac:dyDescent="0.25">
      <c r="A560" s="232">
        <v>34120</v>
      </c>
      <c r="B560" s="235">
        <v>779.56</v>
      </c>
    </row>
    <row r="561" spans="1:2" ht="16.350000000000001" customHeight="1" x14ac:dyDescent="0.25">
      <c r="A561" s="232">
        <v>34121</v>
      </c>
      <c r="B561" s="233">
        <v>779</v>
      </c>
    </row>
    <row r="562" spans="1:2" ht="16.350000000000001" customHeight="1" x14ac:dyDescent="0.25">
      <c r="A562" s="232">
        <v>34122</v>
      </c>
      <c r="B562" s="235">
        <v>779.01</v>
      </c>
    </row>
    <row r="563" spans="1:2" ht="16.350000000000001" customHeight="1" x14ac:dyDescent="0.25">
      <c r="A563" s="232">
        <v>34123</v>
      </c>
      <c r="B563" s="233">
        <v>777.82</v>
      </c>
    </row>
    <row r="564" spans="1:2" ht="16.350000000000001" customHeight="1" x14ac:dyDescent="0.25">
      <c r="A564" s="232">
        <v>34124</v>
      </c>
      <c r="B564" s="235">
        <v>778.12</v>
      </c>
    </row>
    <row r="565" spans="1:2" ht="16.350000000000001" customHeight="1" x14ac:dyDescent="0.25">
      <c r="A565" s="232">
        <v>34125</v>
      </c>
      <c r="B565" s="233">
        <v>780.6</v>
      </c>
    </row>
    <row r="566" spans="1:2" ht="16.350000000000001" customHeight="1" x14ac:dyDescent="0.25">
      <c r="A566" s="232">
        <v>34126</v>
      </c>
      <c r="B566" s="235">
        <v>780.6</v>
      </c>
    </row>
    <row r="567" spans="1:2" ht="16.350000000000001" customHeight="1" x14ac:dyDescent="0.25">
      <c r="A567" s="232">
        <v>34127</v>
      </c>
      <c r="B567" s="233">
        <v>780.6</v>
      </c>
    </row>
    <row r="568" spans="1:2" ht="16.350000000000001" customHeight="1" x14ac:dyDescent="0.25">
      <c r="A568" s="232">
        <v>34128</v>
      </c>
      <c r="B568" s="235">
        <v>782.29</v>
      </c>
    </row>
    <row r="569" spans="1:2" ht="16.350000000000001" customHeight="1" x14ac:dyDescent="0.25">
      <c r="A569" s="232">
        <v>34129</v>
      </c>
      <c r="B569" s="233">
        <v>784.62</v>
      </c>
    </row>
    <row r="570" spans="1:2" ht="16.350000000000001" customHeight="1" x14ac:dyDescent="0.25">
      <c r="A570" s="232">
        <v>34130</v>
      </c>
      <c r="B570" s="235">
        <v>784.95</v>
      </c>
    </row>
    <row r="571" spans="1:2" ht="16.350000000000001" customHeight="1" x14ac:dyDescent="0.25">
      <c r="A571" s="232">
        <v>34131</v>
      </c>
      <c r="B571" s="233">
        <v>785.79</v>
      </c>
    </row>
    <row r="572" spans="1:2" ht="16.350000000000001" customHeight="1" x14ac:dyDescent="0.25">
      <c r="A572" s="232">
        <v>34132</v>
      </c>
      <c r="B572" s="235">
        <v>784.8</v>
      </c>
    </row>
    <row r="573" spans="1:2" ht="16.350000000000001" customHeight="1" x14ac:dyDescent="0.25">
      <c r="A573" s="232">
        <v>34133</v>
      </c>
      <c r="B573" s="233">
        <v>784.8</v>
      </c>
    </row>
    <row r="574" spans="1:2" ht="16.350000000000001" customHeight="1" x14ac:dyDescent="0.25">
      <c r="A574" s="232">
        <v>34134</v>
      </c>
      <c r="B574" s="235">
        <v>784.8</v>
      </c>
    </row>
    <row r="575" spans="1:2" ht="16.350000000000001" customHeight="1" x14ac:dyDescent="0.25">
      <c r="A575" s="232">
        <v>34135</v>
      </c>
      <c r="B575" s="233">
        <v>784.8</v>
      </c>
    </row>
    <row r="576" spans="1:2" ht="16.350000000000001" customHeight="1" x14ac:dyDescent="0.25">
      <c r="A576" s="232">
        <v>34136</v>
      </c>
      <c r="B576" s="235">
        <v>785.9</v>
      </c>
    </row>
    <row r="577" spans="1:2" ht="16.350000000000001" customHeight="1" x14ac:dyDescent="0.25">
      <c r="A577" s="232">
        <v>34137</v>
      </c>
      <c r="B577" s="233">
        <v>786.64</v>
      </c>
    </row>
    <row r="578" spans="1:2" ht="16.350000000000001" customHeight="1" x14ac:dyDescent="0.25">
      <c r="A578" s="232">
        <v>34138</v>
      </c>
      <c r="B578" s="235">
        <v>787.49</v>
      </c>
    </row>
    <row r="579" spans="1:2" ht="16.350000000000001" customHeight="1" x14ac:dyDescent="0.25">
      <c r="A579" s="232">
        <v>34139</v>
      </c>
      <c r="B579" s="233">
        <v>786.77</v>
      </c>
    </row>
    <row r="580" spans="1:2" ht="16.350000000000001" customHeight="1" x14ac:dyDescent="0.25">
      <c r="A580" s="232">
        <v>34140</v>
      </c>
      <c r="B580" s="235">
        <v>786.77</v>
      </c>
    </row>
    <row r="581" spans="1:2" ht="16.350000000000001" customHeight="1" x14ac:dyDescent="0.25">
      <c r="A581" s="232">
        <v>34141</v>
      </c>
      <c r="B581" s="233">
        <v>786.77</v>
      </c>
    </row>
    <row r="582" spans="1:2" ht="16.350000000000001" customHeight="1" x14ac:dyDescent="0.25">
      <c r="A582" s="232">
        <v>34142</v>
      </c>
      <c r="B582" s="235">
        <v>786.77</v>
      </c>
    </row>
    <row r="583" spans="1:2" ht="16.350000000000001" customHeight="1" x14ac:dyDescent="0.25">
      <c r="A583" s="232">
        <v>34143</v>
      </c>
      <c r="B583" s="233">
        <v>787.06</v>
      </c>
    </row>
    <row r="584" spans="1:2" ht="16.350000000000001" customHeight="1" x14ac:dyDescent="0.25">
      <c r="A584" s="232">
        <v>34144</v>
      </c>
      <c r="B584" s="235">
        <v>786.42</v>
      </c>
    </row>
    <row r="585" spans="1:2" ht="16.350000000000001" customHeight="1" x14ac:dyDescent="0.25">
      <c r="A585" s="232">
        <v>34145</v>
      </c>
      <c r="B585" s="233">
        <v>786.72</v>
      </c>
    </row>
    <row r="586" spans="1:2" ht="16.350000000000001" customHeight="1" x14ac:dyDescent="0.25">
      <c r="A586" s="232">
        <v>34146</v>
      </c>
      <c r="B586" s="235">
        <v>786.96</v>
      </c>
    </row>
    <row r="587" spans="1:2" ht="16.350000000000001" customHeight="1" x14ac:dyDescent="0.25">
      <c r="A587" s="232">
        <v>34147</v>
      </c>
      <c r="B587" s="233">
        <v>786.96</v>
      </c>
    </row>
    <row r="588" spans="1:2" ht="16.350000000000001" customHeight="1" x14ac:dyDescent="0.25">
      <c r="A588" s="232">
        <v>34148</v>
      </c>
      <c r="B588" s="235">
        <v>786.96</v>
      </c>
    </row>
    <row r="589" spans="1:2" ht="16.350000000000001" customHeight="1" x14ac:dyDescent="0.25">
      <c r="A589" s="232">
        <v>34149</v>
      </c>
      <c r="B589" s="233">
        <v>786.8</v>
      </c>
    </row>
    <row r="590" spans="1:2" ht="16.350000000000001" customHeight="1" x14ac:dyDescent="0.25">
      <c r="A590" s="232">
        <v>34150</v>
      </c>
      <c r="B590" s="235">
        <v>787.12</v>
      </c>
    </row>
    <row r="591" spans="1:2" ht="16.350000000000001" customHeight="1" x14ac:dyDescent="0.25">
      <c r="A591" s="232">
        <v>34151</v>
      </c>
      <c r="B591" s="233">
        <v>786.1</v>
      </c>
    </row>
    <row r="592" spans="1:2" ht="16.350000000000001" customHeight="1" x14ac:dyDescent="0.25">
      <c r="A592" s="232">
        <v>34152</v>
      </c>
      <c r="B592" s="235">
        <v>787.51</v>
      </c>
    </row>
    <row r="593" spans="1:2" ht="16.350000000000001" customHeight="1" x14ac:dyDescent="0.25">
      <c r="A593" s="232">
        <v>34153</v>
      </c>
      <c r="B593" s="233">
        <v>788.65</v>
      </c>
    </row>
    <row r="594" spans="1:2" ht="16.350000000000001" customHeight="1" x14ac:dyDescent="0.25">
      <c r="A594" s="232">
        <v>34154</v>
      </c>
      <c r="B594" s="235">
        <v>788.65</v>
      </c>
    </row>
    <row r="595" spans="1:2" ht="16.350000000000001" customHeight="1" x14ac:dyDescent="0.25">
      <c r="A595" s="232">
        <v>34155</v>
      </c>
      <c r="B595" s="233">
        <v>788.65</v>
      </c>
    </row>
    <row r="596" spans="1:2" ht="16.350000000000001" customHeight="1" x14ac:dyDescent="0.25">
      <c r="A596" s="232">
        <v>34156</v>
      </c>
      <c r="B596" s="235">
        <v>788.65</v>
      </c>
    </row>
    <row r="597" spans="1:2" ht="16.350000000000001" customHeight="1" x14ac:dyDescent="0.25">
      <c r="A597" s="232">
        <v>34157</v>
      </c>
      <c r="B597" s="233">
        <v>789.47</v>
      </c>
    </row>
    <row r="598" spans="1:2" ht="16.350000000000001" customHeight="1" x14ac:dyDescent="0.25">
      <c r="A598" s="232">
        <v>34158</v>
      </c>
      <c r="B598" s="235">
        <v>790.58</v>
      </c>
    </row>
    <row r="599" spans="1:2" ht="16.350000000000001" customHeight="1" x14ac:dyDescent="0.25">
      <c r="A599" s="232">
        <v>34159</v>
      </c>
      <c r="B599" s="233">
        <v>791.73</v>
      </c>
    </row>
    <row r="600" spans="1:2" ht="16.350000000000001" customHeight="1" x14ac:dyDescent="0.25">
      <c r="A600" s="232">
        <v>34160</v>
      </c>
      <c r="B600" s="235">
        <v>793.18</v>
      </c>
    </row>
    <row r="601" spans="1:2" ht="16.350000000000001" customHeight="1" x14ac:dyDescent="0.25">
      <c r="A601" s="232">
        <v>34161</v>
      </c>
      <c r="B601" s="233">
        <v>793.18</v>
      </c>
    </row>
    <row r="602" spans="1:2" ht="16.350000000000001" customHeight="1" x14ac:dyDescent="0.25">
      <c r="A602" s="232">
        <v>34162</v>
      </c>
      <c r="B602" s="235">
        <v>793.18</v>
      </c>
    </row>
    <row r="603" spans="1:2" ht="16.350000000000001" customHeight="1" x14ac:dyDescent="0.25">
      <c r="A603" s="232">
        <v>34163</v>
      </c>
      <c r="B603" s="233">
        <v>794.67</v>
      </c>
    </row>
    <row r="604" spans="1:2" ht="16.350000000000001" customHeight="1" x14ac:dyDescent="0.25">
      <c r="A604" s="232">
        <v>34164</v>
      </c>
      <c r="B604" s="235">
        <v>795.66</v>
      </c>
    </row>
    <row r="605" spans="1:2" ht="16.350000000000001" customHeight="1" x14ac:dyDescent="0.25">
      <c r="A605" s="232">
        <v>34165</v>
      </c>
      <c r="B605" s="233">
        <v>797</v>
      </c>
    </row>
    <row r="606" spans="1:2" ht="16.350000000000001" customHeight="1" x14ac:dyDescent="0.25">
      <c r="A606" s="232">
        <v>34166</v>
      </c>
      <c r="B606" s="235">
        <v>797.06</v>
      </c>
    </row>
    <row r="607" spans="1:2" ht="16.350000000000001" customHeight="1" x14ac:dyDescent="0.25">
      <c r="A607" s="232">
        <v>34167</v>
      </c>
      <c r="B607" s="233">
        <v>797.31</v>
      </c>
    </row>
    <row r="608" spans="1:2" ht="16.350000000000001" customHeight="1" x14ac:dyDescent="0.25">
      <c r="A608" s="232">
        <v>34168</v>
      </c>
      <c r="B608" s="235">
        <v>797.31</v>
      </c>
    </row>
    <row r="609" spans="1:2" ht="16.350000000000001" customHeight="1" x14ac:dyDescent="0.25">
      <c r="A609" s="232">
        <v>34169</v>
      </c>
      <c r="B609" s="233">
        <v>797.31</v>
      </c>
    </row>
    <row r="610" spans="1:2" ht="16.350000000000001" customHeight="1" x14ac:dyDescent="0.25">
      <c r="A610" s="232">
        <v>34170</v>
      </c>
      <c r="B610" s="235">
        <v>797.41</v>
      </c>
    </row>
    <row r="611" spans="1:2" ht="16.350000000000001" customHeight="1" x14ac:dyDescent="0.25">
      <c r="A611" s="232">
        <v>34171</v>
      </c>
      <c r="B611" s="233">
        <v>797.41</v>
      </c>
    </row>
    <row r="612" spans="1:2" ht="16.350000000000001" customHeight="1" x14ac:dyDescent="0.25">
      <c r="A612" s="232">
        <v>34172</v>
      </c>
      <c r="B612" s="235">
        <v>797.63</v>
      </c>
    </row>
    <row r="613" spans="1:2" ht="16.350000000000001" customHeight="1" x14ac:dyDescent="0.25">
      <c r="A613" s="232">
        <v>34173</v>
      </c>
      <c r="B613" s="233">
        <v>798.17</v>
      </c>
    </row>
    <row r="614" spans="1:2" ht="16.350000000000001" customHeight="1" x14ac:dyDescent="0.25">
      <c r="A614" s="232">
        <v>34174</v>
      </c>
      <c r="B614" s="235">
        <v>798.83</v>
      </c>
    </row>
    <row r="615" spans="1:2" ht="16.350000000000001" customHeight="1" x14ac:dyDescent="0.25">
      <c r="A615" s="232">
        <v>34175</v>
      </c>
      <c r="B615" s="233">
        <v>798.83</v>
      </c>
    </row>
    <row r="616" spans="1:2" ht="16.350000000000001" customHeight="1" x14ac:dyDescent="0.25">
      <c r="A616" s="232">
        <v>34176</v>
      </c>
      <c r="B616" s="235">
        <v>798.83</v>
      </c>
    </row>
    <row r="617" spans="1:2" ht="16.350000000000001" customHeight="1" x14ac:dyDescent="0.25">
      <c r="A617" s="232">
        <v>34177</v>
      </c>
      <c r="B617" s="233">
        <v>799.17</v>
      </c>
    </row>
    <row r="618" spans="1:2" ht="16.350000000000001" customHeight="1" x14ac:dyDescent="0.25">
      <c r="A618" s="232">
        <v>34178</v>
      </c>
      <c r="B618" s="235">
        <v>799.96</v>
      </c>
    </row>
    <row r="619" spans="1:2" ht="16.350000000000001" customHeight="1" x14ac:dyDescent="0.25">
      <c r="A619" s="232">
        <v>34179</v>
      </c>
      <c r="B619" s="233">
        <v>800.42</v>
      </c>
    </row>
    <row r="620" spans="1:2" ht="16.350000000000001" customHeight="1" x14ac:dyDescent="0.25">
      <c r="A620" s="232">
        <v>34180</v>
      </c>
      <c r="B620" s="235">
        <v>801.04</v>
      </c>
    </row>
    <row r="621" spans="1:2" ht="16.350000000000001" customHeight="1" x14ac:dyDescent="0.25">
      <c r="A621" s="232">
        <v>34181</v>
      </c>
      <c r="B621" s="233">
        <v>801.35</v>
      </c>
    </row>
    <row r="622" spans="1:2" ht="16.350000000000001" customHeight="1" x14ac:dyDescent="0.25">
      <c r="A622" s="232">
        <v>34182</v>
      </c>
      <c r="B622" s="235">
        <v>801.35</v>
      </c>
    </row>
    <row r="623" spans="1:2" ht="16.350000000000001" customHeight="1" x14ac:dyDescent="0.25">
      <c r="A623" s="232">
        <v>34183</v>
      </c>
      <c r="B623" s="233">
        <v>801.35</v>
      </c>
    </row>
    <row r="624" spans="1:2" ht="16.350000000000001" customHeight="1" x14ac:dyDescent="0.25">
      <c r="A624" s="232">
        <v>34184</v>
      </c>
      <c r="B624" s="235">
        <v>801.15</v>
      </c>
    </row>
    <row r="625" spans="1:2" ht="16.350000000000001" customHeight="1" x14ac:dyDescent="0.25">
      <c r="A625" s="232">
        <v>34185</v>
      </c>
      <c r="B625" s="233">
        <v>801.86</v>
      </c>
    </row>
    <row r="626" spans="1:2" ht="16.350000000000001" customHeight="1" x14ac:dyDescent="0.25">
      <c r="A626" s="232">
        <v>34186</v>
      </c>
      <c r="B626" s="235">
        <v>801.82</v>
      </c>
    </row>
    <row r="627" spans="1:2" ht="16.350000000000001" customHeight="1" x14ac:dyDescent="0.25">
      <c r="A627" s="232">
        <v>34187</v>
      </c>
      <c r="B627" s="233">
        <v>801.86</v>
      </c>
    </row>
    <row r="628" spans="1:2" ht="16.350000000000001" customHeight="1" x14ac:dyDescent="0.25">
      <c r="A628" s="232">
        <v>34188</v>
      </c>
      <c r="B628" s="235">
        <v>801.78</v>
      </c>
    </row>
    <row r="629" spans="1:2" ht="16.350000000000001" customHeight="1" x14ac:dyDescent="0.25">
      <c r="A629" s="232">
        <v>34189</v>
      </c>
      <c r="B629" s="233">
        <v>801.78</v>
      </c>
    </row>
    <row r="630" spans="1:2" ht="16.350000000000001" customHeight="1" x14ac:dyDescent="0.25">
      <c r="A630" s="232">
        <v>34190</v>
      </c>
      <c r="B630" s="235">
        <v>801.78</v>
      </c>
    </row>
    <row r="631" spans="1:2" ht="16.350000000000001" customHeight="1" x14ac:dyDescent="0.25">
      <c r="A631" s="232">
        <v>34191</v>
      </c>
      <c r="B631" s="233">
        <v>802.3</v>
      </c>
    </row>
    <row r="632" spans="1:2" ht="16.350000000000001" customHeight="1" x14ac:dyDescent="0.25">
      <c r="A632" s="232">
        <v>34192</v>
      </c>
      <c r="B632" s="235">
        <v>803.22</v>
      </c>
    </row>
    <row r="633" spans="1:2" ht="16.350000000000001" customHeight="1" x14ac:dyDescent="0.25">
      <c r="A633" s="232">
        <v>34193</v>
      </c>
      <c r="B633" s="233">
        <v>804.48</v>
      </c>
    </row>
    <row r="634" spans="1:2" ht="16.350000000000001" customHeight="1" x14ac:dyDescent="0.25">
      <c r="A634" s="232">
        <v>34194</v>
      </c>
      <c r="B634" s="235">
        <v>804.93</v>
      </c>
    </row>
    <row r="635" spans="1:2" ht="16.350000000000001" customHeight="1" x14ac:dyDescent="0.25">
      <c r="A635" s="232">
        <v>34195</v>
      </c>
      <c r="B635" s="233">
        <v>804.51</v>
      </c>
    </row>
    <row r="636" spans="1:2" ht="16.350000000000001" customHeight="1" x14ac:dyDescent="0.25">
      <c r="A636" s="232">
        <v>34196</v>
      </c>
      <c r="B636" s="235">
        <v>804.51</v>
      </c>
    </row>
    <row r="637" spans="1:2" ht="16.350000000000001" customHeight="1" x14ac:dyDescent="0.25">
      <c r="A637" s="232">
        <v>34197</v>
      </c>
      <c r="B637" s="233">
        <v>804.51</v>
      </c>
    </row>
    <row r="638" spans="1:2" ht="16.350000000000001" customHeight="1" x14ac:dyDescent="0.25">
      <c r="A638" s="232">
        <v>34198</v>
      </c>
      <c r="B638" s="235">
        <v>804.51</v>
      </c>
    </row>
    <row r="639" spans="1:2" ht="16.350000000000001" customHeight="1" x14ac:dyDescent="0.25">
      <c r="A639" s="232">
        <v>34199</v>
      </c>
      <c r="B639" s="233">
        <v>804.76</v>
      </c>
    </row>
    <row r="640" spans="1:2" ht="16.350000000000001" customHeight="1" x14ac:dyDescent="0.25">
      <c r="A640" s="232">
        <v>34200</v>
      </c>
      <c r="B640" s="235">
        <v>805.62</v>
      </c>
    </row>
    <row r="641" spans="1:2" ht="16.350000000000001" customHeight="1" x14ac:dyDescent="0.25">
      <c r="A641" s="232">
        <v>34201</v>
      </c>
      <c r="B641" s="233">
        <v>806.15</v>
      </c>
    </row>
    <row r="642" spans="1:2" ht="16.350000000000001" customHeight="1" x14ac:dyDescent="0.25">
      <c r="A642" s="232">
        <v>34202</v>
      </c>
      <c r="B642" s="235">
        <v>806.72</v>
      </c>
    </row>
    <row r="643" spans="1:2" ht="16.350000000000001" customHeight="1" x14ac:dyDescent="0.25">
      <c r="A643" s="232">
        <v>34203</v>
      </c>
      <c r="B643" s="233">
        <v>806.72</v>
      </c>
    </row>
    <row r="644" spans="1:2" ht="16.350000000000001" customHeight="1" x14ac:dyDescent="0.25">
      <c r="A644" s="232">
        <v>34204</v>
      </c>
      <c r="B644" s="235">
        <v>806.72</v>
      </c>
    </row>
    <row r="645" spans="1:2" ht="16.350000000000001" customHeight="1" x14ac:dyDescent="0.25">
      <c r="A645" s="232">
        <v>34205</v>
      </c>
      <c r="B645" s="233">
        <v>807.04</v>
      </c>
    </row>
    <row r="646" spans="1:2" ht="16.350000000000001" customHeight="1" x14ac:dyDescent="0.25">
      <c r="A646" s="232">
        <v>34206</v>
      </c>
      <c r="B646" s="235">
        <v>807.57</v>
      </c>
    </row>
    <row r="647" spans="1:2" ht="16.350000000000001" customHeight="1" x14ac:dyDescent="0.25">
      <c r="A647" s="232">
        <v>34207</v>
      </c>
      <c r="B647" s="233">
        <v>807.77</v>
      </c>
    </row>
    <row r="648" spans="1:2" ht="16.350000000000001" customHeight="1" x14ac:dyDescent="0.25">
      <c r="A648" s="232">
        <v>34208</v>
      </c>
      <c r="B648" s="235">
        <v>807.55</v>
      </c>
    </row>
    <row r="649" spans="1:2" ht="16.350000000000001" customHeight="1" x14ac:dyDescent="0.25">
      <c r="A649" s="232">
        <v>34209</v>
      </c>
      <c r="B649" s="233">
        <v>807.53</v>
      </c>
    </row>
    <row r="650" spans="1:2" ht="16.350000000000001" customHeight="1" x14ac:dyDescent="0.25">
      <c r="A650" s="232">
        <v>34210</v>
      </c>
      <c r="B650" s="235">
        <v>807.53</v>
      </c>
    </row>
    <row r="651" spans="1:2" ht="16.350000000000001" customHeight="1" x14ac:dyDescent="0.25">
      <c r="A651" s="232">
        <v>34211</v>
      </c>
      <c r="B651" s="233">
        <v>807.53</v>
      </c>
    </row>
    <row r="652" spans="1:2" ht="16.350000000000001" customHeight="1" x14ac:dyDescent="0.25">
      <c r="A652" s="232">
        <v>34212</v>
      </c>
      <c r="B652" s="235">
        <v>806.86</v>
      </c>
    </row>
    <row r="653" spans="1:2" ht="16.350000000000001" customHeight="1" x14ac:dyDescent="0.25">
      <c r="A653" s="232">
        <v>34213</v>
      </c>
      <c r="B653" s="233">
        <v>806.83</v>
      </c>
    </row>
    <row r="654" spans="1:2" ht="16.350000000000001" customHeight="1" x14ac:dyDescent="0.25">
      <c r="A654" s="232">
        <v>34214</v>
      </c>
      <c r="B654" s="235">
        <v>808.04</v>
      </c>
    </row>
    <row r="655" spans="1:2" ht="16.350000000000001" customHeight="1" x14ac:dyDescent="0.25">
      <c r="A655" s="232">
        <v>34215</v>
      </c>
      <c r="B655" s="233">
        <v>807.96</v>
      </c>
    </row>
    <row r="656" spans="1:2" ht="16.350000000000001" customHeight="1" x14ac:dyDescent="0.25">
      <c r="A656" s="232">
        <v>34216</v>
      </c>
      <c r="B656" s="235">
        <v>807.68</v>
      </c>
    </row>
    <row r="657" spans="1:2" ht="16.350000000000001" customHeight="1" x14ac:dyDescent="0.25">
      <c r="A657" s="232">
        <v>34217</v>
      </c>
      <c r="B657" s="233">
        <v>807.68</v>
      </c>
    </row>
    <row r="658" spans="1:2" ht="16.350000000000001" customHeight="1" x14ac:dyDescent="0.25">
      <c r="A658" s="232">
        <v>34218</v>
      </c>
      <c r="B658" s="235">
        <v>807.68</v>
      </c>
    </row>
    <row r="659" spans="1:2" ht="16.350000000000001" customHeight="1" x14ac:dyDescent="0.25">
      <c r="A659" s="232">
        <v>34219</v>
      </c>
      <c r="B659" s="233">
        <v>807.62</v>
      </c>
    </row>
    <row r="660" spans="1:2" ht="16.350000000000001" customHeight="1" x14ac:dyDescent="0.25">
      <c r="A660" s="232">
        <v>34220</v>
      </c>
      <c r="B660" s="235">
        <v>808.24</v>
      </c>
    </row>
    <row r="661" spans="1:2" ht="16.350000000000001" customHeight="1" x14ac:dyDescent="0.25">
      <c r="A661" s="232">
        <v>34221</v>
      </c>
      <c r="B661" s="233">
        <v>809.33</v>
      </c>
    </row>
    <row r="662" spans="1:2" ht="16.350000000000001" customHeight="1" x14ac:dyDescent="0.25">
      <c r="A662" s="232">
        <v>34222</v>
      </c>
      <c r="B662" s="235">
        <v>810.25</v>
      </c>
    </row>
    <row r="663" spans="1:2" ht="16.350000000000001" customHeight="1" x14ac:dyDescent="0.25">
      <c r="A663" s="232">
        <v>34223</v>
      </c>
      <c r="B663" s="233">
        <v>810.03</v>
      </c>
    </row>
    <row r="664" spans="1:2" ht="16.350000000000001" customHeight="1" x14ac:dyDescent="0.25">
      <c r="A664" s="232">
        <v>34224</v>
      </c>
      <c r="B664" s="235">
        <v>810.03</v>
      </c>
    </row>
    <row r="665" spans="1:2" ht="16.350000000000001" customHeight="1" x14ac:dyDescent="0.25">
      <c r="A665" s="232">
        <v>34225</v>
      </c>
      <c r="B665" s="233">
        <v>810.03</v>
      </c>
    </row>
    <row r="666" spans="1:2" ht="16.350000000000001" customHeight="1" x14ac:dyDescent="0.25">
      <c r="A666" s="232">
        <v>34226</v>
      </c>
      <c r="B666" s="235">
        <v>810.09</v>
      </c>
    </row>
    <row r="667" spans="1:2" ht="16.350000000000001" customHeight="1" x14ac:dyDescent="0.25">
      <c r="A667" s="232">
        <v>34227</v>
      </c>
      <c r="B667" s="233">
        <v>810.81</v>
      </c>
    </row>
    <row r="668" spans="1:2" ht="16.350000000000001" customHeight="1" x14ac:dyDescent="0.25">
      <c r="A668" s="232">
        <v>34228</v>
      </c>
      <c r="B668" s="235">
        <v>811.75</v>
      </c>
    </row>
    <row r="669" spans="1:2" ht="16.350000000000001" customHeight="1" x14ac:dyDescent="0.25">
      <c r="A669" s="232">
        <v>34229</v>
      </c>
      <c r="B669" s="233">
        <v>811.93</v>
      </c>
    </row>
    <row r="670" spans="1:2" ht="16.350000000000001" customHeight="1" x14ac:dyDescent="0.25">
      <c r="A670" s="232">
        <v>34230</v>
      </c>
      <c r="B670" s="235">
        <v>811.18</v>
      </c>
    </row>
    <row r="671" spans="1:2" ht="16.350000000000001" customHeight="1" x14ac:dyDescent="0.25">
      <c r="A671" s="232">
        <v>34231</v>
      </c>
      <c r="B671" s="233">
        <v>811.18</v>
      </c>
    </row>
    <row r="672" spans="1:2" ht="16.350000000000001" customHeight="1" x14ac:dyDescent="0.25">
      <c r="A672" s="232">
        <v>34232</v>
      </c>
      <c r="B672" s="235">
        <v>811.18</v>
      </c>
    </row>
    <row r="673" spans="1:2" ht="16.350000000000001" customHeight="1" x14ac:dyDescent="0.25">
      <c r="A673" s="232">
        <v>34233</v>
      </c>
      <c r="B673" s="233">
        <v>810.88</v>
      </c>
    </row>
    <row r="674" spans="1:2" ht="16.350000000000001" customHeight="1" x14ac:dyDescent="0.25">
      <c r="A674" s="232">
        <v>34234</v>
      </c>
      <c r="B674" s="235">
        <v>809.75</v>
      </c>
    </row>
    <row r="675" spans="1:2" ht="16.350000000000001" customHeight="1" x14ac:dyDescent="0.25">
      <c r="A675" s="232">
        <v>34235</v>
      </c>
      <c r="B675" s="233">
        <v>810.04</v>
      </c>
    </row>
    <row r="676" spans="1:2" ht="16.350000000000001" customHeight="1" x14ac:dyDescent="0.25">
      <c r="A676" s="232">
        <v>34236</v>
      </c>
      <c r="B676" s="235">
        <v>810.55</v>
      </c>
    </row>
    <row r="677" spans="1:2" ht="16.350000000000001" customHeight="1" x14ac:dyDescent="0.25">
      <c r="A677" s="232">
        <v>34237</v>
      </c>
      <c r="B677" s="233">
        <v>809.93</v>
      </c>
    </row>
    <row r="678" spans="1:2" ht="16.350000000000001" customHeight="1" x14ac:dyDescent="0.25">
      <c r="A678" s="232">
        <v>34238</v>
      </c>
      <c r="B678" s="235">
        <v>809.93</v>
      </c>
    </row>
    <row r="679" spans="1:2" ht="16.350000000000001" customHeight="1" x14ac:dyDescent="0.25">
      <c r="A679" s="232">
        <v>34239</v>
      </c>
      <c r="B679" s="233">
        <v>809.93</v>
      </c>
    </row>
    <row r="680" spans="1:2" ht="16.350000000000001" customHeight="1" x14ac:dyDescent="0.25">
      <c r="A680" s="232">
        <v>34240</v>
      </c>
      <c r="B680" s="235">
        <v>809.55</v>
      </c>
    </row>
    <row r="681" spans="1:2" ht="16.350000000000001" customHeight="1" x14ac:dyDescent="0.25">
      <c r="A681" s="232">
        <v>34241</v>
      </c>
      <c r="B681" s="233">
        <v>809.69</v>
      </c>
    </row>
    <row r="682" spans="1:2" ht="16.350000000000001" customHeight="1" x14ac:dyDescent="0.25">
      <c r="A682" s="232">
        <v>34242</v>
      </c>
      <c r="B682" s="235">
        <v>810.84</v>
      </c>
    </row>
    <row r="683" spans="1:2" ht="16.350000000000001" customHeight="1" x14ac:dyDescent="0.25">
      <c r="A683" s="232">
        <v>34243</v>
      </c>
      <c r="B683" s="233">
        <v>811.31</v>
      </c>
    </row>
    <row r="684" spans="1:2" ht="16.350000000000001" customHeight="1" x14ac:dyDescent="0.25">
      <c r="A684" s="232">
        <v>34244</v>
      </c>
      <c r="B684" s="235">
        <v>812.29</v>
      </c>
    </row>
    <row r="685" spans="1:2" ht="16.350000000000001" customHeight="1" x14ac:dyDescent="0.25">
      <c r="A685" s="232">
        <v>34245</v>
      </c>
      <c r="B685" s="233">
        <v>812.29</v>
      </c>
    </row>
    <row r="686" spans="1:2" ht="16.350000000000001" customHeight="1" x14ac:dyDescent="0.25">
      <c r="A686" s="232">
        <v>34246</v>
      </c>
      <c r="B686" s="235">
        <v>812.29</v>
      </c>
    </row>
    <row r="687" spans="1:2" ht="16.350000000000001" customHeight="1" x14ac:dyDescent="0.25">
      <c r="A687" s="232">
        <v>34247</v>
      </c>
      <c r="B687" s="233">
        <v>812.27</v>
      </c>
    </row>
    <row r="688" spans="1:2" ht="16.350000000000001" customHeight="1" x14ac:dyDescent="0.25">
      <c r="A688" s="232">
        <v>34248</v>
      </c>
      <c r="B688" s="235">
        <v>812.75</v>
      </c>
    </row>
    <row r="689" spans="1:2" ht="16.350000000000001" customHeight="1" x14ac:dyDescent="0.25">
      <c r="A689" s="232">
        <v>34249</v>
      </c>
      <c r="B689" s="233">
        <v>812.54</v>
      </c>
    </row>
    <row r="690" spans="1:2" ht="16.350000000000001" customHeight="1" x14ac:dyDescent="0.25">
      <c r="A690" s="232">
        <v>34250</v>
      </c>
      <c r="B690" s="235">
        <v>811.91</v>
      </c>
    </row>
    <row r="691" spans="1:2" ht="16.350000000000001" customHeight="1" x14ac:dyDescent="0.25">
      <c r="A691" s="232">
        <v>34251</v>
      </c>
      <c r="B691" s="233">
        <v>811.28</v>
      </c>
    </row>
    <row r="692" spans="1:2" ht="16.350000000000001" customHeight="1" x14ac:dyDescent="0.25">
      <c r="A692" s="232">
        <v>34252</v>
      </c>
      <c r="B692" s="235">
        <v>811.28</v>
      </c>
    </row>
    <row r="693" spans="1:2" ht="16.350000000000001" customHeight="1" x14ac:dyDescent="0.25">
      <c r="A693" s="232">
        <v>34253</v>
      </c>
      <c r="B693" s="233">
        <v>811.28</v>
      </c>
    </row>
    <row r="694" spans="1:2" ht="16.350000000000001" customHeight="1" x14ac:dyDescent="0.25">
      <c r="A694" s="232">
        <v>34254</v>
      </c>
      <c r="B694" s="235">
        <v>811.19</v>
      </c>
    </row>
    <row r="695" spans="1:2" ht="16.350000000000001" customHeight="1" x14ac:dyDescent="0.25">
      <c r="A695" s="232">
        <v>34255</v>
      </c>
      <c r="B695" s="233">
        <v>811.47</v>
      </c>
    </row>
    <row r="696" spans="1:2" ht="16.350000000000001" customHeight="1" x14ac:dyDescent="0.25">
      <c r="A696" s="232">
        <v>34256</v>
      </c>
      <c r="B696" s="235">
        <v>811.46</v>
      </c>
    </row>
    <row r="697" spans="1:2" ht="16.350000000000001" customHeight="1" x14ac:dyDescent="0.25">
      <c r="A697" s="232">
        <v>34257</v>
      </c>
      <c r="B697" s="233">
        <v>812.41</v>
      </c>
    </row>
    <row r="698" spans="1:2" ht="16.350000000000001" customHeight="1" x14ac:dyDescent="0.25">
      <c r="A698" s="232">
        <v>34258</v>
      </c>
      <c r="B698" s="235">
        <v>813.28</v>
      </c>
    </row>
    <row r="699" spans="1:2" ht="16.350000000000001" customHeight="1" x14ac:dyDescent="0.25">
      <c r="A699" s="232">
        <v>34259</v>
      </c>
      <c r="B699" s="233">
        <v>813.28</v>
      </c>
    </row>
    <row r="700" spans="1:2" ht="16.350000000000001" customHeight="1" x14ac:dyDescent="0.25">
      <c r="A700" s="232">
        <v>34260</v>
      </c>
      <c r="B700" s="235">
        <v>813.28</v>
      </c>
    </row>
    <row r="701" spans="1:2" ht="16.350000000000001" customHeight="1" x14ac:dyDescent="0.25">
      <c r="A701" s="232">
        <v>34261</v>
      </c>
      <c r="B701" s="233">
        <v>813.28</v>
      </c>
    </row>
    <row r="702" spans="1:2" ht="16.350000000000001" customHeight="1" x14ac:dyDescent="0.25">
      <c r="A702" s="232">
        <v>34262</v>
      </c>
      <c r="B702" s="235">
        <v>813.79</v>
      </c>
    </row>
    <row r="703" spans="1:2" ht="16.350000000000001" customHeight="1" x14ac:dyDescent="0.25">
      <c r="A703" s="232">
        <v>34263</v>
      </c>
      <c r="B703" s="233">
        <v>816.41</v>
      </c>
    </row>
    <row r="704" spans="1:2" ht="16.350000000000001" customHeight="1" x14ac:dyDescent="0.25">
      <c r="A704" s="232">
        <v>34264</v>
      </c>
      <c r="B704" s="235">
        <v>819.26</v>
      </c>
    </row>
    <row r="705" spans="1:2" ht="16.350000000000001" customHeight="1" x14ac:dyDescent="0.25">
      <c r="A705" s="232">
        <v>34265</v>
      </c>
      <c r="B705" s="233">
        <v>819.41</v>
      </c>
    </row>
    <row r="706" spans="1:2" ht="16.350000000000001" customHeight="1" x14ac:dyDescent="0.25">
      <c r="A706" s="232">
        <v>34266</v>
      </c>
      <c r="B706" s="235">
        <v>819.41</v>
      </c>
    </row>
    <row r="707" spans="1:2" ht="16.350000000000001" customHeight="1" x14ac:dyDescent="0.25">
      <c r="A707" s="232">
        <v>34267</v>
      </c>
      <c r="B707" s="233">
        <v>819.41</v>
      </c>
    </row>
    <row r="708" spans="1:2" ht="16.350000000000001" customHeight="1" x14ac:dyDescent="0.25">
      <c r="A708" s="232">
        <v>34268</v>
      </c>
      <c r="B708" s="235">
        <v>819.44</v>
      </c>
    </row>
    <row r="709" spans="1:2" ht="16.350000000000001" customHeight="1" x14ac:dyDescent="0.25">
      <c r="A709" s="232">
        <v>34269</v>
      </c>
      <c r="B709" s="233">
        <v>819.55</v>
      </c>
    </row>
    <row r="710" spans="1:2" ht="16.350000000000001" customHeight="1" x14ac:dyDescent="0.25">
      <c r="A710" s="232">
        <v>34270</v>
      </c>
      <c r="B710" s="235">
        <v>818.98</v>
      </c>
    </row>
    <row r="711" spans="1:2" ht="16.350000000000001" customHeight="1" x14ac:dyDescent="0.25">
      <c r="A711" s="232">
        <v>34271</v>
      </c>
      <c r="B711" s="233">
        <v>818.06</v>
      </c>
    </row>
    <row r="712" spans="1:2" ht="16.350000000000001" customHeight="1" x14ac:dyDescent="0.25">
      <c r="A712" s="232">
        <v>34272</v>
      </c>
      <c r="B712" s="235">
        <v>817.03</v>
      </c>
    </row>
    <row r="713" spans="1:2" ht="16.350000000000001" customHeight="1" x14ac:dyDescent="0.25">
      <c r="A713" s="232">
        <v>34273</v>
      </c>
      <c r="B713" s="233">
        <v>817.03</v>
      </c>
    </row>
    <row r="714" spans="1:2" ht="16.350000000000001" customHeight="1" x14ac:dyDescent="0.25">
      <c r="A714" s="232">
        <v>34274</v>
      </c>
      <c r="B714" s="235">
        <v>817.03</v>
      </c>
    </row>
    <row r="715" spans="1:2" ht="16.350000000000001" customHeight="1" x14ac:dyDescent="0.25">
      <c r="A715" s="232">
        <v>34275</v>
      </c>
      <c r="B715" s="233">
        <v>817.03</v>
      </c>
    </row>
    <row r="716" spans="1:2" ht="16.350000000000001" customHeight="1" x14ac:dyDescent="0.25">
      <c r="A716" s="232">
        <v>34276</v>
      </c>
      <c r="B716" s="235">
        <v>816.7</v>
      </c>
    </row>
    <row r="717" spans="1:2" ht="16.350000000000001" customHeight="1" x14ac:dyDescent="0.25">
      <c r="A717" s="232">
        <v>34277</v>
      </c>
      <c r="B717" s="233">
        <v>817.01</v>
      </c>
    </row>
    <row r="718" spans="1:2" ht="16.350000000000001" customHeight="1" x14ac:dyDescent="0.25">
      <c r="A718" s="232">
        <v>34278</v>
      </c>
      <c r="B718" s="235">
        <v>816.79</v>
      </c>
    </row>
    <row r="719" spans="1:2" ht="16.350000000000001" customHeight="1" x14ac:dyDescent="0.25">
      <c r="A719" s="232">
        <v>34279</v>
      </c>
      <c r="B719" s="233">
        <v>815.7</v>
      </c>
    </row>
    <row r="720" spans="1:2" ht="16.350000000000001" customHeight="1" x14ac:dyDescent="0.25">
      <c r="A720" s="232">
        <v>34280</v>
      </c>
      <c r="B720" s="235">
        <v>815.7</v>
      </c>
    </row>
    <row r="721" spans="1:2" ht="16.350000000000001" customHeight="1" x14ac:dyDescent="0.25">
      <c r="A721" s="232">
        <v>34281</v>
      </c>
      <c r="B721" s="233">
        <v>815.7</v>
      </c>
    </row>
    <row r="722" spans="1:2" ht="16.350000000000001" customHeight="1" x14ac:dyDescent="0.25">
      <c r="A722" s="232">
        <v>34282</v>
      </c>
      <c r="B722" s="235">
        <v>814.26</v>
      </c>
    </row>
    <row r="723" spans="1:2" ht="16.350000000000001" customHeight="1" x14ac:dyDescent="0.25">
      <c r="A723" s="232">
        <v>34283</v>
      </c>
      <c r="B723" s="233">
        <v>813.95</v>
      </c>
    </row>
    <row r="724" spans="1:2" ht="16.350000000000001" customHeight="1" x14ac:dyDescent="0.25">
      <c r="A724" s="232">
        <v>34284</v>
      </c>
      <c r="B724" s="235">
        <v>811.07</v>
      </c>
    </row>
    <row r="725" spans="1:2" ht="16.350000000000001" customHeight="1" x14ac:dyDescent="0.25">
      <c r="A725" s="232">
        <v>34285</v>
      </c>
      <c r="B725" s="233">
        <v>809.87</v>
      </c>
    </row>
    <row r="726" spans="1:2" ht="16.350000000000001" customHeight="1" x14ac:dyDescent="0.25">
      <c r="A726" s="232">
        <v>34286</v>
      </c>
      <c r="B726" s="235">
        <v>809.95</v>
      </c>
    </row>
    <row r="727" spans="1:2" ht="16.350000000000001" customHeight="1" x14ac:dyDescent="0.25">
      <c r="A727" s="232">
        <v>34287</v>
      </c>
      <c r="B727" s="233">
        <v>809.95</v>
      </c>
    </row>
    <row r="728" spans="1:2" ht="16.350000000000001" customHeight="1" x14ac:dyDescent="0.25">
      <c r="A728" s="232">
        <v>34288</v>
      </c>
      <c r="B728" s="235">
        <v>809.95</v>
      </c>
    </row>
    <row r="729" spans="1:2" ht="16.350000000000001" customHeight="1" x14ac:dyDescent="0.25">
      <c r="A729" s="232">
        <v>34289</v>
      </c>
      <c r="B729" s="233">
        <v>809.95</v>
      </c>
    </row>
    <row r="730" spans="1:2" ht="16.350000000000001" customHeight="1" x14ac:dyDescent="0.25">
      <c r="A730" s="232">
        <v>34290</v>
      </c>
      <c r="B730" s="235">
        <v>815.18</v>
      </c>
    </row>
    <row r="731" spans="1:2" ht="16.350000000000001" customHeight="1" x14ac:dyDescent="0.25">
      <c r="A731" s="232">
        <v>34291</v>
      </c>
      <c r="B731" s="233">
        <v>816.32</v>
      </c>
    </row>
    <row r="732" spans="1:2" ht="16.350000000000001" customHeight="1" x14ac:dyDescent="0.25">
      <c r="A732" s="232">
        <v>34292</v>
      </c>
      <c r="B732" s="235">
        <v>816.62</v>
      </c>
    </row>
    <row r="733" spans="1:2" ht="16.350000000000001" customHeight="1" x14ac:dyDescent="0.25">
      <c r="A733" s="232">
        <v>34293</v>
      </c>
      <c r="B733" s="233">
        <v>817.06</v>
      </c>
    </row>
    <row r="734" spans="1:2" ht="16.350000000000001" customHeight="1" x14ac:dyDescent="0.25">
      <c r="A734" s="232">
        <v>34294</v>
      </c>
      <c r="B734" s="235">
        <v>817.06</v>
      </c>
    </row>
    <row r="735" spans="1:2" ht="16.350000000000001" customHeight="1" x14ac:dyDescent="0.25">
      <c r="A735" s="232">
        <v>34295</v>
      </c>
      <c r="B735" s="233">
        <v>817.06</v>
      </c>
    </row>
    <row r="736" spans="1:2" ht="16.350000000000001" customHeight="1" x14ac:dyDescent="0.25">
      <c r="A736" s="232">
        <v>34296</v>
      </c>
      <c r="B736" s="235">
        <v>814.48</v>
      </c>
    </row>
    <row r="737" spans="1:2" ht="16.350000000000001" customHeight="1" x14ac:dyDescent="0.25">
      <c r="A737" s="232">
        <v>34297</v>
      </c>
      <c r="B737" s="233">
        <v>812.12</v>
      </c>
    </row>
    <row r="738" spans="1:2" ht="16.350000000000001" customHeight="1" x14ac:dyDescent="0.25">
      <c r="A738" s="232">
        <v>34298</v>
      </c>
      <c r="B738" s="235">
        <v>811.67</v>
      </c>
    </row>
    <row r="739" spans="1:2" ht="16.350000000000001" customHeight="1" x14ac:dyDescent="0.25">
      <c r="A739" s="232">
        <v>34299</v>
      </c>
      <c r="B739" s="233">
        <v>812.04</v>
      </c>
    </row>
    <row r="740" spans="1:2" ht="16.350000000000001" customHeight="1" x14ac:dyDescent="0.25">
      <c r="A740" s="232">
        <v>34300</v>
      </c>
      <c r="B740" s="235">
        <v>812.11</v>
      </c>
    </row>
    <row r="741" spans="1:2" ht="16.350000000000001" customHeight="1" x14ac:dyDescent="0.25">
      <c r="A741" s="232">
        <v>34301</v>
      </c>
      <c r="B741" s="233">
        <v>812.11</v>
      </c>
    </row>
    <row r="742" spans="1:2" ht="16.350000000000001" customHeight="1" x14ac:dyDescent="0.25">
      <c r="A742" s="232">
        <v>34302</v>
      </c>
      <c r="B742" s="235">
        <v>812.11</v>
      </c>
    </row>
    <row r="743" spans="1:2" ht="16.350000000000001" customHeight="1" x14ac:dyDescent="0.25">
      <c r="A743" s="232">
        <v>34303</v>
      </c>
      <c r="B743" s="233">
        <v>811.73</v>
      </c>
    </row>
    <row r="744" spans="1:2" ht="16.350000000000001" customHeight="1" x14ac:dyDescent="0.25">
      <c r="A744" s="232">
        <v>34304</v>
      </c>
      <c r="B744" s="235">
        <v>812.21</v>
      </c>
    </row>
    <row r="745" spans="1:2" ht="16.350000000000001" customHeight="1" x14ac:dyDescent="0.25">
      <c r="A745" s="232">
        <v>34305</v>
      </c>
      <c r="B745" s="233">
        <v>811.78</v>
      </c>
    </row>
    <row r="746" spans="1:2" ht="16.350000000000001" customHeight="1" x14ac:dyDescent="0.25">
      <c r="A746" s="232">
        <v>34306</v>
      </c>
      <c r="B746" s="235">
        <v>809.63</v>
      </c>
    </row>
    <row r="747" spans="1:2" ht="16.350000000000001" customHeight="1" x14ac:dyDescent="0.25">
      <c r="A747" s="232">
        <v>34307</v>
      </c>
      <c r="B747" s="233">
        <v>806.49</v>
      </c>
    </row>
    <row r="748" spans="1:2" ht="16.350000000000001" customHeight="1" x14ac:dyDescent="0.25">
      <c r="A748" s="232">
        <v>34308</v>
      </c>
      <c r="B748" s="235">
        <v>806.49</v>
      </c>
    </row>
    <row r="749" spans="1:2" ht="16.350000000000001" customHeight="1" x14ac:dyDescent="0.25">
      <c r="A749" s="232">
        <v>34309</v>
      </c>
      <c r="B749" s="233">
        <v>806.49</v>
      </c>
    </row>
    <row r="750" spans="1:2" ht="16.350000000000001" customHeight="1" x14ac:dyDescent="0.25">
      <c r="A750" s="232">
        <v>34310</v>
      </c>
      <c r="B750" s="235">
        <v>803.1</v>
      </c>
    </row>
    <row r="751" spans="1:2" ht="16.350000000000001" customHeight="1" x14ac:dyDescent="0.25">
      <c r="A751" s="232">
        <v>34311</v>
      </c>
      <c r="B751" s="233">
        <v>800.6</v>
      </c>
    </row>
    <row r="752" spans="1:2" ht="16.350000000000001" customHeight="1" x14ac:dyDescent="0.25">
      <c r="A752" s="232">
        <v>34312</v>
      </c>
      <c r="B752" s="235">
        <v>800.6</v>
      </c>
    </row>
    <row r="753" spans="1:2" ht="16.350000000000001" customHeight="1" x14ac:dyDescent="0.25">
      <c r="A753" s="232">
        <v>34313</v>
      </c>
      <c r="B753" s="233">
        <v>798.51</v>
      </c>
    </row>
    <row r="754" spans="1:2" ht="16.350000000000001" customHeight="1" x14ac:dyDescent="0.25">
      <c r="A754" s="232">
        <v>34314</v>
      </c>
      <c r="B754" s="235">
        <v>797.53</v>
      </c>
    </row>
    <row r="755" spans="1:2" ht="16.350000000000001" customHeight="1" x14ac:dyDescent="0.25">
      <c r="A755" s="232">
        <v>34315</v>
      </c>
      <c r="B755" s="233">
        <v>797.53</v>
      </c>
    </row>
    <row r="756" spans="1:2" ht="16.350000000000001" customHeight="1" x14ac:dyDescent="0.25">
      <c r="A756" s="232">
        <v>34316</v>
      </c>
      <c r="B756" s="235">
        <v>797.53</v>
      </c>
    </row>
    <row r="757" spans="1:2" ht="16.350000000000001" customHeight="1" x14ac:dyDescent="0.25">
      <c r="A757" s="232">
        <v>34317</v>
      </c>
      <c r="B757" s="233">
        <v>798.2</v>
      </c>
    </row>
    <row r="758" spans="1:2" ht="16.350000000000001" customHeight="1" x14ac:dyDescent="0.25">
      <c r="A758" s="232">
        <v>34318</v>
      </c>
      <c r="B758" s="235">
        <v>798.12</v>
      </c>
    </row>
    <row r="759" spans="1:2" ht="16.350000000000001" customHeight="1" x14ac:dyDescent="0.25">
      <c r="A759" s="232">
        <v>34319</v>
      </c>
      <c r="B759" s="233">
        <v>799.43</v>
      </c>
    </row>
    <row r="760" spans="1:2" ht="16.350000000000001" customHeight="1" x14ac:dyDescent="0.25">
      <c r="A760" s="232">
        <v>34320</v>
      </c>
      <c r="B760" s="235">
        <v>804.89</v>
      </c>
    </row>
    <row r="761" spans="1:2" ht="16.350000000000001" customHeight="1" x14ac:dyDescent="0.25">
      <c r="A761" s="232">
        <v>34321</v>
      </c>
      <c r="B761" s="233">
        <v>806.5</v>
      </c>
    </row>
    <row r="762" spans="1:2" ht="16.350000000000001" customHeight="1" x14ac:dyDescent="0.25">
      <c r="A762" s="232">
        <v>34322</v>
      </c>
      <c r="B762" s="235">
        <v>806.5</v>
      </c>
    </row>
    <row r="763" spans="1:2" ht="16.350000000000001" customHeight="1" x14ac:dyDescent="0.25">
      <c r="A763" s="232">
        <v>34323</v>
      </c>
      <c r="B763" s="233">
        <v>806.5</v>
      </c>
    </row>
    <row r="764" spans="1:2" ht="16.350000000000001" customHeight="1" x14ac:dyDescent="0.25">
      <c r="A764" s="232">
        <v>34324</v>
      </c>
      <c r="B764" s="235">
        <v>803.81</v>
      </c>
    </row>
    <row r="765" spans="1:2" ht="16.350000000000001" customHeight="1" x14ac:dyDescent="0.25">
      <c r="A765" s="232">
        <v>34325</v>
      </c>
      <c r="B765" s="233">
        <v>802.46</v>
      </c>
    </row>
    <row r="766" spans="1:2" ht="16.350000000000001" customHeight="1" x14ac:dyDescent="0.25">
      <c r="A766" s="232">
        <v>34326</v>
      </c>
      <c r="B766" s="235">
        <v>801.4</v>
      </c>
    </row>
    <row r="767" spans="1:2" ht="16.350000000000001" customHeight="1" x14ac:dyDescent="0.25">
      <c r="A767" s="232">
        <v>34327</v>
      </c>
      <c r="B767" s="233">
        <v>801.69</v>
      </c>
    </row>
    <row r="768" spans="1:2" ht="16.350000000000001" customHeight="1" x14ac:dyDescent="0.25">
      <c r="A768" s="232">
        <v>34328</v>
      </c>
      <c r="B768" s="235">
        <v>801.69</v>
      </c>
    </row>
    <row r="769" spans="1:2" ht="16.350000000000001" customHeight="1" x14ac:dyDescent="0.25">
      <c r="A769" s="232">
        <v>34329</v>
      </c>
      <c r="B769" s="233">
        <v>801.69</v>
      </c>
    </row>
    <row r="770" spans="1:2" ht="16.350000000000001" customHeight="1" x14ac:dyDescent="0.25">
      <c r="A770" s="232">
        <v>34330</v>
      </c>
      <c r="B770" s="235">
        <v>801.69</v>
      </c>
    </row>
    <row r="771" spans="1:2" ht="16.350000000000001" customHeight="1" x14ac:dyDescent="0.25">
      <c r="A771" s="232">
        <v>34331</v>
      </c>
      <c r="B771" s="233">
        <v>809.13</v>
      </c>
    </row>
    <row r="772" spans="1:2" ht="16.350000000000001" customHeight="1" x14ac:dyDescent="0.25">
      <c r="A772" s="232">
        <v>34332</v>
      </c>
      <c r="B772" s="235">
        <v>802.33</v>
      </c>
    </row>
    <row r="773" spans="1:2" ht="16.350000000000001" customHeight="1" x14ac:dyDescent="0.25">
      <c r="A773" s="232">
        <v>34333</v>
      </c>
      <c r="B773" s="233">
        <v>802.71</v>
      </c>
    </row>
    <row r="774" spans="1:2" ht="16.350000000000001" customHeight="1" x14ac:dyDescent="0.25">
      <c r="A774" s="232">
        <v>34334</v>
      </c>
      <c r="B774" s="235">
        <v>804.33</v>
      </c>
    </row>
    <row r="775" spans="1:2" ht="16.350000000000001" customHeight="1" x14ac:dyDescent="0.25">
      <c r="A775" s="232">
        <v>34335</v>
      </c>
      <c r="B775" s="233">
        <v>804.33</v>
      </c>
    </row>
    <row r="776" spans="1:2" ht="16.350000000000001" customHeight="1" x14ac:dyDescent="0.25">
      <c r="A776" s="232">
        <v>34336</v>
      </c>
      <c r="B776" s="235">
        <v>804.33</v>
      </c>
    </row>
    <row r="777" spans="1:2" ht="16.350000000000001" customHeight="1" x14ac:dyDescent="0.25">
      <c r="A777" s="232">
        <v>34337</v>
      </c>
      <c r="B777" s="233">
        <v>804.33</v>
      </c>
    </row>
    <row r="778" spans="1:2" ht="16.350000000000001" customHeight="1" x14ac:dyDescent="0.25">
      <c r="A778" s="232">
        <v>34338</v>
      </c>
      <c r="B778" s="235">
        <v>805.91</v>
      </c>
    </row>
    <row r="779" spans="1:2" ht="16.350000000000001" customHeight="1" x14ac:dyDescent="0.25">
      <c r="A779" s="232">
        <v>34339</v>
      </c>
      <c r="B779" s="233">
        <v>810.01</v>
      </c>
    </row>
    <row r="780" spans="1:2" ht="16.350000000000001" customHeight="1" x14ac:dyDescent="0.25">
      <c r="A780" s="232">
        <v>34340</v>
      </c>
      <c r="B780" s="235">
        <v>814.21</v>
      </c>
    </row>
    <row r="781" spans="1:2" ht="16.350000000000001" customHeight="1" x14ac:dyDescent="0.25">
      <c r="A781" s="232">
        <v>34341</v>
      </c>
      <c r="B781" s="233">
        <v>818.83</v>
      </c>
    </row>
    <row r="782" spans="1:2" ht="16.350000000000001" customHeight="1" x14ac:dyDescent="0.25">
      <c r="A782" s="232">
        <v>34342</v>
      </c>
      <c r="B782" s="235">
        <v>818.89</v>
      </c>
    </row>
    <row r="783" spans="1:2" ht="16.350000000000001" customHeight="1" x14ac:dyDescent="0.25">
      <c r="A783" s="232">
        <v>34343</v>
      </c>
      <c r="B783" s="233">
        <v>818.89</v>
      </c>
    </row>
    <row r="784" spans="1:2" ht="16.350000000000001" customHeight="1" x14ac:dyDescent="0.25">
      <c r="A784" s="232">
        <v>34344</v>
      </c>
      <c r="B784" s="235">
        <v>818.89</v>
      </c>
    </row>
    <row r="785" spans="1:2" ht="16.350000000000001" customHeight="1" x14ac:dyDescent="0.25">
      <c r="A785" s="232">
        <v>34345</v>
      </c>
      <c r="B785" s="233">
        <v>818.89</v>
      </c>
    </row>
    <row r="786" spans="1:2" ht="16.350000000000001" customHeight="1" x14ac:dyDescent="0.25">
      <c r="A786" s="232">
        <v>34346</v>
      </c>
      <c r="B786" s="235">
        <v>818.5</v>
      </c>
    </row>
    <row r="787" spans="1:2" ht="16.350000000000001" customHeight="1" x14ac:dyDescent="0.25">
      <c r="A787" s="232">
        <v>34347</v>
      </c>
      <c r="B787" s="233">
        <v>819.81</v>
      </c>
    </row>
    <row r="788" spans="1:2" ht="16.350000000000001" customHeight="1" x14ac:dyDescent="0.25">
      <c r="A788" s="232">
        <v>34348</v>
      </c>
      <c r="B788" s="235">
        <v>820.1</v>
      </c>
    </row>
    <row r="789" spans="1:2" ht="16.350000000000001" customHeight="1" x14ac:dyDescent="0.25">
      <c r="A789" s="232">
        <v>34349</v>
      </c>
      <c r="B789" s="233">
        <v>815.81</v>
      </c>
    </row>
    <row r="790" spans="1:2" ht="16.350000000000001" customHeight="1" x14ac:dyDescent="0.25">
      <c r="A790" s="232">
        <v>34350</v>
      </c>
      <c r="B790" s="235">
        <v>815.81</v>
      </c>
    </row>
    <row r="791" spans="1:2" ht="16.350000000000001" customHeight="1" x14ac:dyDescent="0.25">
      <c r="A791" s="232">
        <v>34351</v>
      </c>
      <c r="B791" s="233">
        <v>815.81</v>
      </c>
    </row>
    <row r="792" spans="1:2" ht="16.350000000000001" customHeight="1" x14ac:dyDescent="0.25">
      <c r="A792" s="232">
        <v>34352</v>
      </c>
      <c r="B792" s="235">
        <v>816.91</v>
      </c>
    </row>
    <row r="793" spans="1:2" ht="16.350000000000001" customHeight="1" x14ac:dyDescent="0.25">
      <c r="A793" s="232">
        <v>34353</v>
      </c>
      <c r="B793" s="233">
        <v>816.15</v>
      </c>
    </row>
    <row r="794" spans="1:2" ht="16.350000000000001" customHeight="1" x14ac:dyDescent="0.25">
      <c r="A794" s="232">
        <v>34354</v>
      </c>
      <c r="B794" s="235">
        <v>814.56</v>
      </c>
    </row>
    <row r="795" spans="1:2" ht="16.350000000000001" customHeight="1" x14ac:dyDescent="0.25">
      <c r="A795" s="232">
        <v>34355</v>
      </c>
      <c r="B795" s="233">
        <v>815.91</v>
      </c>
    </row>
    <row r="796" spans="1:2" ht="16.350000000000001" customHeight="1" x14ac:dyDescent="0.25">
      <c r="A796" s="232">
        <v>34356</v>
      </c>
      <c r="B796" s="235">
        <v>815.65</v>
      </c>
    </row>
    <row r="797" spans="1:2" ht="16.350000000000001" customHeight="1" x14ac:dyDescent="0.25">
      <c r="A797" s="232">
        <v>34357</v>
      </c>
      <c r="B797" s="233">
        <v>815.65</v>
      </c>
    </row>
    <row r="798" spans="1:2" ht="16.350000000000001" customHeight="1" x14ac:dyDescent="0.25">
      <c r="A798" s="232">
        <v>34358</v>
      </c>
      <c r="B798" s="235">
        <v>815.65</v>
      </c>
    </row>
    <row r="799" spans="1:2" ht="16.350000000000001" customHeight="1" x14ac:dyDescent="0.25">
      <c r="A799" s="232">
        <v>34359</v>
      </c>
      <c r="B799" s="233">
        <v>816.69</v>
      </c>
    </row>
    <row r="800" spans="1:2" ht="16.350000000000001" customHeight="1" x14ac:dyDescent="0.25">
      <c r="A800" s="232">
        <v>34360</v>
      </c>
      <c r="B800" s="235">
        <v>819.1</v>
      </c>
    </row>
    <row r="801" spans="1:2" ht="16.350000000000001" customHeight="1" x14ac:dyDescent="0.25">
      <c r="A801" s="232">
        <v>34361</v>
      </c>
      <c r="B801" s="233">
        <v>821.52</v>
      </c>
    </row>
    <row r="802" spans="1:2" ht="16.350000000000001" customHeight="1" x14ac:dyDescent="0.25">
      <c r="A802" s="232">
        <v>34362</v>
      </c>
      <c r="B802" s="235">
        <v>821.72</v>
      </c>
    </row>
    <row r="803" spans="1:2" ht="16.350000000000001" customHeight="1" x14ac:dyDescent="0.25">
      <c r="A803" s="232">
        <v>34363</v>
      </c>
      <c r="B803" s="233">
        <v>818.38</v>
      </c>
    </row>
    <row r="804" spans="1:2" ht="16.350000000000001" customHeight="1" x14ac:dyDescent="0.25">
      <c r="A804" s="232">
        <v>34364</v>
      </c>
      <c r="B804" s="235">
        <v>818.38</v>
      </c>
    </row>
    <row r="805" spans="1:2" ht="16.350000000000001" customHeight="1" x14ac:dyDescent="0.25">
      <c r="A805" s="232">
        <v>34365</v>
      </c>
      <c r="B805" s="233">
        <v>818.38</v>
      </c>
    </row>
    <row r="806" spans="1:2" ht="16.350000000000001" customHeight="1" x14ac:dyDescent="0.25">
      <c r="A806" s="232">
        <v>34366</v>
      </c>
      <c r="B806" s="235">
        <v>817</v>
      </c>
    </row>
    <row r="807" spans="1:2" ht="16.350000000000001" customHeight="1" x14ac:dyDescent="0.25">
      <c r="A807" s="232">
        <v>34367</v>
      </c>
      <c r="B807" s="233">
        <v>819.27</v>
      </c>
    </row>
    <row r="808" spans="1:2" ht="16.350000000000001" customHeight="1" x14ac:dyDescent="0.25">
      <c r="A808" s="232">
        <v>34368</v>
      </c>
      <c r="B808" s="235">
        <v>817.96</v>
      </c>
    </row>
    <row r="809" spans="1:2" ht="16.350000000000001" customHeight="1" x14ac:dyDescent="0.25">
      <c r="A809" s="232">
        <v>34369</v>
      </c>
      <c r="B809" s="233">
        <v>817.69</v>
      </c>
    </row>
    <row r="810" spans="1:2" ht="16.350000000000001" customHeight="1" x14ac:dyDescent="0.25">
      <c r="A810" s="232">
        <v>34370</v>
      </c>
      <c r="B810" s="235">
        <v>818</v>
      </c>
    </row>
    <row r="811" spans="1:2" ht="16.350000000000001" customHeight="1" x14ac:dyDescent="0.25">
      <c r="A811" s="232">
        <v>34371</v>
      </c>
      <c r="B811" s="233">
        <v>818</v>
      </c>
    </row>
    <row r="812" spans="1:2" ht="16.350000000000001" customHeight="1" x14ac:dyDescent="0.25">
      <c r="A812" s="232">
        <v>34372</v>
      </c>
      <c r="B812" s="235">
        <v>818</v>
      </c>
    </row>
    <row r="813" spans="1:2" ht="16.350000000000001" customHeight="1" x14ac:dyDescent="0.25">
      <c r="A813" s="232">
        <v>34373</v>
      </c>
      <c r="B813" s="233">
        <v>817.64</v>
      </c>
    </row>
    <row r="814" spans="1:2" ht="16.350000000000001" customHeight="1" x14ac:dyDescent="0.25">
      <c r="A814" s="232">
        <v>34374</v>
      </c>
      <c r="B814" s="235">
        <v>817.81</v>
      </c>
    </row>
    <row r="815" spans="1:2" ht="16.350000000000001" customHeight="1" x14ac:dyDescent="0.25">
      <c r="A815" s="232">
        <v>34375</v>
      </c>
      <c r="B815" s="233">
        <v>817.88</v>
      </c>
    </row>
    <row r="816" spans="1:2" ht="16.350000000000001" customHeight="1" x14ac:dyDescent="0.25">
      <c r="A816" s="232">
        <v>34376</v>
      </c>
      <c r="B816" s="235">
        <v>817.88</v>
      </c>
    </row>
    <row r="817" spans="1:2" ht="16.350000000000001" customHeight="1" x14ac:dyDescent="0.25">
      <c r="A817" s="232">
        <v>34377</v>
      </c>
      <c r="B817" s="233">
        <v>817.78</v>
      </c>
    </row>
    <row r="818" spans="1:2" ht="16.350000000000001" customHeight="1" x14ac:dyDescent="0.25">
      <c r="A818" s="232">
        <v>34378</v>
      </c>
      <c r="B818" s="235">
        <v>817.78</v>
      </c>
    </row>
    <row r="819" spans="1:2" ht="16.350000000000001" customHeight="1" x14ac:dyDescent="0.25">
      <c r="A819" s="232">
        <v>34379</v>
      </c>
      <c r="B819" s="233">
        <v>817.78</v>
      </c>
    </row>
    <row r="820" spans="1:2" ht="16.350000000000001" customHeight="1" x14ac:dyDescent="0.25">
      <c r="A820" s="232">
        <v>34380</v>
      </c>
      <c r="B820" s="235">
        <v>817.59</v>
      </c>
    </row>
    <row r="821" spans="1:2" ht="16.350000000000001" customHeight="1" x14ac:dyDescent="0.25">
      <c r="A821" s="232">
        <v>34381</v>
      </c>
      <c r="B821" s="233">
        <v>816.92</v>
      </c>
    </row>
    <row r="822" spans="1:2" ht="16.350000000000001" customHeight="1" x14ac:dyDescent="0.25">
      <c r="A822" s="232">
        <v>34382</v>
      </c>
      <c r="B822" s="235">
        <v>816.1</v>
      </c>
    </row>
    <row r="823" spans="1:2" ht="16.350000000000001" customHeight="1" x14ac:dyDescent="0.25">
      <c r="A823" s="232">
        <v>34383</v>
      </c>
      <c r="B823" s="233">
        <v>815.19</v>
      </c>
    </row>
    <row r="824" spans="1:2" ht="16.350000000000001" customHeight="1" x14ac:dyDescent="0.25">
      <c r="A824" s="232">
        <v>34384</v>
      </c>
      <c r="B824" s="235">
        <v>814.13</v>
      </c>
    </row>
    <row r="825" spans="1:2" ht="16.350000000000001" customHeight="1" x14ac:dyDescent="0.25">
      <c r="A825" s="232">
        <v>34385</v>
      </c>
      <c r="B825" s="233">
        <v>814.13</v>
      </c>
    </row>
    <row r="826" spans="1:2" ht="16.350000000000001" customHeight="1" x14ac:dyDescent="0.25">
      <c r="A826" s="232">
        <v>34386</v>
      </c>
      <c r="B826" s="235">
        <v>814.13</v>
      </c>
    </row>
    <row r="827" spans="1:2" ht="16.350000000000001" customHeight="1" x14ac:dyDescent="0.25">
      <c r="A827" s="232">
        <v>34387</v>
      </c>
      <c r="B827" s="233">
        <v>816.04</v>
      </c>
    </row>
    <row r="828" spans="1:2" ht="16.350000000000001" customHeight="1" x14ac:dyDescent="0.25">
      <c r="A828" s="232">
        <v>34388</v>
      </c>
      <c r="B828" s="235">
        <v>818.33</v>
      </c>
    </row>
    <row r="829" spans="1:2" ht="16.350000000000001" customHeight="1" x14ac:dyDescent="0.25">
      <c r="A829" s="232">
        <v>34389</v>
      </c>
      <c r="B829" s="233">
        <v>820.76</v>
      </c>
    </row>
    <row r="830" spans="1:2" ht="16.350000000000001" customHeight="1" x14ac:dyDescent="0.25">
      <c r="A830" s="232">
        <v>34390</v>
      </c>
      <c r="B830" s="235">
        <v>819.68</v>
      </c>
    </row>
    <row r="831" spans="1:2" ht="16.350000000000001" customHeight="1" x14ac:dyDescent="0.25">
      <c r="A831" s="232">
        <v>34391</v>
      </c>
      <c r="B831" s="233">
        <v>819.7</v>
      </c>
    </row>
    <row r="832" spans="1:2" ht="16.350000000000001" customHeight="1" x14ac:dyDescent="0.25">
      <c r="A832" s="232">
        <v>34392</v>
      </c>
      <c r="B832" s="235">
        <v>819.7</v>
      </c>
    </row>
    <row r="833" spans="1:2" ht="16.350000000000001" customHeight="1" x14ac:dyDescent="0.25">
      <c r="A833" s="232">
        <v>34393</v>
      </c>
      <c r="B833" s="233">
        <v>819.7</v>
      </c>
    </row>
    <row r="834" spans="1:2" ht="16.350000000000001" customHeight="1" x14ac:dyDescent="0.25">
      <c r="A834" s="232">
        <v>34394</v>
      </c>
      <c r="B834" s="235">
        <v>820.12</v>
      </c>
    </row>
    <row r="835" spans="1:2" ht="16.350000000000001" customHeight="1" x14ac:dyDescent="0.25">
      <c r="A835" s="232">
        <v>34395</v>
      </c>
      <c r="B835" s="233">
        <v>819.83</v>
      </c>
    </row>
    <row r="836" spans="1:2" ht="16.350000000000001" customHeight="1" x14ac:dyDescent="0.25">
      <c r="A836" s="232">
        <v>34396</v>
      </c>
      <c r="B836" s="235">
        <v>819.61</v>
      </c>
    </row>
    <row r="837" spans="1:2" ht="16.350000000000001" customHeight="1" x14ac:dyDescent="0.25">
      <c r="A837" s="232">
        <v>34397</v>
      </c>
      <c r="B837" s="233">
        <v>818.7</v>
      </c>
    </row>
    <row r="838" spans="1:2" ht="16.350000000000001" customHeight="1" x14ac:dyDescent="0.25">
      <c r="A838" s="232">
        <v>34398</v>
      </c>
      <c r="B838" s="235">
        <v>817.86</v>
      </c>
    </row>
    <row r="839" spans="1:2" ht="16.350000000000001" customHeight="1" x14ac:dyDescent="0.25">
      <c r="A839" s="232">
        <v>34399</v>
      </c>
      <c r="B839" s="233">
        <v>817.86</v>
      </c>
    </row>
    <row r="840" spans="1:2" ht="16.350000000000001" customHeight="1" x14ac:dyDescent="0.25">
      <c r="A840" s="232">
        <v>34400</v>
      </c>
      <c r="B840" s="235">
        <v>817.86</v>
      </c>
    </row>
    <row r="841" spans="1:2" ht="16.350000000000001" customHeight="1" x14ac:dyDescent="0.25">
      <c r="A841" s="232">
        <v>34401</v>
      </c>
      <c r="B841" s="233">
        <v>817.76</v>
      </c>
    </row>
    <row r="842" spans="1:2" ht="16.350000000000001" customHeight="1" x14ac:dyDescent="0.25">
      <c r="A842" s="232">
        <v>34402</v>
      </c>
      <c r="B842" s="235">
        <v>818.02</v>
      </c>
    </row>
    <row r="843" spans="1:2" ht="16.350000000000001" customHeight="1" x14ac:dyDescent="0.25">
      <c r="A843" s="232">
        <v>34403</v>
      </c>
      <c r="B843" s="233">
        <v>818.37</v>
      </c>
    </row>
    <row r="844" spans="1:2" ht="16.350000000000001" customHeight="1" x14ac:dyDescent="0.25">
      <c r="A844" s="232">
        <v>34404</v>
      </c>
      <c r="B844" s="235">
        <v>818.46</v>
      </c>
    </row>
    <row r="845" spans="1:2" ht="16.350000000000001" customHeight="1" x14ac:dyDescent="0.25">
      <c r="A845" s="232">
        <v>34405</v>
      </c>
      <c r="B845" s="233">
        <v>818.62</v>
      </c>
    </row>
    <row r="846" spans="1:2" ht="16.350000000000001" customHeight="1" x14ac:dyDescent="0.25">
      <c r="A846" s="232">
        <v>34406</v>
      </c>
      <c r="B846" s="235">
        <v>818.62</v>
      </c>
    </row>
    <row r="847" spans="1:2" ht="16.350000000000001" customHeight="1" x14ac:dyDescent="0.25">
      <c r="A847" s="232">
        <v>34407</v>
      </c>
      <c r="B847" s="233">
        <v>818.62</v>
      </c>
    </row>
    <row r="848" spans="1:2" ht="16.350000000000001" customHeight="1" x14ac:dyDescent="0.25">
      <c r="A848" s="232">
        <v>34408</v>
      </c>
      <c r="B848" s="235">
        <v>818.69</v>
      </c>
    </row>
    <row r="849" spans="1:2" ht="16.350000000000001" customHeight="1" x14ac:dyDescent="0.25">
      <c r="A849" s="232">
        <v>34409</v>
      </c>
      <c r="B849" s="233">
        <v>818.49</v>
      </c>
    </row>
    <row r="850" spans="1:2" ht="16.350000000000001" customHeight="1" x14ac:dyDescent="0.25">
      <c r="A850" s="232">
        <v>34410</v>
      </c>
      <c r="B850" s="235">
        <v>820.44</v>
      </c>
    </row>
    <row r="851" spans="1:2" ht="16.350000000000001" customHeight="1" x14ac:dyDescent="0.25">
      <c r="A851" s="232">
        <v>34411</v>
      </c>
      <c r="B851" s="233">
        <v>820.91</v>
      </c>
    </row>
    <row r="852" spans="1:2" ht="16.350000000000001" customHeight="1" x14ac:dyDescent="0.25">
      <c r="A852" s="232">
        <v>34412</v>
      </c>
      <c r="B852" s="235">
        <v>821.34</v>
      </c>
    </row>
    <row r="853" spans="1:2" ht="16.350000000000001" customHeight="1" x14ac:dyDescent="0.25">
      <c r="A853" s="232">
        <v>34413</v>
      </c>
      <c r="B853" s="233">
        <v>821.34</v>
      </c>
    </row>
    <row r="854" spans="1:2" ht="16.350000000000001" customHeight="1" x14ac:dyDescent="0.25">
      <c r="A854" s="232">
        <v>34414</v>
      </c>
      <c r="B854" s="235">
        <v>821.34</v>
      </c>
    </row>
    <row r="855" spans="1:2" ht="16.350000000000001" customHeight="1" x14ac:dyDescent="0.25">
      <c r="A855" s="232">
        <v>34415</v>
      </c>
      <c r="B855" s="233">
        <v>821.34</v>
      </c>
    </row>
    <row r="856" spans="1:2" ht="16.350000000000001" customHeight="1" x14ac:dyDescent="0.25">
      <c r="A856" s="232">
        <v>34416</v>
      </c>
      <c r="B856" s="235">
        <v>821.73</v>
      </c>
    </row>
    <row r="857" spans="1:2" ht="16.350000000000001" customHeight="1" x14ac:dyDescent="0.25">
      <c r="A857" s="232">
        <v>34417</v>
      </c>
      <c r="B857" s="233">
        <v>821.82</v>
      </c>
    </row>
    <row r="858" spans="1:2" ht="16.350000000000001" customHeight="1" x14ac:dyDescent="0.25">
      <c r="A858" s="232">
        <v>34418</v>
      </c>
      <c r="B858" s="235">
        <v>821.7</v>
      </c>
    </row>
    <row r="859" spans="1:2" ht="16.350000000000001" customHeight="1" x14ac:dyDescent="0.25">
      <c r="A859" s="232">
        <v>34419</v>
      </c>
      <c r="B859" s="233">
        <v>821.14</v>
      </c>
    </row>
    <row r="860" spans="1:2" ht="16.350000000000001" customHeight="1" x14ac:dyDescent="0.25">
      <c r="A860" s="232">
        <v>34420</v>
      </c>
      <c r="B860" s="235">
        <v>821.14</v>
      </c>
    </row>
    <row r="861" spans="1:2" ht="16.350000000000001" customHeight="1" x14ac:dyDescent="0.25">
      <c r="A861" s="232">
        <v>34421</v>
      </c>
      <c r="B861" s="233">
        <v>821.14</v>
      </c>
    </row>
    <row r="862" spans="1:2" ht="16.350000000000001" customHeight="1" x14ac:dyDescent="0.25">
      <c r="A862" s="232">
        <v>34422</v>
      </c>
      <c r="B862" s="235">
        <v>820.63</v>
      </c>
    </row>
    <row r="863" spans="1:2" ht="16.350000000000001" customHeight="1" x14ac:dyDescent="0.25">
      <c r="A863" s="232">
        <v>34423</v>
      </c>
      <c r="B863" s="233">
        <v>820.78</v>
      </c>
    </row>
    <row r="864" spans="1:2" ht="16.350000000000001" customHeight="1" x14ac:dyDescent="0.25">
      <c r="A864" s="232">
        <v>34424</v>
      </c>
      <c r="B864" s="235">
        <v>819.51</v>
      </c>
    </row>
    <row r="865" spans="1:2" ht="16.350000000000001" customHeight="1" x14ac:dyDescent="0.25">
      <c r="A865" s="232">
        <v>34425</v>
      </c>
      <c r="B865" s="233">
        <v>819.51</v>
      </c>
    </row>
    <row r="866" spans="1:2" ht="16.350000000000001" customHeight="1" x14ac:dyDescent="0.25">
      <c r="A866" s="232">
        <v>34426</v>
      </c>
      <c r="B866" s="235">
        <v>819.51</v>
      </c>
    </row>
    <row r="867" spans="1:2" ht="16.350000000000001" customHeight="1" x14ac:dyDescent="0.25">
      <c r="A867" s="232">
        <v>34427</v>
      </c>
      <c r="B867" s="233">
        <v>819.51</v>
      </c>
    </row>
    <row r="868" spans="1:2" ht="16.350000000000001" customHeight="1" x14ac:dyDescent="0.25">
      <c r="A868" s="232">
        <v>34428</v>
      </c>
      <c r="B868" s="235">
        <v>819.51</v>
      </c>
    </row>
    <row r="869" spans="1:2" ht="16.350000000000001" customHeight="1" x14ac:dyDescent="0.25">
      <c r="A869" s="232">
        <v>34429</v>
      </c>
      <c r="B869" s="233">
        <v>820.21</v>
      </c>
    </row>
    <row r="870" spans="1:2" ht="16.350000000000001" customHeight="1" x14ac:dyDescent="0.25">
      <c r="A870" s="232">
        <v>34430</v>
      </c>
      <c r="B870" s="235">
        <v>820.93</v>
      </c>
    </row>
    <row r="871" spans="1:2" ht="16.350000000000001" customHeight="1" x14ac:dyDescent="0.25">
      <c r="A871" s="232">
        <v>34431</v>
      </c>
      <c r="B871" s="233">
        <v>822.57</v>
      </c>
    </row>
    <row r="872" spans="1:2" ht="16.350000000000001" customHeight="1" x14ac:dyDescent="0.25">
      <c r="A872" s="232">
        <v>34432</v>
      </c>
      <c r="B872" s="235">
        <v>825.28</v>
      </c>
    </row>
    <row r="873" spans="1:2" ht="16.350000000000001" customHeight="1" x14ac:dyDescent="0.25">
      <c r="A873" s="232">
        <v>34433</v>
      </c>
      <c r="B873" s="233">
        <v>828.92</v>
      </c>
    </row>
    <row r="874" spans="1:2" ht="16.350000000000001" customHeight="1" x14ac:dyDescent="0.25">
      <c r="A874" s="232">
        <v>34434</v>
      </c>
      <c r="B874" s="235">
        <v>828.92</v>
      </c>
    </row>
    <row r="875" spans="1:2" ht="16.350000000000001" customHeight="1" x14ac:dyDescent="0.25">
      <c r="A875" s="232">
        <v>34435</v>
      </c>
      <c r="B875" s="233">
        <v>828.92</v>
      </c>
    </row>
    <row r="876" spans="1:2" ht="16.350000000000001" customHeight="1" x14ac:dyDescent="0.25">
      <c r="A876" s="232">
        <v>34436</v>
      </c>
      <c r="B876" s="235">
        <v>829.32</v>
      </c>
    </row>
    <row r="877" spans="1:2" ht="16.350000000000001" customHeight="1" x14ac:dyDescent="0.25">
      <c r="A877" s="232">
        <v>34437</v>
      </c>
      <c r="B877" s="233">
        <v>828.81</v>
      </c>
    </row>
    <row r="878" spans="1:2" ht="16.350000000000001" customHeight="1" x14ac:dyDescent="0.25">
      <c r="A878" s="232">
        <v>34438</v>
      </c>
      <c r="B878" s="235">
        <v>827.96</v>
      </c>
    </row>
    <row r="879" spans="1:2" ht="16.350000000000001" customHeight="1" x14ac:dyDescent="0.25">
      <c r="A879" s="232">
        <v>34439</v>
      </c>
      <c r="B879" s="233">
        <v>827.44</v>
      </c>
    </row>
    <row r="880" spans="1:2" ht="16.350000000000001" customHeight="1" x14ac:dyDescent="0.25">
      <c r="A880" s="232">
        <v>34440</v>
      </c>
      <c r="B880" s="235">
        <v>827.93</v>
      </c>
    </row>
    <row r="881" spans="1:2" ht="16.350000000000001" customHeight="1" x14ac:dyDescent="0.25">
      <c r="A881" s="232">
        <v>34441</v>
      </c>
      <c r="B881" s="233">
        <v>827.93</v>
      </c>
    </row>
    <row r="882" spans="1:2" ht="16.350000000000001" customHeight="1" x14ac:dyDescent="0.25">
      <c r="A882" s="232">
        <v>34442</v>
      </c>
      <c r="B882" s="235">
        <v>827.93</v>
      </c>
    </row>
    <row r="883" spans="1:2" ht="16.350000000000001" customHeight="1" x14ac:dyDescent="0.25">
      <c r="A883" s="232">
        <v>34443</v>
      </c>
      <c r="B883" s="233">
        <v>829.47</v>
      </c>
    </row>
    <row r="884" spans="1:2" ht="16.350000000000001" customHeight="1" x14ac:dyDescent="0.25">
      <c r="A884" s="232">
        <v>34444</v>
      </c>
      <c r="B884" s="235">
        <v>831.24</v>
      </c>
    </row>
    <row r="885" spans="1:2" ht="16.350000000000001" customHeight="1" x14ac:dyDescent="0.25">
      <c r="A885" s="232">
        <v>34445</v>
      </c>
      <c r="B885" s="233">
        <v>834.3</v>
      </c>
    </row>
    <row r="886" spans="1:2" ht="16.350000000000001" customHeight="1" x14ac:dyDescent="0.25">
      <c r="A886" s="232">
        <v>34446</v>
      </c>
      <c r="B886" s="235">
        <v>838.25</v>
      </c>
    </row>
    <row r="887" spans="1:2" ht="16.350000000000001" customHeight="1" x14ac:dyDescent="0.25">
      <c r="A887" s="232">
        <v>34447</v>
      </c>
      <c r="B887" s="233">
        <v>836.96</v>
      </c>
    </row>
    <row r="888" spans="1:2" ht="16.350000000000001" customHeight="1" x14ac:dyDescent="0.25">
      <c r="A888" s="232">
        <v>34448</v>
      </c>
      <c r="B888" s="235">
        <v>836.96</v>
      </c>
    </row>
    <row r="889" spans="1:2" ht="16.350000000000001" customHeight="1" x14ac:dyDescent="0.25">
      <c r="A889" s="232">
        <v>34449</v>
      </c>
      <c r="B889" s="233">
        <v>836.96</v>
      </c>
    </row>
    <row r="890" spans="1:2" ht="16.350000000000001" customHeight="1" x14ac:dyDescent="0.25">
      <c r="A890" s="232">
        <v>34450</v>
      </c>
      <c r="B890" s="235">
        <v>835.4</v>
      </c>
    </row>
    <row r="891" spans="1:2" ht="16.350000000000001" customHeight="1" x14ac:dyDescent="0.25">
      <c r="A891" s="232">
        <v>34451</v>
      </c>
      <c r="B891" s="233">
        <v>837.31</v>
      </c>
    </row>
    <row r="892" spans="1:2" ht="16.350000000000001" customHeight="1" x14ac:dyDescent="0.25">
      <c r="A892" s="232">
        <v>34452</v>
      </c>
      <c r="B892" s="235">
        <v>838.28</v>
      </c>
    </row>
    <row r="893" spans="1:2" ht="16.350000000000001" customHeight="1" x14ac:dyDescent="0.25">
      <c r="A893" s="232">
        <v>34453</v>
      </c>
      <c r="B893" s="233">
        <v>837.27</v>
      </c>
    </row>
    <row r="894" spans="1:2" ht="16.350000000000001" customHeight="1" x14ac:dyDescent="0.25">
      <c r="A894" s="232">
        <v>34454</v>
      </c>
      <c r="B894" s="235">
        <v>836.86</v>
      </c>
    </row>
    <row r="895" spans="1:2" ht="16.350000000000001" customHeight="1" x14ac:dyDescent="0.25">
      <c r="A895" s="232">
        <v>34455</v>
      </c>
      <c r="B895" s="233">
        <v>836.86</v>
      </c>
    </row>
    <row r="896" spans="1:2" ht="16.350000000000001" customHeight="1" x14ac:dyDescent="0.25">
      <c r="A896" s="232">
        <v>34456</v>
      </c>
      <c r="B896" s="235">
        <v>836.86</v>
      </c>
    </row>
    <row r="897" spans="1:2" ht="16.350000000000001" customHeight="1" x14ac:dyDescent="0.25">
      <c r="A897" s="232">
        <v>34457</v>
      </c>
      <c r="B897" s="233">
        <v>838.04</v>
      </c>
    </row>
    <row r="898" spans="1:2" ht="16.350000000000001" customHeight="1" x14ac:dyDescent="0.25">
      <c r="A898" s="232">
        <v>34458</v>
      </c>
      <c r="B898" s="235">
        <v>839.14</v>
      </c>
    </row>
    <row r="899" spans="1:2" ht="16.350000000000001" customHeight="1" x14ac:dyDescent="0.25">
      <c r="A899" s="232">
        <v>34459</v>
      </c>
      <c r="B899" s="233">
        <v>841</v>
      </c>
    </row>
    <row r="900" spans="1:2" ht="16.350000000000001" customHeight="1" x14ac:dyDescent="0.25">
      <c r="A900" s="232">
        <v>34460</v>
      </c>
      <c r="B900" s="235">
        <v>841.25</v>
      </c>
    </row>
    <row r="901" spans="1:2" ht="16.350000000000001" customHeight="1" x14ac:dyDescent="0.25">
      <c r="A901" s="232">
        <v>34461</v>
      </c>
      <c r="B901" s="233">
        <v>841.7</v>
      </c>
    </row>
    <row r="902" spans="1:2" ht="16.350000000000001" customHeight="1" x14ac:dyDescent="0.25">
      <c r="A902" s="232">
        <v>34462</v>
      </c>
      <c r="B902" s="235">
        <v>841.7</v>
      </c>
    </row>
    <row r="903" spans="1:2" ht="16.350000000000001" customHeight="1" x14ac:dyDescent="0.25">
      <c r="A903" s="232">
        <v>34463</v>
      </c>
      <c r="B903" s="233">
        <v>841.7</v>
      </c>
    </row>
    <row r="904" spans="1:2" ht="16.350000000000001" customHeight="1" x14ac:dyDescent="0.25">
      <c r="A904" s="232">
        <v>34464</v>
      </c>
      <c r="B904" s="235">
        <v>841.27</v>
      </c>
    </row>
    <row r="905" spans="1:2" ht="16.350000000000001" customHeight="1" x14ac:dyDescent="0.25">
      <c r="A905" s="232">
        <v>34465</v>
      </c>
      <c r="B905" s="233">
        <v>841.33</v>
      </c>
    </row>
    <row r="906" spans="1:2" ht="16.350000000000001" customHeight="1" x14ac:dyDescent="0.25">
      <c r="A906" s="232">
        <v>34466</v>
      </c>
      <c r="B906" s="235">
        <v>841.92</v>
      </c>
    </row>
    <row r="907" spans="1:2" ht="16.350000000000001" customHeight="1" x14ac:dyDescent="0.25">
      <c r="A907" s="232">
        <v>34467</v>
      </c>
      <c r="B907" s="233">
        <v>843.24</v>
      </c>
    </row>
    <row r="908" spans="1:2" ht="16.350000000000001" customHeight="1" x14ac:dyDescent="0.25">
      <c r="A908" s="232">
        <v>34468</v>
      </c>
      <c r="B908" s="235">
        <v>842.23</v>
      </c>
    </row>
    <row r="909" spans="1:2" ht="16.350000000000001" customHeight="1" x14ac:dyDescent="0.25">
      <c r="A909" s="232">
        <v>34469</v>
      </c>
      <c r="B909" s="233">
        <v>842.23</v>
      </c>
    </row>
    <row r="910" spans="1:2" ht="16.350000000000001" customHeight="1" x14ac:dyDescent="0.25">
      <c r="A910" s="232">
        <v>34470</v>
      </c>
      <c r="B910" s="235">
        <v>842.23</v>
      </c>
    </row>
    <row r="911" spans="1:2" ht="16.350000000000001" customHeight="1" x14ac:dyDescent="0.25">
      <c r="A911" s="232">
        <v>34471</v>
      </c>
      <c r="B911" s="233">
        <v>842.23</v>
      </c>
    </row>
    <row r="912" spans="1:2" ht="16.350000000000001" customHeight="1" x14ac:dyDescent="0.25">
      <c r="A912" s="232">
        <v>34472</v>
      </c>
      <c r="B912" s="235">
        <v>842.21</v>
      </c>
    </row>
    <row r="913" spans="1:2" ht="16.350000000000001" customHeight="1" x14ac:dyDescent="0.25">
      <c r="A913" s="232">
        <v>34473</v>
      </c>
      <c r="B913" s="233">
        <v>842.83</v>
      </c>
    </row>
    <row r="914" spans="1:2" ht="16.350000000000001" customHeight="1" x14ac:dyDescent="0.25">
      <c r="A914" s="232">
        <v>34474</v>
      </c>
      <c r="B914" s="235">
        <v>842.64</v>
      </c>
    </row>
    <row r="915" spans="1:2" ht="16.350000000000001" customHeight="1" x14ac:dyDescent="0.25">
      <c r="A915" s="232">
        <v>34475</v>
      </c>
      <c r="B915" s="233">
        <v>842.33</v>
      </c>
    </row>
    <row r="916" spans="1:2" ht="16.350000000000001" customHeight="1" x14ac:dyDescent="0.25">
      <c r="A916" s="232">
        <v>34476</v>
      </c>
      <c r="B916" s="235">
        <v>842.33</v>
      </c>
    </row>
    <row r="917" spans="1:2" ht="16.350000000000001" customHeight="1" x14ac:dyDescent="0.25">
      <c r="A917" s="232">
        <v>34477</v>
      </c>
      <c r="B917" s="233">
        <v>842.33</v>
      </c>
    </row>
    <row r="918" spans="1:2" ht="16.350000000000001" customHeight="1" x14ac:dyDescent="0.25">
      <c r="A918" s="232">
        <v>34478</v>
      </c>
      <c r="B918" s="235">
        <v>842.92</v>
      </c>
    </row>
    <row r="919" spans="1:2" ht="16.350000000000001" customHeight="1" x14ac:dyDescent="0.25">
      <c r="A919" s="232">
        <v>34479</v>
      </c>
      <c r="B919" s="233">
        <v>843.08</v>
      </c>
    </row>
    <row r="920" spans="1:2" ht="16.350000000000001" customHeight="1" x14ac:dyDescent="0.25">
      <c r="A920" s="232">
        <v>34480</v>
      </c>
      <c r="B920" s="235">
        <v>842.22</v>
      </c>
    </row>
    <row r="921" spans="1:2" ht="16.350000000000001" customHeight="1" x14ac:dyDescent="0.25">
      <c r="A921" s="232">
        <v>34481</v>
      </c>
      <c r="B921" s="233">
        <v>841.86</v>
      </c>
    </row>
    <row r="922" spans="1:2" ht="16.350000000000001" customHeight="1" x14ac:dyDescent="0.25">
      <c r="A922" s="232">
        <v>34482</v>
      </c>
      <c r="B922" s="235">
        <v>840.93</v>
      </c>
    </row>
    <row r="923" spans="1:2" ht="16.350000000000001" customHeight="1" x14ac:dyDescent="0.25">
      <c r="A923" s="232">
        <v>34483</v>
      </c>
      <c r="B923" s="233">
        <v>840.93</v>
      </c>
    </row>
    <row r="924" spans="1:2" ht="16.350000000000001" customHeight="1" x14ac:dyDescent="0.25">
      <c r="A924" s="232">
        <v>34484</v>
      </c>
      <c r="B924" s="235">
        <v>840.93</v>
      </c>
    </row>
    <row r="925" spans="1:2" ht="16.350000000000001" customHeight="1" x14ac:dyDescent="0.25">
      <c r="A925" s="232">
        <v>34485</v>
      </c>
      <c r="B925" s="233">
        <v>841.12</v>
      </c>
    </row>
    <row r="926" spans="1:2" ht="16.350000000000001" customHeight="1" x14ac:dyDescent="0.25">
      <c r="A926" s="232">
        <v>34486</v>
      </c>
      <c r="B926" s="235">
        <v>841.93</v>
      </c>
    </row>
    <row r="927" spans="1:2" ht="16.350000000000001" customHeight="1" x14ac:dyDescent="0.25">
      <c r="A927" s="232">
        <v>34487</v>
      </c>
      <c r="B927" s="233">
        <v>842</v>
      </c>
    </row>
    <row r="928" spans="1:2" ht="16.350000000000001" customHeight="1" x14ac:dyDescent="0.25">
      <c r="A928" s="232">
        <v>34488</v>
      </c>
      <c r="B928" s="235">
        <v>841.44</v>
      </c>
    </row>
    <row r="929" spans="1:2" ht="16.350000000000001" customHeight="1" x14ac:dyDescent="0.25">
      <c r="A929" s="232">
        <v>34489</v>
      </c>
      <c r="B929" s="233">
        <v>840.37</v>
      </c>
    </row>
    <row r="930" spans="1:2" ht="16.350000000000001" customHeight="1" x14ac:dyDescent="0.25">
      <c r="A930" s="232">
        <v>34490</v>
      </c>
      <c r="B930" s="235">
        <v>840.37</v>
      </c>
    </row>
    <row r="931" spans="1:2" ht="16.350000000000001" customHeight="1" x14ac:dyDescent="0.25">
      <c r="A931" s="232">
        <v>34491</v>
      </c>
      <c r="B931" s="233">
        <v>840.37</v>
      </c>
    </row>
    <row r="932" spans="1:2" ht="16.350000000000001" customHeight="1" x14ac:dyDescent="0.25">
      <c r="A932" s="232">
        <v>34492</v>
      </c>
      <c r="B932" s="235">
        <v>840.37</v>
      </c>
    </row>
    <row r="933" spans="1:2" ht="16.350000000000001" customHeight="1" x14ac:dyDescent="0.25">
      <c r="A933" s="232">
        <v>34493</v>
      </c>
      <c r="B933" s="233">
        <v>839.56</v>
      </c>
    </row>
    <row r="934" spans="1:2" ht="16.350000000000001" customHeight="1" x14ac:dyDescent="0.25">
      <c r="A934" s="232">
        <v>34494</v>
      </c>
      <c r="B934" s="235">
        <v>838.03</v>
      </c>
    </row>
    <row r="935" spans="1:2" ht="16.350000000000001" customHeight="1" x14ac:dyDescent="0.25">
      <c r="A935" s="232">
        <v>34495</v>
      </c>
      <c r="B935" s="233">
        <v>834.96</v>
      </c>
    </row>
    <row r="936" spans="1:2" ht="16.350000000000001" customHeight="1" x14ac:dyDescent="0.25">
      <c r="A936" s="232">
        <v>34496</v>
      </c>
      <c r="B936" s="235">
        <v>833.19</v>
      </c>
    </row>
    <row r="937" spans="1:2" ht="16.350000000000001" customHeight="1" x14ac:dyDescent="0.25">
      <c r="A937" s="232">
        <v>34497</v>
      </c>
      <c r="B937" s="233">
        <v>833.19</v>
      </c>
    </row>
    <row r="938" spans="1:2" ht="16.350000000000001" customHeight="1" x14ac:dyDescent="0.25">
      <c r="A938" s="232">
        <v>34498</v>
      </c>
      <c r="B938" s="235">
        <v>833.19</v>
      </c>
    </row>
    <row r="939" spans="1:2" ht="16.350000000000001" customHeight="1" x14ac:dyDescent="0.25">
      <c r="A939" s="232">
        <v>34499</v>
      </c>
      <c r="B939" s="233">
        <v>833.19</v>
      </c>
    </row>
    <row r="940" spans="1:2" ht="16.350000000000001" customHeight="1" x14ac:dyDescent="0.25">
      <c r="A940" s="232">
        <v>34500</v>
      </c>
      <c r="B940" s="235">
        <v>833.16</v>
      </c>
    </row>
    <row r="941" spans="1:2" ht="16.350000000000001" customHeight="1" x14ac:dyDescent="0.25">
      <c r="A941" s="232">
        <v>34501</v>
      </c>
      <c r="B941" s="233">
        <v>833.35</v>
      </c>
    </row>
    <row r="942" spans="1:2" ht="16.350000000000001" customHeight="1" x14ac:dyDescent="0.25">
      <c r="A942" s="232">
        <v>34502</v>
      </c>
      <c r="B942" s="235">
        <v>831.28</v>
      </c>
    </row>
    <row r="943" spans="1:2" ht="16.350000000000001" customHeight="1" x14ac:dyDescent="0.25">
      <c r="A943" s="232">
        <v>34503</v>
      </c>
      <c r="B943" s="233">
        <v>826.61</v>
      </c>
    </row>
    <row r="944" spans="1:2" ht="16.350000000000001" customHeight="1" x14ac:dyDescent="0.25">
      <c r="A944" s="232">
        <v>34504</v>
      </c>
      <c r="B944" s="235">
        <v>826.61</v>
      </c>
    </row>
    <row r="945" spans="1:2" ht="16.350000000000001" customHeight="1" x14ac:dyDescent="0.25">
      <c r="A945" s="232">
        <v>34505</v>
      </c>
      <c r="B945" s="233">
        <v>826.61</v>
      </c>
    </row>
    <row r="946" spans="1:2" ht="16.350000000000001" customHeight="1" x14ac:dyDescent="0.25">
      <c r="A946" s="232">
        <v>34506</v>
      </c>
      <c r="B946" s="235">
        <v>828.94</v>
      </c>
    </row>
    <row r="947" spans="1:2" ht="16.350000000000001" customHeight="1" x14ac:dyDescent="0.25">
      <c r="A947" s="232">
        <v>34507</v>
      </c>
      <c r="B947" s="233">
        <v>826.9</v>
      </c>
    </row>
    <row r="948" spans="1:2" ht="16.350000000000001" customHeight="1" x14ac:dyDescent="0.25">
      <c r="A948" s="232">
        <v>34508</v>
      </c>
      <c r="B948" s="235">
        <v>824.76</v>
      </c>
    </row>
    <row r="949" spans="1:2" ht="16.350000000000001" customHeight="1" x14ac:dyDescent="0.25">
      <c r="A949" s="232">
        <v>34509</v>
      </c>
      <c r="B949" s="233">
        <v>822.87</v>
      </c>
    </row>
    <row r="950" spans="1:2" ht="16.350000000000001" customHeight="1" x14ac:dyDescent="0.25">
      <c r="A950" s="232">
        <v>34510</v>
      </c>
      <c r="B950" s="235">
        <v>821</v>
      </c>
    </row>
    <row r="951" spans="1:2" ht="16.350000000000001" customHeight="1" x14ac:dyDescent="0.25">
      <c r="A951" s="232">
        <v>34511</v>
      </c>
      <c r="B951" s="233">
        <v>821</v>
      </c>
    </row>
    <row r="952" spans="1:2" ht="16.350000000000001" customHeight="1" x14ac:dyDescent="0.25">
      <c r="A952" s="232">
        <v>34512</v>
      </c>
      <c r="B952" s="235">
        <v>821</v>
      </c>
    </row>
    <row r="953" spans="1:2" ht="16.350000000000001" customHeight="1" x14ac:dyDescent="0.25">
      <c r="A953" s="232">
        <v>34513</v>
      </c>
      <c r="B953" s="233">
        <v>820.13</v>
      </c>
    </row>
    <row r="954" spans="1:2" ht="16.350000000000001" customHeight="1" x14ac:dyDescent="0.25">
      <c r="A954" s="232">
        <v>34514</v>
      </c>
      <c r="B954" s="235">
        <v>818.73</v>
      </c>
    </row>
    <row r="955" spans="1:2" ht="16.350000000000001" customHeight="1" x14ac:dyDescent="0.25">
      <c r="A955" s="232">
        <v>34515</v>
      </c>
      <c r="B955" s="233">
        <v>819.64</v>
      </c>
    </row>
    <row r="956" spans="1:2" ht="16.350000000000001" customHeight="1" x14ac:dyDescent="0.25">
      <c r="A956" s="232">
        <v>34516</v>
      </c>
      <c r="B956" s="235">
        <v>818.05</v>
      </c>
    </row>
    <row r="957" spans="1:2" ht="16.350000000000001" customHeight="1" x14ac:dyDescent="0.25">
      <c r="A957" s="232">
        <v>34517</v>
      </c>
      <c r="B957" s="233">
        <v>817.92</v>
      </c>
    </row>
    <row r="958" spans="1:2" ht="16.350000000000001" customHeight="1" x14ac:dyDescent="0.25">
      <c r="A958" s="232">
        <v>34518</v>
      </c>
      <c r="B958" s="235">
        <v>817.92</v>
      </c>
    </row>
    <row r="959" spans="1:2" ht="16.350000000000001" customHeight="1" x14ac:dyDescent="0.25">
      <c r="A959" s="232">
        <v>34519</v>
      </c>
      <c r="B959" s="233">
        <v>817.92</v>
      </c>
    </row>
    <row r="960" spans="1:2" ht="16.350000000000001" customHeight="1" x14ac:dyDescent="0.25">
      <c r="A960" s="232">
        <v>34520</v>
      </c>
      <c r="B960" s="235">
        <v>817.92</v>
      </c>
    </row>
    <row r="961" spans="1:2" ht="16.350000000000001" customHeight="1" x14ac:dyDescent="0.25">
      <c r="A961" s="232">
        <v>34521</v>
      </c>
      <c r="B961" s="233">
        <v>818.45</v>
      </c>
    </row>
    <row r="962" spans="1:2" ht="16.350000000000001" customHeight="1" x14ac:dyDescent="0.25">
      <c r="A962" s="232">
        <v>34522</v>
      </c>
      <c r="B962" s="235">
        <v>820.42</v>
      </c>
    </row>
    <row r="963" spans="1:2" ht="16.350000000000001" customHeight="1" x14ac:dyDescent="0.25">
      <c r="A963" s="232">
        <v>34523</v>
      </c>
      <c r="B963" s="233">
        <v>820.24</v>
      </c>
    </row>
    <row r="964" spans="1:2" ht="16.350000000000001" customHeight="1" x14ac:dyDescent="0.25">
      <c r="A964" s="232">
        <v>34524</v>
      </c>
      <c r="B964" s="235">
        <v>822.34</v>
      </c>
    </row>
    <row r="965" spans="1:2" ht="16.350000000000001" customHeight="1" x14ac:dyDescent="0.25">
      <c r="A965" s="232">
        <v>34525</v>
      </c>
      <c r="B965" s="233">
        <v>822.34</v>
      </c>
    </row>
    <row r="966" spans="1:2" ht="16.350000000000001" customHeight="1" x14ac:dyDescent="0.25">
      <c r="A966" s="232">
        <v>34526</v>
      </c>
      <c r="B966" s="235">
        <v>822.34</v>
      </c>
    </row>
    <row r="967" spans="1:2" ht="16.350000000000001" customHeight="1" x14ac:dyDescent="0.25">
      <c r="A967" s="232">
        <v>34527</v>
      </c>
      <c r="B967" s="233">
        <v>822.14</v>
      </c>
    </row>
    <row r="968" spans="1:2" ht="16.350000000000001" customHeight="1" x14ac:dyDescent="0.25">
      <c r="A968" s="232">
        <v>34528</v>
      </c>
      <c r="B968" s="235">
        <v>823.12</v>
      </c>
    </row>
    <row r="969" spans="1:2" ht="16.350000000000001" customHeight="1" x14ac:dyDescent="0.25">
      <c r="A969" s="232">
        <v>34529</v>
      </c>
      <c r="B969" s="233">
        <v>822.79</v>
      </c>
    </row>
    <row r="970" spans="1:2" ht="16.350000000000001" customHeight="1" x14ac:dyDescent="0.25">
      <c r="A970" s="232">
        <v>34530</v>
      </c>
      <c r="B970" s="235">
        <v>822.28</v>
      </c>
    </row>
    <row r="971" spans="1:2" ht="16.350000000000001" customHeight="1" x14ac:dyDescent="0.25">
      <c r="A971" s="232">
        <v>34531</v>
      </c>
      <c r="B971" s="233">
        <v>821.04</v>
      </c>
    </row>
    <row r="972" spans="1:2" ht="16.350000000000001" customHeight="1" x14ac:dyDescent="0.25">
      <c r="A972" s="232">
        <v>34532</v>
      </c>
      <c r="B972" s="235">
        <v>821.04</v>
      </c>
    </row>
    <row r="973" spans="1:2" ht="16.350000000000001" customHeight="1" x14ac:dyDescent="0.25">
      <c r="A973" s="232">
        <v>34533</v>
      </c>
      <c r="B973" s="233">
        <v>821.04</v>
      </c>
    </row>
    <row r="974" spans="1:2" ht="16.350000000000001" customHeight="1" x14ac:dyDescent="0.25">
      <c r="A974" s="232">
        <v>34534</v>
      </c>
      <c r="B974" s="235">
        <v>818.44</v>
      </c>
    </row>
    <row r="975" spans="1:2" ht="16.350000000000001" customHeight="1" x14ac:dyDescent="0.25">
      <c r="A975" s="232">
        <v>34535</v>
      </c>
      <c r="B975" s="233">
        <v>817.49</v>
      </c>
    </row>
    <row r="976" spans="1:2" ht="16.350000000000001" customHeight="1" x14ac:dyDescent="0.25">
      <c r="A976" s="232">
        <v>34536</v>
      </c>
      <c r="B976" s="235">
        <v>817.49</v>
      </c>
    </row>
    <row r="977" spans="1:2" ht="16.350000000000001" customHeight="1" x14ac:dyDescent="0.25">
      <c r="A977" s="232">
        <v>34537</v>
      </c>
      <c r="B977" s="233">
        <v>817.18</v>
      </c>
    </row>
    <row r="978" spans="1:2" ht="16.350000000000001" customHeight="1" x14ac:dyDescent="0.25">
      <c r="A978" s="232">
        <v>34538</v>
      </c>
      <c r="B978" s="235">
        <v>816.68</v>
      </c>
    </row>
    <row r="979" spans="1:2" ht="16.350000000000001" customHeight="1" x14ac:dyDescent="0.25">
      <c r="A979" s="232">
        <v>34539</v>
      </c>
      <c r="B979" s="233">
        <v>816.68</v>
      </c>
    </row>
    <row r="980" spans="1:2" ht="16.350000000000001" customHeight="1" x14ac:dyDescent="0.25">
      <c r="A980" s="232">
        <v>34540</v>
      </c>
      <c r="B980" s="235">
        <v>816.68</v>
      </c>
    </row>
    <row r="981" spans="1:2" ht="16.350000000000001" customHeight="1" x14ac:dyDescent="0.25">
      <c r="A981" s="232">
        <v>34541</v>
      </c>
      <c r="B981" s="233">
        <v>816.34</v>
      </c>
    </row>
    <row r="982" spans="1:2" ht="16.350000000000001" customHeight="1" x14ac:dyDescent="0.25">
      <c r="A982" s="232">
        <v>34542</v>
      </c>
      <c r="B982" s="235">
        <v>815.75</v>
      </c>
    </row>
    <row r="983" spans="1:2" ht="16.350000000000001" customHeight="1" x14ac:dyDescent="0.25">
      <c r="A983" s="232">
        <v>34543</v>
      </c>
      <c r="B983" s="233">
        <v>815.8</v>
      </c>
    </row>
    <row r="984" spans="1:2" ht="16.350000000000001" customHeight="1" x14ac:dyDescent="0.25">
      <c r="A984" s="232">
        <v>34544</v>
      </c>
      <c r="B984" s="235">
        <v>815.62</v>
      </c>
    </row>
    <row r="985" spans="1:2" ht="16.350000000000001" customHeight="1" x14ac:dyDescent="0.25">
      <c r="A985" s="232">
        <v>34545</v>
      </c>
      <c r="B985" s="233">
        <v>815.62</v>
      </c>
    </row>
    <row r="986" spans="1:2" ht="16.350000000000001" customHeight="1" x14ac:dyDescent="0.25">
      <c r="A986" s="232">
        <v>34546</v>
      </c>
      <c r="B986" s="235">
        <v>815.62</v>
      </c>
    </row>
    <row r="987" spans="1:2" ht="16.350000000000001" customHeight="1" x14ac:dyDescent="0.25">
      <c r="A987" s="232">
        <v>34547</v>
      </c>
      <c r="B987" s="233">
        <v>815.62</v>
      </c>
    </row>
    <row r="988" spans="1:2" ht="16.350000000000001" customHeight="1" x14ac:dyDescent="0.25">
      <c r="A988" s="232">
        <v>34548</v>
      </c>
      <c r="B988" s="235">
        <v>815.89</v>
      </c>
    </row>
    <row r="989" spans="1:2" ht="16.350000000000001" customHeight="1" x14ac:dyDescent="0.25">
      <c r="A989" s="232">
        <v>34549</v>
      </c>
      <c r="B989" s="233">
        <v>814.53</v>
      </c>
    </row>
    <row r="990" spans="1:2" ht="16.350000000000001" customHeight="1" x14ac:dyDescent="0.25">
      <c r="A990" s="232">
        <v>34550</v>
      </c>
      <c r="B990" s="235">
        <v>812.69</v>
      </c>
    </row>
    <row r="991" spans="1:2" ht="16.350000000000001" customHeight="1" x14ac:dyDescent="0.25">
      <c r="A991" s="232">
        <v>34551</v>
      </c>
      <c r="B991" s="233">
        <v>812.57</v>
      </c>
    </row>
    <row r="992" spans="1:2" ht="16.350000000000001" customHeight="1" x14ac:dyDescent="0.25">
      <c r="A992" s="232">
        <v>34552</v>
      </c>
      <c r="B992" s="235">
        <v>811.91</v>
      </c>
    </row>
    <row r="993" spans="1:2" ht="16.350000000000001" customHeight="1" x14ac:dyDescent="0.25">
      <c r="A993" s="232">
        <v>34553</v>
      </c>
      <c r="B993" s="233">
        <v>811.91</v>
      </c>
    </row>
    <row r="994" spans="1:2" ht="16.350000000000001" customHeight="1" x14ac:dyDescent="0.25">
      <c r="A994" s="232">
        <v>34554</v>
      </c>
      <c r="B994" s="235">
        <v>811.91</v>
      </c>
    </row>
    <row r="995" spans="1:2" ht="16.350000000000001" customHeight="1" x14ac:dyDescent="0.25">
      <c r="A995" s="232">
        <v>34555</v>
      </c>
      <c r="B995" s="233">
        <v>812.39</v>
      </c>
    </row>
    <row r="996" spans="1:2" ht="16.350000000000001" customHeight="1" x14ac:dyDescent="0.25">
      <c r="A996" s="232">
        <v>34556</v>
      </c>
      <c r="B996" s="235">
        <v>813.64</v>
      </c>
    </row>
    <row r="997" spans="1:2" ht="16.350000000000001" customHeight="1" x14ac:dyDescent="0.25">
      <c r="A997" s="232">
        <v>34557</v>
      </c>
      <c r="B997" s="233">
        <v>815.4</v>
      </c>
    </row>
    <row r="998" spans="1:2" ht="16.350000000000001" customHeight="1" x14ac:dyDescent="0.25">
      <c r="A998" s="232">
        <v>34558</v>
      </c>
      <c r="B998" s="235">
        <v>815.84</v>
      </c>
    </row>
    <row r="999" spans="1:2" ht="16.350000000000001" customHeight="1" x14ac:dyDescent="0.25">
      <c r="A999" s="232">
        <v>34559</v>
      </c>
      <c r="B999" s="233">
        <v>814.94</v>
      </c>
    </row>
    <row r="1000" spans="1:2" ht="16.350000000000001" customHeight="1" x14ac:dyDescent="0.25">
      <c r="A1000" s="232">
        <v>34560</v>
      </c>
      <c r="B1000" s="235">
        <v>814.94</v>
      </c>
    </row>
    <row r="1001" spans="1:2" ht="16.350000000000001" customHeight="1" x14ac:dyDescent="0.25">
      <c r="A1001" s="232">
        <v>34561</v>
      </c>
      <c r="B1001" s="233">
        <v>814.94</v>
      </c>
    </row>
    <row r="1002" spans="1:2" ht="16.350000000000001" customHeight="1" x14ac:dyDescent="0.25">
      <c r="A1002" s="232">
        <v>34562</v>
      </c>
      <c r="B1002" s="235">
        <v>814.94</v>
      </c>
    </row>
    <row r="1003" spans="1:2" ht="16.350000000000001" customHeight="1" x14ac:dyDescent="0.25">
      <c r="A1003" s="232">
        <v>34563</v>
      </c>
      <c r="B1003" s="233">
        <v>814.4</v>
      </c>
    </row>
    <row r="1004" spans="1:2" ht="16.350000000000001" customHeight="1" x14ac:dyDescent="0.25">
      <c r="A1004" s="232">
        <v>34564</v>
      </c>
      <c r="B1004" s="235">
        <v>813.93</v>
      </c>
    </row>
    <row r="1005" spans="1:2" ht="16.350000000000001" customHeight="1" x14ac:dyDescent="0.25">
      <c r="A1005" s="232">
        <v>34565</v>
      </c>
      <c r="B1005" s="233">
        <v>813.88</v>
      </c>
    </row>
    <row r="1006" spans="1:2" ht="16.350000000000001" customHeight="1" x14ac:dyDescent="0.25">
      <c r="A1006" s="232">
        <v>34566</v>
      </c>
      <c r="B1006" s="235">
        <v>813.76</v>
      </c>
    </row>
    <row r="1007" spans="1:2" ht="16.350000000000001" customHeight="1" x14ac:dyDescent="0.25">
      <c r="A1007" s="232">
        <v>34567</v>
      </c>
      <c r="B1007" s="233">
        <v>813.76</v>
      </c>
    </row>
    <row r="1008" spans="1:2" ht="16.350000000000001" customHeight="1" x14ac:dyDescent="0.25">
      <c r="A1008" s="232">
        <v>34568</v>
      </c>
      <c r="B1008" s="235">
        <v>813.76</v>
      </c>
    </row>
    <row r="1009" spans="1:2" ht="16.350000000000001" customHeight="1" x14ac:dyDescent="0.25">
      <c r="A1009" s="232">
        <v>34569</v>
      </c>
      <c r="B1009" s="233">
        <v>815.2</v>
      </c>
    </row>
    <row r="1010" spans="1:2" ht="16.350000000000001" customHeight="1" x14ac:dyDescent="0.25">
      <c r="A1010" s="232">
        <v>34570</v>
      </c>
      <c r="B1010" s="235">
        <v>816.58</v>
      </c>
    </row>
    <row r="1011" spans="1:2" ht="16.350000000000001" customHeight="1" x14ac:dyDescent="0.25">
      <c r="A1011" s="232">
        <v>34571</v>
      </c>
      <c r="B1011" s="233">
        <v>816.77</v>
      </c>
    </row>
    <row r="1012" spans="1:2" ht="16.350000000000001" customHeight="1" x14ac:dyDescent="0.25">
      <c r="A1012" s="232">
        <v>34572</v>
      </c>
      <c r="B1012" s="235">
        <v>817.4</v>
      </c>
    </row>
    <row r="1013" spans="1:2" ht="16.350000000000001" customHeight="1" x14ac:dyDescent="0.25">
      <c r="A1013" s="232">
        <v>34573</v>
      </c>
      <c r="B1013" s="233">
        <v>816.29</v>
      </c>
    </row>
    <row r="1014" spans="1:2" ht="16.350000000000001" customHeight="1" x14ac:dyDescent="0.25">
      <c r="A1014" s="232">
        <v>34574</v>
      </c>
      <c r="B1014" s="235">
        <v>816.29</v>
      </c>
    </row>
    <row r="1015" spans="1:2" ht="16.350000000000001" customHeight="1" x14ac:dyDescent="0.25">
      <c r="A1015" s="232">
        <v>34575</v>
      </c>
      <c r="B1015" s="233">
        <v>816.29</v>
      </c>
    </row>
    <row r="1016" spans="1:2" ht="16.350000000000001" customHeight="1" x14ac:dyDescent="0.25">
      <c r="A1016" s="232">
        <v>34576</v>
      </c>
      <c r="B1016" s="235">
        <v>816.18</v>
      </c>
    </row>
    <row r="1017" spans="1:2" ht="16.350000000000001" customHeight="1" x14ac:dyDescent="0.25">
      <c r="A1017" s="232">
        <v>34577</v>
      </c>
      <c r="B1017" s="233">
        <v>816.3</v>
      </c>
    </row>
    <row r="1018" spans="1:2" ht="16.350000000000001" customHeight="1" x14ac:dyDescent="0.25">
      <c r="A1018" s="232">
        <v>34578</v>
      </c>
      <c r="B1018" s="235">
        <v>816.08</v>
      </c>
    </row>
    <row r="1019" spans="1:2" ht="16.350000000000001" customHeight="1" x14ac:dyDescent="0.25">
      <c r="A1019" s="232">
        <v>34579</v>
      </c>
      <c r="B1019" s="233">
        <v>817.64</v>
      </c>
    </row>
    <row r="1020" spans="1:2" ht="16.350000000000001" customHeight="1" x14ac:dyDescent="0.25">
      <c r="A1020" s="232">
        <v>34580</v>
      </c>
      <c r="B1020" s="235">
        <v>818.81</v>
      </c>
    </row>
    <row r="1021" spans="1:2" ht="16.350000000000001" customHeight="1" x14ac:dyDescent="0.25">
      <c r="A1021" s="232">
        <v>34581</v>
      </c>
      <c r="B1021" s="233">
        <v>818.81</v>
      </c>
    </row>
    <row r="1022" spans="1:2" ht="16.350000000000001" customHeight="1" x14ac:dyDescent="0.25">
      <c r="A1022" s="232">
        <v>34582</v>
      </c>
      <c r="B1022" s="235">
        <v>818.81</v>
      </c>
    </row>
    <row r="1023" spans="1:2" ht="16.350000000000001" customHeight="1" x14ac:dyDescent="0.25">
      <c r="A1023" s="232">
        <v>34583</v>
      </c>
      <c r="B1023" s="233">
        <v>817.8</v>
      </c>
    </row>
    <row r="1024" spans="1:2" ht="16.350000000000001" customHeight="1" x14ac:dyDescent="0.25">
      <c r="A1024" s="232">
        <v>34584</v>
      </c>
      <c r="B1024" s="235">
        <v>818.21</v>
      </c>
    </row>
    <row r="1025" spans="1:2" ht="16.350000000000001" customHeight="1" x14ac:dyDescent="0.25">
      <c r="A1025" s="232">
        <v>34585</v>
      </c>
      <c r="B1025" s="233">
        <v>819.24</v>
      </c>
    </row>
    <row r="1026" spans="1:2" ht="16.350000000000001" customHeight="1" x14ac:dyDescent="0.25">
      <c r="A1026" s="232">
        <v>34586</v>
      </c>
      <c r="B1026" s="235">
        <v>820.02</v>
      </c>
    </row>
    <row r="1027" spans="1:2" ht="16.350000000000001" customHeight="1" x14ac:dyDescent="0.25">
      <c r="A1027" s="232">
        <v>34587</v>
      </c>
      <c r="B1027" s="233">
        <v>820.26</v>
      </c>
    </row>
    <row r="1028" spans="1:2" ht="16.350000000000001" customHeight="1" x14ac:dyDescent="0.25">
      <c r="A1028" s="232">
        <v>34588</v>
      </c>
      <c r="B1028" s="235">
        <v>820.26</v>
      </c>
    </row>
    <row r="1029" spans="1:2" ht="16.350000000000001" customHeight="1" x14ac:dyDescent="0.25">
      <c r="A1029" s="232">
        <v>34589</v>
      </c>
      <c r="B1029" s="233">
        <v>820.26</v>
      </c>
    </row>
    <row r="1030" spans="1:2" ht="16.350000000000001" customHeight="1" x14ac:dyDescent="0.25">
      <c r="A1030" s="232">
        <v>34590</v>
      </c>
      <c r="B1030" s="235">
        <v>821.62</v>
      </c>
    </row>
    <row r="1031" spans="1:2" ht="16.350000000000001" customHeight="1" x14ac:dyDescent="0.25">
      <c r="A1031" s="232">
        <v>34591</v>
      </c>
      <c r="B1031" s="233">
        <v>824.34</v>
      </c>
    </row>
    <row r="1032" spans="1:2" ht="16.350000000000001" customHeight="1" x14ac:dyDescent="0.25">
      <c r="A1032" s="232">
        <v>34592</v>
      </c>
      <c r="B1032" s="235">
        <v>827.86</v>
      </c>
    </row>
    <row r="1033" spans="1:2" ht="16.350000000000001" customHeight="1" x14ac:dyDescent="0.25">
      <c r="A1033" s="232">
        <v>34593</v>
      </c>
      <c r="B1033" s="233">
        <v>833.1</v>
      </c>
    </row>
    <row r="1034" spans="1:2" ht="16.350000000000001" customHeight="1" x14ac:dyDescent="0.25">
      <c r="A1034" s="232">
        <v>34594</v>
      </c>
      <c r="B1034" s="235">
        <v>837.21</v>
      </c>
    </row>
    <row r="1035" spans="1:2" ht="16.350000000000001" customHeight="1" x14ac:dyDescent="0.25">
      <c r="A1035" s="232">
        <v>34595</v>
      </c>
      <c r="B1035" s="233">
        <v>837.21</v>
      </c>
    </row>
    <row r="1036" spans="1:2" ht="16.350000000000001" customHeight="1" x14ac:dyDescent="0.25">
      <c r="A1036" s="232">
        <v>34596</v>
      </c>
      <c r="B1036" s="235">
        <v>837.21</v>
      </c>
    </row>
    <row r="1037" spans="1:2" ht="16.350000000000001" customHeight="1" x14ac:dyDescent="0.25">
      <c r="A1037" s="232">
        <v>34597</v>
      </c>
      <c r="B1037" s="233">
        <v>838.63</v>
      </c>
    </row>
    <row r="1038" spans="1:2" ht="16.350000000000001" customHeight="1" x14ac:dyDescent="0.25">
      <c r="A1038" s="232">
        <v>34598</v>
      </c>
      <c r="B1038" s="235">
        <v>841.82</v>
      </c>
    </row>
    <row r="1039" spans="1:2" ht="16.350000000000001" customHeight="1" x14ac:dyDescent="0.25">
      <c r="A1039" s="232">
        <v>34599</v>
      </c>
      <c r="B1039" s="233">
        <v>842.7</v>
      </c>
    </row>
    <row r="1040" spans="1:2" ht="16.350000000000001" customHeight="1" x14ac:dyDescent="0.25">
      <c r="A1040" s="232">
        <v>34600</v>
      </c>
      <c r="B1040" s="235">
        <v>841.53</v>
      </c>
    </row>
    <row r="1041" spans="1:2" ht="16.350000000000001" customHeight="1" x14ac:dyDescent="0.25">
      <c r="A1041" s="232">
        <v>34601</v>
      </c>
      <c r="B1041" s="233">
        <v>839.46</v>
      </c>
    </row>
    <row r="1042" spans="1:2" ht="16.350000000000001" customHeight="1" x14ac:dyDescent="0.25">
      <c r="A1042" s="232">
        <v>34602</v>
      </c>
      <c r="B1042" s="235">
        <v>839.46</v>
      </c>
    </row>
    <row r="1043" spans="1:2" ht="16.350000000000001" customHeight="1" x14ac:dyDescent="0.25">
      <c r="A1043" s="232">
        <v>34603</v>
      </c>
      <c r="B1043" s="233">
        <v>839.46</v>
      </c>
    </row>
    <row r="1044" spans="1:2" ht="16.350000000000001" customHeight="1" x14ac:dyDescent="0.25">
      <c r="A1044" s="232">
        <v>34604</v>
      </c>
      <c r="B1044" s="235">
        <v>840.23</v>
      </c>
    </row>
    <row r="1045" spans="1:2" ht="16.350000000000001" customHeight="1" x14ac:dyDescent="0.25">
      <c r="A1045" s="232">
        <v>34605</v>
      </c>
      <c r="B1045" s="233">
        <v>841.51</v>
      </c>
    </row>
    <row r="1046" spans="1:2" ht="16.350000000000001" customHeight="1" x14ac:dyDescent="0.25">
      <c r="A1046" s="232">
        <v>34606</v>
      </c>
      <c r="B1046" s="235">
        <v>841.32</v>
      </c>
    </row>
    <row r="1047" spans="1:2" ht="16.350000000000001" customHeight="1" x14ac:dyDescent="0.25">
      <c r="A1047" s="232">
        <v>34607</v>
      </c>
      <c r="B1047" s="233">
        <v>842</v>
      </c>
    </row>
    <row r="1048" spans="1:2" ht="16.350000000000001" customHeight="1" x14ac:dyDescent="0.25">
      <c r="A1048" s="232">
        <v>34608</v>
      </c>
      <c r="B1048" s="235">
        <v>843</v>
      </c>
    </row>
    <row r="1049" spans="1:2" ht="16.350000000000001" customHeight="1" x14ac:dyDescent="0.25">
      <c r="A1049" s="232">
        <v>34609</v>
      </c>
      <c r="B1049" s="233">
        <v>843</v>
      </c>
    </row>
    <row r="1050" spans="1:2" ht="16.350000000000001" customHeight="1" x14ac:dyDescent="0.25">
      <c r="A1050" s="232">
        <v>34610</v>
      </c>
      <c r="B1050" s="235">
        <v>843</v>
      </c>
    </row>
    <row r="1051" spans="1:2" ht="16.350000000000001" customHeight="1" x14ac:dyDescent="0.25">
      <c r="A1051" s="232">
        <v>34611</v>
      </c>
      <c r="B1051" s="233">
        <v>843.65</v>
      </c>
    </row>
    <row r="1052" spans="1:2" ht="16.350000000000001" customHeight="1" x14ac:dyDescent="0.25">
      <c r="A1052" s="232">
        <v>34612</v>
      </c>
      <c r="B1052" s="235">
        <v>844.4</v>
      </c>
    </row>
    <row r="1053" spans="1:2" ht="16.350000000000001" customHeight="1" x14ac:dyDescent="0.25">
      <c r="A1053" s="232">
        <v>34613</v>
      </c>
      <c r="B1053" s="233">
        <v>842.54</v>
      </c>
    </row>
    <row r="1054" spans="1:2" ht="16.350000000000001" customHeight="1" x14ac:dyDescent="0.25">
      <c r="A1054" s="232">
        <v>34614</v>
      </c>
      <c r="B1054" s="235">
        <v>840.06</v>
      </c>
    </row>
    <row r="1055" spans="1:2" ht="16.350000000000001" customHeight="1" x14ac:dyDescent="0.25">
      <c r="A1055" s="232">
        <v>34615</v>
      </c>
      <c r="B1055" s="233">
        <v>836.8</v>
      </c>
    </row>
    <row r="1056" spans="1:2" ht="16.350000000000001" customHeight="1" x14ac:dyDescent="0.25">
      <c r="A1056" s="232">
        <v>34616</v>
      </c>
      <c r="B1056" s="235">
        <v>836.8</v>
      </c>
    </row>
    <row r="1057" spans="1:2" ht="16.350000000000001" customHeight="1" x14ac:dyDescent="0.25">
      <c r="A1057" s="232">
        <v>34617</v>
      </c>
      <c r="B1057" s="233">
        <v>836.8</v>
      </c>
    </row>
    <row r="1058" spans="1:2" ht="16.350000000000001" customHeight="1" x14ac:dyDescent="0.25">
      <c r="A1058" s="232">
        <v>34618</v>
      </c>
      <c r="B1058" s="235">
        <v>835.59</v>
      </c>
    </row>
    <row r="1059" spans="1:2" ht="16.350000000000001" customHeight="1" x14ac:dyDescent="0.25">
      <c r="A1059" s="232">
        <v>34619</v>
      </c>
      <c r="B1059" s="233">
        <v>835.38</v>
      </c>
    </row>
    <row r="1060" spans="1:2" ht="16.350000000000001" customHeight="1" x14ac:dyDescent="0.25">
      <c r="A1060" s="232">
        <v>34620</v>
      </c>
      <c r="B1060" s="235">
        <v>836.4</v>
      </c>
    </row>
    <row r="1061" spans="1:2" ht="16.350000000000001" customHeight="1" x14ac:dyDescent="0.25">
      <c r="A1061" s="232">
        <v>34621</v>
      </c>
      <c r="B1061" s="233">
        <v>836.01</v>
      </c>
    </row>
    <row r="1062" spans="1:2" ht="16.350000000000001" customHeight="1" x14ac:dyDescent="0.25">
      <c r="A1062" s="232">
        <v>34622</v>
      </c>
      <c r="B1062" s="235">
        <v>834.83</v>
      </c>
    </row>
    <row r="1063" spans="1:2" ht="16.350000000000001" customHeight="1" x14ac:dyDescent="0.25">
      <c r="A1063" s="232">
        <v>34623</v>
      </c>
      <c r="B1063" s="233">
        <v>834.83</v>
      </c>
    </row>
    <row r="1064" spans="1:2" ht="16.350000000000001" customHeight="1" x14ac:dyDescent="0.25">
      <c r="A1064" s="232">
        <v>34624</v>
      </c>
      <c r="B1064" s="235">
        <v>834.83</v>
      </c>
    </row>
    <row r="1065" spans="1:2" ht="16.350000000000001" customHeight="1" x14ac:dyDescent="0.25">
      <c r="A1065" s="232">
        <v>34625</v>
      </c>
      <c r="B1065" s="233">
        <v>834.83</v>
      </c>
    </row>
    <row r="1066" spans="1:2" ht="16.350000000000001" customHeight="1" x14ac:dyDescent="0.25">
      <c r="A1066" s="232">
        <v>34626</v>
      </c>
      <c r="B1066" s="235">
        <v>835.33</v>
      </c>
    </row>
    <row r="1067" spans="1:2" ht="16.350000000000001" customHeight="1" x14ac:dyDescent="0.25">
      <c r="A1067" s="232">
        <v>34627</v>
      </c>
      <c r="B1067" s="233">
        <v>836.72</v>
      </c>
    </row>
    <row r="1068" spans="1:2" ht="16.350000000000001" customHeight="1" x14ac:dyDescent="0.25">
      <c r="A1068" s="232">
        <v>34628</v>
      </c>
      <c r="B1068" s="235">
        <v>838.32</v>
      </c>
    </row>
    <row r="1069" spans="1:2" ht="16.350000000000001" customHeight="1" x14ac:dyDescent="0.25">
      <c r="A1069" s="232">
        <v>34629</v>
      </c>
      <c r="B1069" s="233">
        <v>841.41</v>
      </c>
    </row>
    <row r="1070" spans="1:2" ht="16.350000000000001" customHeight="1" x14ac:dyDescent="0.25">
      <c r="A1070" s="232">
        <v>34630</v>
      </c>
      <c r="B1070" s="235">
        <v>841.41</v>
      </c>
    </row>
    <row r="1071" spans="1:2" ht="16.350000000000001" customHeight="1" x14ac:dyDescent="0.25">
      <c r="A1071" s="232">
        <v>34631</v>
      </c>
      <c r="B1071" s="233">
        <v>841.41</v>
      </c>
    </row>
    <row r="1072" spans="1:2" ht="16.350000000000001" customHeight="1" x14ac:dyDescent="0.25">
      <c r="A1072" s="232">
        <v>34632</v>
      </c>
      <c r="B1072" s="235">
        <v>842.6</v>
      </c>
    </row>
    <row r="1073" spans="1:2" ht="16.350000000000001" customHeight="1" x14ac:dyDescent="0.25">
      <c r="A1073" s="232">
        <v>34633</v>
      </c>
      <c r="B1073" s="233">
        <v>843.48</v>
      </c>
    </row>
    <row r="1074" spans="1:2" ht="16.350000000000001" customHeight="1" x14ac:dyDescent="0.25">
      <c r="A1074" s="232">
        <v>34634</v>
      </c>
      <c r="B1074" s="235">
        <v>841.32</v>
      </c>
    </row>
    <row r="1075" spans="1:2" ht="16.350000000000001" customHeight="1" x14ac:dyDescent="0.25">
      <c r="A1075" s="232">
        <v>34635</v>
      </c>
      <c r="B1075" s="233">
        <v>840.05</v>
      </c>
    </row>
    <row r="1076" spans="1:2" ht="16.350000000000001" customHeight="1" x14ac:dyDescent="0.25">
      <c r="A1076" s="232">
        <v>34636</v>
      </c>
      <c r="B1076" s="235">
        <v>838.55</v>
      </c>
    </row>
    <row r="1077" spans="1:2" ht="16.350000000000001" customHeight="1" x14ac:dyDescent="0.25">
      <c r="A1077" s="232">
        <v>34637</v>
      </c>
      <c r="B1077" s="233">
        <v>838.55</v>
      </c>
    </row>
    <row r="1078" spans="1:2" ht="16.350000000000001" customHeight="1" x14ac:dyDescent="0.25">
      <c r="A1078" s="232">
        <v>34638</v>
      </c>
      <c r="B1078" s="235">
        <v>838.55</v>
      </c>
    </row>
    <row r="1079" spans="1:2" ht="16.350000000000001" customHeight="1" x14ac:dyDescent="0.25">
      <c r="A1079" s="232">
        <v>34639</v>
      </c>
      <c r="B1079" s="233">
        <v>837.62</v>
      </c>
    </row>
    <row r="1080" spans="1:2" ht="16.350000000000001" customHeight="1" x14ac:dyDescent="0.25">
      <c r="A1080" s="232">
        <v>34640</v>
      </c>
      <c r="B1080" s="235">
        <v>837.79</v>
      </c>
    </row>
    <row r="1081" spans="1:2" ht="16.350000000000001" customHeight="1" x14ac:dyDescent="0.25">
      <c r="A1081" s="232">
        <v>34641</v>
      </c>
      <c r="B1081" s="233">
        <v>836.18</v>
      </c>
    </row>
    <row r="1082" spans="1:2" ht="16.350000000000001" customHeight="1" x14ac:dyDescent="0.25">
      <c r="A1082" s="232">
        <v>34642</v>
      </c>
      <c r="B1082" s="235">
        <v>833.19</v>
      </c>
    </row>
    <row r="1083" spans="1:2" ht="16.350000000000001" customHeight="1" x14ac:dyDescent="0.25">
      <c r="A1083" s="232">
        <v>34643</v>
      </c>
      <c r="B1083" s="233">
        <v>831.25</v>
      </c>
    </row>
    <row r="1084" spans="1:2" ht="16.350000000000001" customHeight="1" x14ac:dyDescent="0.25">
      <c r="A1084" s="232">
        <v>34644</v>
      </c>
      <c r="B1084" s="235">
        <v>831.25</v>
      </c>
    </row>
    <row r="1085" spans="1:2" ht="16.350000000000001" customHeight="1" x14ac:dyDescent="0.25">
      <c r="A1085" s="232">
        <v>34645</v>
      </c>
      <c r="B1085" s="233">
        <v>831.25</v>
      </c>
    </row>
    <row r="1086" spans="1:2" ht="16.350000000000001" customHeight="1" x14ac:dyDescent="0.25">
      <c r="A1086" s="232">
        <v>34646</v>
      </c>
      <c r="B1086" s="235">
        <v>831.25</v>
      </c>
    </row>
    <row r="1087" spans="1:2" ht="16.350000000000001" customHeight="1" x14ac:dyDescent="0.25">
      <c r="A1087" s="232">
        <v>34647</v>
      </c>
      <c r="B1087" s="233">
        <v>829.09</v>
      </c>
    </row>
    <row r="1088" spans="1:2" ht="16.350000000000001" customHeight="1" x14ac:dyDescent="0.25">
      <c r="A1088" s="232">
        <v>34648</v>
      </c>
      <c r="B1088" s="235">
        <v>826.84</v>
      </c>
    </row>
    <row r="1089" spans="1:2" ht="16.350000000000001" customHeight="1" x14ac:dyDescent="0.25">
      <c r="A1089" s="232">
        <v>34649</v>
      </c>
      <c r="B1089" s="233">
        <v>825.17</v>
      </c>
    </row>
    <row r="1090" spans="1:2" ht="16.350000000000001" customHeight="1" x14ac:dyDescent="0.25">
      <c r="A1090" s="232">
        <v>34650</v>
      </c>
      <c r="B1090" s="235">
        <v>825.87</v>
      </c>
    </row>
    <row r="1091" spans="1:2" ht="16.350000000000001" customHeight="1" x14ac:dyDescent="0.25">
      <c r="A1091" s="232">
        <v>34651</v>
      </c>
      <c r="B1091" s="233">
        <v>825.87</v>
      </c>
    </row>
    <row r="1092" spans="1:2" ht="16.350000000000001" customHeight="1" x14ac:dyDescent="0.25">
      <c r="A1092" s="232">
        <v>34652</v>
      </c>
      <c r="B1092" s="235">
        <v>825.87</v>
      </c>
    </row>
    <row r="1093" spans="1:2" ht="16.350000000000001" customHeight="1" x14ac:dyDescent="0.25">
      <c r="A1093" s="232">
        <v>34653</v>
      </c>
      <c r="B1093" s="233">
        <v>825.87</v>
      </c>
    </row>
    <row r="1094" spans="1:2" ht="16.350000000000001" customHeight="1" x14ac:dyDescent="0.25">
      <c r="A1094" s="232">
        <v>34654</v>
      </c>
      <c r="B1094" s="235">
        <v>826.45</v>
      </c>
    </row>
    <row r="1095" spans="1:2" ht="16.350000000000001" customHeight="1" x14ac:dyDescent="0.25">
      <c r="A1095" s="232">
        <v>34655</v>
      </c>
      <c r="B1095" s="233">
        <v>828.74</v>
      </c>
    </row>
    <row r="1096" spans="1:2" ht="16.350000000000001" customHeight="1" x14ac:dyDescent="0.25">
      <c r="A1096" s="232">
        <v>34656</v>
      </c>
      <c r="B1096" s="235">
        <v>830.49</v>
      </c>
    </row>
    <row r="1097" spans="1:2" ht="16.350000000000001" customHeight="1" x14ac:dyDescent="0.25">
      <c r="A1097" s="232">
        <v>34657</v>
      </c>
      <c r="B1097" s="233">
        <v>828.46</v>
      </c>
    </row>
    <row r="1098" spans="1:2" ht="16.350000000000001" customHeight="1" x14ac:dyDescent="0.25">
      <c r="A1098" s="232">
        <v>34658</v>
      </c>
      <c r="B1098" s="235">
        <v>828.46</v>
      </c>
    </row>
    <row r="1099" spans="1:2" ht="16.350000000000001" customHeight="1" x14ac:dyDescent="0.25">
      <c r="A1099" s="232">
        <v>34659</v>
      </c>
      <c r="B1099" s="233">
        <v>828.46</v>
      </c>
    </row>
    <row r="1100" spans="1:2" ht="16.350000000000001" customHeight="1" x14ac:dyDescent="0.25">
      <c r="A1100" s="232">
        <v>34660</v>
      </c>
      <c r="B1100" s="235">
        <v>829.08</v>
      </c>
    </row>
    <row r="1101" spans="1:2" ht="16.350000000000001" customHeight="1" x14ac:dyDescent="0.25">
      <c r="A1101" s="232">
        <v>34661</v>
      </c>
      <c r="B1101" s="233">
        <v>830.74</v>
      </c>
    </row>
    <row r="1102" spans="1:2" ht="16.350000000000001" customHeight="1" x14ac:dyDescent="0.25">
      <c r="A1102" s="232">
        <v>34662</v>
      </c>
      <c r="B1102" s="235">
        <v>828.67</v>
      </c>
    </row>
    <row r="1103" spans="1:2" ht="16.350000000000001" customHeight="1" x14ac:dyDescent="0.25">
      <c r="A1103" s="232">
        <v>34663</v>
      </c>
      <c r="B1103" s="233">
        <v>828.76</v>
      </c>
    </row>
    <row r="1104" spans="1:2" ht="16.350000000000001" customHeight="1" x14ac:dyDescent="0.25">
      <c r="A1104" s="232">
        <v>34664</v>
      </c>
      <c r="B1104" s="235">
        <v>828.42</v>
      </c>
    </row>
    <row r="1105" spans="1:2" ht="16.350000000000001" customHeight="1" x14ac:dyDescent="0.25">
      <c r="A1105" s="232">
        <v>34665</v>
      </c>
      <c r="B1105" s="233">
        <v>828.42</v>
      </c>
    </row>
    <row r="1106" spans="1:2" ht="16.350000000000001" customHeight="1" x14ac:dyDescent="0.25">
      <c r="A1106" s="232">
        <v>34666</v>
      </c>
      <c r="B1106" s="235">
        <v>828.42</v>
      </c>
    </row>
    <row r="1107" spans="1:2" ht="16.350000000000001" customHeight="1" x14ac:dyDescent="0.25">
      <c r="A1107" s="232">
        <v>34667</v>
      </c>
      <c r="B1107" s="233">
        <v>828.66</v>
      </c>
    </row>
    <row r="1108" spans="1:2" ht="16.350000000000001" customHeight="1" x14ac:dyDescent="0.25">
      <c r="A1108" s="232">
        <v>34668</v>
      </c>
      <c r="B1108" s="235">
        <v>829.03</v>
      </c>
    </row>
    <row r="1109" spans="1:2" ht="16.350000000000001" customHeight="1" x14ac:dyDescent="0.25">
      <c r="A1109" s="232">
        <v>34669</v>
      </c>
      <c r="B1109" s="233">
        <v>829.29</v>
      </c>
    </row>
    <row r="1110" spans="1:2" ht="16.350000000000001" customHeight="1" x14ac:dyDescent="0.25">
      <c r="A1110" s="232">
        <v>34670</v>
      </c>
      <c r="B1110" s="235">
        <v>829.56</v>
      </c>
    </row>
    <row r="1111" spans="1:2" ht="16.350000000000001" customHeight="1" x14ac:dyDescent="0.25">
      <c r="A1111" s="232">
        <v>34671</v>
      </c>
      <c r="B1111" s="233">
        <v>830</v>
      </c>
    </row>
    <row r="1112" spans="1:2" ht="16.350000000000001" customHeight="1" x14ac:dyDescent="0.25">
      <c r="A1112" s="232">
        <v>34672</v>
      </c>
      <c r="B1112" s="235">
        <v>830</v>
      </c>
    </row>
    <row r="1113" spans="1:2" ht="16.350000000000001" customHeight="1" x14ac:dyDescent="0.25">
      <c r="A1113" s="232">
        <v>34673</v>
      </c>
      <c r="B1113" s="233">
        <v>830</v>
      </c>
    </row>
    <row r="1114" spans="1:2" ht="16.350000000000001" customHeight="1" x14ac:dyDescent="0.25">
      <c r="A1114" s="232">
        <v>34674</v>
      </c>
      <c r="B1114" s="235">
        <v>830.37</v>
      </c>
    </row>
    <row r="1115" spans="1:2" ht="16.350000000000001" customHeight="1" x14ac:dyDescent="0.25">
      <c r="A1115" s="232">
        <v>34675</v>
      </c>
      <c r="B1115" s="233">
        <v>830.85</v>
      </c>
    </row>
    <row r="1116" spans="1:2" ht="16.350000000000001" customHeight="1" x14ac:dyDescent="0.25">
      <c r="A1116" s="232">
        <v>34676</v>
      </c>
      <c r="B1116" s="235">
        <v>831.1</v>
      </c>
    </row>
    <row r="1117" spans="1:2" ht="16.350000000000001" customHeight="1" x14ac:dyDescent="0.25">
      <c r="A1117" s="232">
        <v>34677</v>
      </c>
      <c r="B1117" s="233">
        <v>831.1</v>
      </c>
    </row>
    <row r="1118" spans="1:2" ht="16.350000000000001" customHeight="1" x14ac:dyDescent="0.25">
      <c r="A1118" s="232">
        <v>34678</v>
      </c>
      <c r="B1118" s="235">
        <v>831.49</v>
      </c>
    </row>
    <row r="1119" spans="1:2" ht="16.350000000000001" customHeight="1" x14ac:dyDescent="0.25">
      <c r="A1119" s="232">
        <v>34679</v>
      </c>
      <c r="B1119" s="233">
        <v>831.49</v>
      </c>
    </row>
    <row r="1120" spans="1:2" ht="16.350000000000001" customHeight="1" x14ac:dyDescent="0.25">
      <c r="A1120" s="232">
        <v>34680</v>
      </c>
      <c r="B1120" s="235">
        <v>831.49</v>
      </c>
    </row>
    <row r="1121" spans="1:2" ht="16.350000000000001" customHeight="1" x14ac:dyDescent="0.25">
      <c r="A1121" s="232">
        <v>34681</v>
      </c>
      <c r="B1121" s="233">
        <v>831.91</v>
      </c>
    </row>
    <row r="1122" spans="1:2" ht="16.350000000000001" customHeight="1" x14ac:dyDescent="0.25">
      <c r="A1122" s="232">
        <v>34682</v>
      </c>
      <c r="B1122" s="235">
        <v>824.68</v>
      </c>
    </row>
    <row r="1123" spans="1:2" ht="16.350000000000001" customHeight="1" x14ac:dyDescent="0.25">
      <c r="A1123" s="232">
        <v>34683</v>
      </c>
      <c r="B1123" s="233">
        <v>825</v>
      </c>
    </row>
    <row r="1124" spans="1:2" ht="16.350000000000001" customHeight="1" x14ac:dyDescent="0.25">
      <c r="A1124" s="232">
        <v>34684</v>
      </c>
      <c r="B1124" s="235">
        <v>827.6</v>
      </c>
    </row>
    <row r="1125" spans="1:2" ht="16.350000000000001" customHeight="1" x14ac:dyDescent="0.25">
      <c r="A1125" s="232">
        <v>34685</v>
      </c>
      <c r="B1125" s="233">
        <v>829.72</v>
      </c>
    </row>
    <row r="1126" spans="1:2" ht="16.350000000000001" customHeight="1" x14ac:dyDescent="0.25">
      <c r="A1126" s="232">
        <v>34686</v>
      </c>
      <c r="B1126" s="235">
        <v>829.72</v>
      </c>
    </row>
    <row r="1127" spans="1:2" ht="16.350000000000001" customHeight="1" x14ac:dyDescent="0.25">
      <c r="A1127" s="232">
        <v>34687</v>
      </c>
      <c r="B1127" s="233">
        <v>829.72</v>
      </c>
    </row>
    <row r="1128" spans="1:2" ht="16.350000000000001" customHeight="1" x14ac:dyDescent="0.25">
      <c r="A1128" s="232">
        <v>34688</v>
      </c>
      <c r="B1128" s="235">
        <v>831.06</v>
      </c>
    </row>
    <row r="1129" spans="1:2" ht="16.350000000000001" customHeight="1" x14ac:dyDescent="0.25">
      <c r="A1129" s="232">
        <v>34689</v>
      </c>
      <c r="B1129" s="233">
        <v>830.16</v>
      </c>
    </row>
    <row r="1130" spans="1:2" ht="16.350000000000001" customHeight="1" x14ac:dyDescent="0.25">
      <c r="A1130" s="232">
        <v>34690</v>
      </c>
      <c r="B1130" s="235">
        <v>827.95</v>
      </c>
    </row>
    <row r="1131" spans="1:2" ht="16.350000000000001" customHeight="1" x14ac:dyDescent="0.25">
      <c r="A1131" s="232">
        <v>34691</v>
      </c>
      <c r="B1131" s="233">
        <v>827.7</v>
      </c>
    </row>
    <row r="1132" spans="1:2" ht="16.350000000000001" customHeight="1" x14ac:dyDescent="0.25">
      <c r="A1132" s="232">
        <v>34692</v>
      </c>
      <c r="B1132" s="235">
        <v>826.47</v>
      </c>
    </row>
    <row r="1133" spans="1:2" ht="16.350000000000001" customHeight="1" x14ac:dyDescent="0.25">
      <c r="A1133" s="232">
        <v>34693</v>
      </c>
      <c r="B1133" s="233">
        <v>826.47</v>
      </c>
    </row>
    <row r="1134" spans="1:2" ht="16.350000000000001" customHeight="1" x14ac:dyDescent="0.25">
      <c r="A1134" s="232">
        <v>34694</v>
      </c>
      <c r="B1134" s="235">
        <v>826.47</v>
      </c>
    </row>
    <row r="1135" spans="1:2" ht="16.350000000000001" customHeight="1" x14ac:dyDescent="0.25">
      <c r="A1135" s="232">
        <v>34695</v>
      </c>
      <c r="B1135" s="233">
        <v>827.33</v>
      </c>
    </row>
    <row r="1136" spans="1:2" ht="16.350000000000001" customHeight="1" x14ac:dyDescent="0.25">
      <c r="A1136" s="232">
        <v>34696</v>
      </c>
      <c r="B1136" s="235">
        <v>829.95</v>
      </c>
    </row>
    <row r="1137" spans="1:2" ht="16.350000000000001" customHeight="1" x14ac:dyDescent="0.25">
      <c r="A1137" s="232">
        <v>34697</v>
      </c>
      <c r="B1137" s="233">
        <v>831.6</v>
      </c>
    </row>
    <row r="1138" spans="1:2" ht="16.350000000000001" customHeight="1" x14ac:dyDescent="0.25">
      <c r="A1138" s="232">
        <v>34698</v>
      </c>
      <c r="B1138" s="235">
        <v>831.27</v>
      </c>
    </row>
    <row r="1139" spans="1:2" ht="16.350000000000001" customHeight="1" x14ac:dyDescent="0.25">
      <c r="A1139" s="232">
        <v>34699</v>
      </c>
      <c r="B1139" s="233">
        <v>831.27</v>
      </c>
    </row>
    <row r="1140" spans="1:2" ht="16.350000000000001" customHeight="1" x14ac:dyDescent="0.25">
      <c r="A1140" s="232">
        <v>34700</v>
      </c>
      <c r="B1140" s="235">
        <v>831.27</v>
      </c>
    </row>
    <row r="1141" spans="1:2" ht="16.350000000000001" customHeight="1" x14ac:dyDescent="0.25">
      <c r="A1141" s="232">
        <v>34701</v>
      </c>
      <c r="B1141" s="233">
        <v>831.27</v>
      </c>
    </row>
    <row r="1142" spans="1:2" ht="16.350000000000001" customHeight="1" x14ac:dyDescent="0.25">
      <c r="A1142" s="232">
        <v>34702</v>
      </c>
      <c r="B1142" s="235">
        <v>833.18</v>
      </c>
    </row>
    <row r="1143" spans="1:2" ht="16.350000000000001" customHeight="1" x14ac:dyDescent="0.25">
      <c r="A1143" s="232">
        <v>34703</v>
      </c>
      <c r="B1143" s="233">
        <v>835.38</v>
      </c>
    </row>
    <row r="1144" spans="1:2" ht="16.350000000000001" customHeight="1" x14ac:dyDescent="0.25">
      <c r="A1144" s="232">
        <v>34704</v>
      </c>
      <c r="B1144" s="235">
        <v>838.33</v>
      </c>
    </row>
    <row r="1145" spans="1:2" ht="16.350000000000001" customHeight="1" x14ac:dyDescent="0.25">
      <c r="A1145" s="232">
        <v>34705</v>
      </c>
      <c r="B1145" s="233">
        <v>838.87</v>
      </c>
    </row>
    <row r="1146" spans="1:2" ht="16.350000000000001" customHeight="1" x14ac:dyDescent="0.25">
      <c r="A1146" s="232">
        <v>34706</v>
      </c>
      <c r="B1146" s="235">
        <v>837.07</v>
      </c>
    </row>
    <row r="1147" spans="1:2" ht="16.350000000000001" customHeight="1" x14ac:dyDescent="0.25">
      <c r="A1147" s="232">
        <v>34707</v>
      </c>
      <c r="B1147" s="233">
        <v>837.07</v>
      </c>
    </row>
    <row r="1148" spans="1:2" ht="16.350000000000001" customHeight="1" x14ac:dyDescent="0.25">
      <c r="A1148" s="232">
        <v>34708</v>
      </c>
      <c r="B1148" s="235">
        <v>837.07</v>
      </c>
    </row>
    <row r="1149" spans="1:2" ht="16.350000000000001" customHeight="1" x14ac:dyDescent="0.25">
      <c r="A1149" s="232">
        <v>34709</v>
      </c>
      <c r="B1149" s="233">
        <v>837.07</v>
      </c>
    </row>
    <row r="1150" spans="1:2" ht="16.350000000000001" customHeight="1" x14ac:dyDescent="0.25">
      <c r="A1150" s="232">
        <v>34710</v>
      </c>
      <c r="B1150" s="235">
        <v>840.36</v>
      </c>
    </row>
    <row r="1151" spans="1:2" ht="16.350000000000001" customHeight="1" x14ac:dyDescent="0.25">
      <c r="A1151" s="232">
        <v>34711</v>
      </c>
      <c r="B1151" s="233">
        <v>843.69</v>
      </c>
    </row>
    <row r="1152" spans="1:2" ht="16.350000000000001" customHeight="1" x14ac:dyDescent="0.25">
      <c r="A1152" s="232">
        <v>34712</v>
      </c>
      <c r="B1152" s="235">
        <v>841.52</v>
      </c>
    </row>
    <row r="1153" spans="1:2" ht="16.350000000000001" customHeight="1" x14ac:dyDescent="0.25">
      <c r="A1153" s="232">
        <v>34713</v>
      </c>
      <c r="B1153" s="233">
        <v>843.7</v>
      </c>
    </row>
    <row r="1154" spans="1:2" ht="16.350000000000001" customHeight="1" x14ac:dyDescent="0.25">
      <c r="A1154" s="232">
        <v>34714</v>
      </c>
      <c r="B1154" s="235">
        <v>843.7</v>
      </c>
    </row>
    <row r="1155" spans="1:2" ht="16.350000000000001" customHeight="1" x14ac:dyDescent="0.25">
      <c r="A1155" s="232">
        <v>34715</v>
      </c>
      <c r="B1155" s="233">
        <v>843.7</v>
      </c>
    </row>
    <row r="1156" spans="1:2" ht="16.350000000000001" customHeight="1" x14ac:dyDescent="0.25">
      <c r="A1156" s="232">
        <v>34716</v>
      </c>
      <c r="B1156" s="235">
        <v>846.61</v>
      </c>
    </row>
    <row r="1157" spans="1:2" ht="16.350000000000001" customHeight="1" x14ac:dyDescent="0.25">
      <c r="A1157" s="232">
        <v>34717</v>
      </c>
      <c r="B1157" s="233">
        <v>847.61</v>
      </c>
    </row>
    <row r="1158" spans="1:2" ht="16.350000000000001" customHeight="1" x14ac:dyDescent="0.25">
      <c r="A1158" s="232">
        <v>34718</v>
      </c>
      <c r="B1158" s="235">
        <v>850.26</v>
      </c>
    </row>
    <row r="1159" spans="1:2" ht="16.350000000000001" customHeight="1" x14ac:dyDescent="0.25">
      <c r="A1159" s="232">
        <v>34719</v>
      </c>
      <c r="B1159" s="233">
        <v>852.68</v>
      </c>
    </row>
    <row r="1160" spans="1:2" ht="16.350000000000001" customHeight="1" x14ac:dyDescent="0.25">
      <c r="A1160" s="232">
        <v>34720</v>
      </c>
      <c r="B1160" s="235">
        <v>855.54</v>
      </c>
    </row>
    <row r="1161" spans="1:2" ht="16.350000000000001" customHeight="1" x14ac:dyDescent="0.25">
      <c r="A1161" s="232">
        <v>34721</v>
      </c>
      <c r="B1161" s="233">
        <v>855.54</v>
      </c>
    </row>
    <row r="1162" spans="1:2" ht="16.350000000000001" customHeight="1" x14ac:dyDescent="0.25">
      <c r="A1162" s="232">
        <v>34722</v>
      </c>
      <c r="B1162" s="235">
        <v>855.54</v>
      </c>
    </row>
    <row r="1163" spans="1:2" ht="16.350000000000001" customHeight="1" x14ac:dyDescent="0.25">
      <c r="A1163" s="232">
        <v>34723</v>
      </c>
      <c r="B1163" s="233">
        <v>855.49</v>
      </c>
    </row>
    <row r="1164" spans="1:2" ht="16.350000000000001" customHeight="1" x14ac:dyDescent="0.25">
      <c r="A1164" s="232">
        <v>34724</v>
      </c>
      <c r="B1164" s="235">
        <v>856.65</v>
      </c>
    </row>
    <row r="1165" spans="1:2" ht="16.350000000000001" customHeight="1" x14ac:dyDescent="0.25">
      <c r="A1165" s="232">
        <v>34725</v>
      </c>
      <c r="B1165" s="233">
        <v>857.56</v>
      </c>
    </row>
    <row r="1166" spans="1:2" ht="16.350000000000001" customHeight="1" x14ac:dyDescent="0.25">
      <c r="A1166" s="232">
        <v>34726</v>
      </c>
      <c r="B1166" s="235">
        <v>859.3</v>
      </c>
    </row>
    <row r="1167" spans="1:2" ht="16.350000000000001" customHeight="1" x14ac:dyDescent="0.25">
      <c r="A1167" s="232">
        <v>34727</v>
      </c>
      <c r="B1167" s="233">
        <v>857.83</v>
      </c>
    </row>
    <row r="1168" spans="1:2" ht="16.350000000000001" customHeight="1" x14ac:dyDescent="0.25">
      <c r="A1168" s="232">
        <v>34728</v>
      </c>
      <c r="B1168" s="235">
        <v>857.83</v>
      </c>
    </row>
    <row r="1169" spans="1:2" ht="16.350000000000001" customHeight="1" x14ac:dyDescent="0.25">
      <c r="A1169" s="232">
        <v>34729</v>
      </c>
      <c r="B1169" s="233">
        <v>857.83</v>
      </c>
    </row>
    <row r="1170" spans="1:2" ht="16.350000000000001" customHeight="1" x14ac:dyDescent="0.25">
      <c r="A1170" s="232">
        <v>34730</v>
      </c>
      <c r="B1170" s="235">
        <v>856.41</v>
      </c>
    </row>
    <row r="1171" spans="1:2" ht="16.350000000000001" customHeight="1" x14ac:dyDescent="0.25">
      <c r="A1171" s="232">
        <v>34731</v>
      </c>
      <c r="B1171" s="233">
        <v>857.16</v>
      </c>
    </row>
    <row r="1172" spans="1:2" ht="16.350000000000001" customHeight="1" x14ac:dyDescent="0.25">
      <c r="A1172" s="232">
        <v>34732</v>
      </c>
      <c r="B1172" s="235">
        <v>855.76</v>
      </c>
    </row>
    <row r="1173" spans="1:2" ht="16.350000000000001" customHeight="1" x14ac:dyDescent="0.25">
      <c r="A1173" s="232">
        <v>34733</v>
      </c>
      <c r="B1173" s="233">
        <v>852.22</v>
      </c>
    </row>
    <row r="1174" spans="1:2" ht="16.350000000000001" customHeight="1" x14ac:dyDescent="0.25">
      <c r="A1174" s="232">
        <v>34734</v>
      </c>
      <c r="B1174" s="235">
        <v>848.82</v>
      </c>
    </row>
    <row r="1175" spans="1:2" ht="16.350000000000001" customHeight="1" x14ac:dyDescent="0.25">
      <c r="A1175" s="232">
        <v>34735</v>
      </c>
      <c r="B1175" s="233">
        <v>848.82</v>
      </c>
    </row>
    <row r="1176" spans="1:2" ht="16.350000000000001" customHeight="1" x14ac:dyDescent="0.25">
      <c r="A1176" s="232">
        <v>34736</v>
      </c>
      <c r="B1176" s="235">
        <v>848.82</v>
      </c>
    </row>
    <row r="1177" spans="1:2" ht="16.350000000000001" customHeight="1" x14ac:dyDescent="0.25">
      <c r="A1177" s="232">
        <v>34737</v>
      </c>
      <c r="B1177" s="233">
        <v>848.27</v>
      </c>
    </row>
    <row r="1178" spans="1:2" ht="16.350000000000001" customHeight="1" x14ac:dyDescent="0.25">
      <c r="A1178" s="232">
        <v>34738</v>
      </c>
      <c r="B1178" s="235">
        <v>848.43</v>
      </c>
    </row>
    <row r="1179" spans="1:2" ht="16.350000000000001" customHeight="1" x14ac:dyDescent="0.25">
      <c r="A1179" s="232">
        <v>34739</v>
      </c>
      <c r="B1179" s="233">
        <v>847.04</v>
      </c>
    </row>
    <row r="1180" spans="1:2" ht="16.350000000000001" customHeight="1" x14ac:dyDescent="0.25">
      <c r="A1180" s="232">
        <v>34740</v>
      </c>
      <c r="B1180" s="235">
        <v>845.73</v>
      </c>
    </row>
    <row r="1181" spans="1:2" ht="16.350000000000001" customHeight="1" x14ac:dyDescent="0.25">
      <c r="A1181" s="232">
        <v>34741</v>
      </c>
      <c r="B1181" s="233">
        <v>845.37</v>
      </c>
    </row>
    <row r="1182" spans="1:2" ht="16.350000000000001" customHeight="1" x14ac:dyDescent="0.25">
      <c r="A1182" s="232">
        <v>34742</v>
      </c>
      <c r="B1182" s="235">
        <v>845.37</v>
      </c>
    </row>
    <row r="1183" spans="1:2" ht="16.350000000000001" customHeight="1" x14ac:dyDescent="0.25">
      <c r="A1183" s="232">
        <v>34743</v>
      </c>
      <c r="B1183" s="233">
        <v>845.37</v>
      </c>
    </row>
    <row r="1184" spans="1:2" ht="16.350000000000001" customHeight="1" x14ac:dyDescent="0.25">
      <c r="A1184" s="232">
        <v>34744</v>
      </c>
      <c r="B1184" s="235">
        <v>846.2</v>
      </c>
    </row>
    <row r="1185" spans="1:2" ht="16.350000000000001" customHeight="1" x14ac:dyDescent="0.25">
      <c r="A1185" s="232">
        <v>34745</v>
      </c>
      <c r="B1185" s="233">
        <v>848.15</v>
      </c>
    </row>
    <row r="1186" spans="1:2" ht="16.350000000000001" customHeight="1" x14ac:dyDescent="0.25">
      <c r="A1186" s="232">
        <v>34746</v>
      </c>
      <c r="B1186" s="235">
        <v>848.52</v>
      </c>
    </row>
    <row r="1187" spans="1:2" ht="16.350000000000001" customHeight="1" x14ac:dyDescent="0.25">
      <c r="A1187" s="232">
        <v>34747</v>
      </c>
      <c r="B1187" s="233">
        <v>848.9</v>
      </c>
    </row>
    <row r="1188" spans="1:2" ht="16.350000000000001" customHeight="1" x14ac:dyDescent="0.25">
      <c r="A1188" s="232">
        <v>34748</v>
      </c>
      <c r="B1188" s="235">
        <v>849.41</v>
      </c>
    </row>
    <row r="1189" spans="1:2" ht="16.350000000000001" customHeight="1" x14ac:dyDescent="0.25">
      <c r="A1189" s="232">
        <v>34749</v>
      </c>
      <c r="B1189" s="233">
        <v>849.41</v>
      </c>
    </row>
    <row r="1190" spans="1:2" ht="16.350000000000001" customHeight="1" x14ac:dyDescent="0.25">
      <c r="A1190" s="232">
        <v>34750</v>
      </c>
      <c r="B1190" s="235">
        <v>849.41</v>
      </c>
    </row>
    <row r="1191" spans="1:2" ht="16.350000000000001" customHeight="1" x14ac:dyDescent="0.25">
      <c r="A1191" s="232">
        <v>34751</v>
      </c>
      <c r="B1191" s="233">
        <v>851.88</v>
      </c>
    </row>
    <row r="1192" spans="1:2" ht="16.350000000000001" customHeight="1" x14ac:dyDescent="0.25">
      <c r="A1192" s="232">
        <v>34752</v>
      </c>
      <c r="B1192" s="235">
        <v>853.63</v>
      </c>
    </row>
    <row r="1193" spans="1:2" ht="16.350000000000001" customHeight="1" x14ac:dyDescent="0.25">
      <c r="A1193" s="232">
        <v>34753</v>
      </c>
      <c r="B1193" s="233">
        <v>855.32</v>
      </c>
    </row>
    <row r="1194" spans="1:2" ht="16.350000000000001" customHeight="1" x14ac:dyDescent="0.25">
      <c r="A1194" s="232">
        <v>34754</v>
      </c>
      <c r="B1194" s="235">
        <v>855.48</v>
      </c>
    </row>
    <row r="1195" spans="1:2" ht="16.350000000000001" customHeight="1" x14ac:dyDescent="0.25">
      <c r="A1195" s="232">
        <v>34755</v>
      </c>
      <c r="B1195" s="233">
        <v>854.71</v>
      </c>
    </row>
    <row r="1196" spans="1:2" ht="16.350000000000001" customHeight="1" x14ac:dyDescent="0.25">
      <c r="A1196" s="232">
        <v>34756</v>
      </c>
      <c r="B1196" s="235">
        <v>854.71</v>
      </c>
    </row>
    <row r="1197" spans="1:2" ht="16.350000000000001" customHeight="1" x14ac:dyDescent="0.25">
      <c r="A1197" s="232">
        <v>34757</v>
      </c>
      <c r="B1197" s="233">
        <v>854.71</v>
      </c>
    </row>
    <row r="1198" spans="1:2" ht="16.350000000000001" customHeight="1" x14ac:dyDescent="0.25">
      <c r="A1198" s="232">
        <v>34758</v>
      </c>
      <c r="B1198" s="235">
        <v>856.99</v>
      </c>
    </row>
    <row r="1199" spans="1:2" ht="16.350000000000001" customHeight="1" x14ac:dyDescent="0.25">
      <c r="A1199" s="232">
        <v>34759</v>
      </c>
      <c r="B1199" s="233">
        <v>857.85</v>
      </c>
    </row>
    <row r="1200" spans="1:2" ht="16.350000000000001" customHeight="1" x14ac:dyDescent="0.25">
      <c r="A1200" s="232">
        <v>34760</v>
      </c>
      <c r="B1200" s="235">
        <v>858.87</v>
      </c>
    </row>
    <row r="1201" spans="1:2" ht="16.350000000000001" customHeight="1" x14ac:dyDescent="0.25">
      <c r="A1201" s="232">
        <v>34761</v>
      </c>
      <c r="B1201" s="233">
        <v>861.33</v>
      </c>
    </row>
    <row r="1202" spans="1:2" ht="16.350000000000001" customHeight="1" x14ac:dyDescent="0.25">
      <c r="A1202" s="232">
        <v>34762</v>
      </c>
      <c r="B1202" s="235">
        <v>859.65</v>
      </c>
    </row>
    <row r="1203" spans="1:2" ht="16.350000000000001" customHeight="1" x14ac:dyDescent="0.25">
      <c r="A1203" s="232">
        <v>34763</v>
      </c>
      <c r="B1203" s="233">
        <v>859.65</v>
      </c>
    </row>
    <row r="1204" spans="1:2" ht="16.350000000000001" customHeight="1" x14ac:dyDescent="0.25">
      <c r="A1204" s="232">
        <v>34764</v>
      </c>
      <c r="B1204" s="235">
        <v>859.65</v>
      </c>
    </row>
    <row r="1205" spans="1:2" ht="16.350000000000001" customHeight="1" x14ac:dyDescent="0.25">
      <c r="A1205" s="232">
        <v>34765</v>
      </c>
      <c r="B1205" s="233">
        <v>858.95</v>
      </c>
    </row>
    <row r="1206" spans="1:2" ht="16.350000000000001" customHeight="1" x14ac:dyDescent="0.25">
      <c r="A1206" s="232">
        <v>34766</v>
      </c>
      <c r="B1206" s="235">
        <v>861.13</v>
      </c>
    </row>
    <row r="1207" spans="1:2" ht="16.350000000000001" customHeight="1" x14ac:dyDescent="0.25">
      <c r="A1207" s="232">
        <v>34767</v>
      </c>
      <c r="B1207" s="233">
        <v>862.41</v>
      </c>
    </row>
    <row r="1208" spans="1:2" ht="16.350000000000001" customHeight="1" x14ac:dyDescent="0.25">
      <c r="A1208" s="232">
        <v>34768</v>
      </c>
      <c r="B1208" s="235">
        <v>863.06</v>
      </c>
    </row>
    <row r="1209" spans="1:2" ht="16.350000000000001" customHeight="1" x14ac:dyDescent="0.25">
      <c r="A1209" s="232">
        <v>34769</v>
      </c>
      <c r="B1209" s="233">
        <v>865.36</v>
      </c>
    </row>
    <row r="1210" spans="1:2" ht="16.350000000000001" customHeight="1" x14ac:dyDescent="0.25">
      <c r="A1210" s="232">
        <v>34770</v>
      </c>
      <c r="B1210" s="235">
        <v>865.36</v>
      </c>
    </row>
    <row r="1211" spans="1:2" ht="16.350000000000001" customHeight="1" x14ac:dyDescent="0.25">
      <c r="A1211" s="232">
        <v>34771</v>
      </c>
      <c r="B1211" s="233">
        <v>865.36</v>
      </c>
    </row>
    <row r="1212" spans="1:2" ht="16.350000000000001" customHeight="1" x14ac:dyDescent="0.25">
      <c r="A1212" s="232">
        <v>34772</v>
      </c>
      <c r="B1212" s="235">
        <v>865.92</v>
      </c>
    </row>
    <row r="1213" spans="1:2" ht="16.350000000000001" customHeight="1" x14ac:dyDescent="0.25">
      <c r="A1213" s="232">
        <v>34773</v>
      </c>
      <c r="B1213" s="233">
        <v>866.96</v>
      </c>
    </row>
    <row r="1214" spans="1:2" ht="16.350000000000001" customHeight="1" x14ac:dyDescent="0.25">
      <c r="A1214" s="232">
        <v>34774</v>
      </c>
      <c r="B1214" s="235">
        <v>866.4</v>
      </c>
    </row>
    <row r="1215" spans="1:2" ht="16.350000000000001" customHeight="1" x14ac:dyDescent="0.25">
      <c r="A1215" s="232">
        <v>34775</v>
      </c>
      <c r="B1215" s="233">
        <v>865.63</v>
      </c>
    </row>
    <row r="1216" spans="1:2" ht="16.350000000000001" customHeight="1" x14ac:dyDescent="0.25">
      <c r="A1216" s="232">
        <v>34776</v>
      </c>
      <c r="B1216" s="235">
        <v>863.77</v>
      </c>
    </row>
    <row r="1217" spans="1:2" ht="16.350000000000001" customHeight="1" x14ac:dyDescent="0.25">
      <c r="A1217" s="232">
        <v>34777</v>
      </c>
      <c r="B1217" s="233">
        <v>863.77</v>
      </c>
    </row>
    <row r="1218" spans="1:2" ht="16.350000000000001" customHeight="1" x14ac:dyDescent="0.25">
      <c r="A1218" s="232">
        <v>34778</v>
      </c>
      <c r="B1218" s="235">
        <v>863.77</v>
      </c>
    </row>
    <row r="1219" spans="1:2" ht="16.350000000000001" customHeight="1" x14ac:dyDescent="0.25">
      <c r="A1219" s="232">
        <v>34779</v>
      </c>
      <c r="B1219" s="233">
        <v>863.77</v>
      </c>
    </row>
    <row r="1220" spans="1:2" ht="16.350000000000001" customHeight="1" x14ac:dyDescent="0.25">
      <c r="A1220" s="232">
        <v>34780</v>
      </c>
      <c r="B1220" s="235">
        <v>865.89</v>
      </c>
    </row>
    <row r="1221" spans="1:2" ht="16.350000000000001" customHeight="1" x14ac:dyDescent="0.25">
      <c r="A1221" s="232">
        <v>34781</v>
      </c>
      <c r="B1221" s="233">
        <v>867.81</v>
      </c>
    </row>
    <row r="1222" spans="1:2" ht="16.350000000000001" customHeight="1" x14ac:dyDescent="0.25">
      <c r="A1222" s="232">
        <v>34782</v>
      </c>
      <c r="B1222" s="235">
        <v>868.95</v>
      </c>
    </row>
    <row r="1223" spans="1:2" ht="16.350000000000001" customHeight="1" x14ac:dyDescent="0.25">
      <c r="A1223" s="232">
        <v>34783</v>
      </c>
      <c r="B1223" s="233">
        <v>869.22</v>
      </c>
    </row>
    <row r="1224" spans="1:2" ht="16.350000000000001" customHeight="1" x14ac:dyDescent="0.25">
      <c r="A1224" s="232">
        <v>34784</v>
      </c>
      <c r="B1224" s="235">
        <v>869.22</v>
      </c>
    </row>
    <row r="1225" spans="1:2" ht="16.350000000000001" customHeight="1" x14ac:dyDescent="0.25">
      <c r="A1225" s="232">
        <v>34785</v>
      </c>
      <c r="B1225" s="233">
        <v>869.22</v>
      </c>
    </row>
    <row r="1226" spans="1:2" ht="16.350000000000001" customHeight="1" x14ac:dyDescent="0.25">
      <c r="A1226" s="232">
        <v>34786</v>
      </c>
      <c r="B1226" s="235">
        <v>870.14</v>
      </c>
    </row>
    <row r="1227" spans="1:2" ht="16.350000000000001" customHeight="1" x14ac:dyDescent="0.25">
      <c r="A1227" s="232">
        <v>34787</v>
      </c>
      <c r="B1227" s="233">
        <v>872.57</v>
      </c>
    </row>
    <row r="1228" spans="1:2" ht="16.350000000000001" customHeight="1" x14ac:dyDescent="0.25">
      <c r="A1228" s="232">
        <v>34788</v>
      </c>
      <c r="B1228" s="235">
        <v>876.21</v>
      </c>
    </row>
    <row r="1229" spans="1:2" ht="16.350000000000001" customHeight="1" x14ac:dyDescent="0.25">
      <c r="A1229" s="232">
        <v>34789</v>
      </c>
      <c r="B1229" s="233">
        <v>880.23</v>
      </c>
    </row>
    <row r="1230" spans="1:2" ht="16.350000000000001" customHeight="1" x14ac:dyDescent="0.25">
      <c r="A1230" s="232">
        <v>34790</v>
      </c>
      <c r="B1230" s="235">
        <v>878.18</v>
      </c>
    </row>
    <row r="1231" spans="1:2" ht="16.350000000000001" customHeight="1" x14ac:dyDescent="0.25">
      <c r="A1231" s="232">
        <v>34791</v>
      </c>
      <c r="B1231" s="233">
        <v>878.18</v>
      </c>
    </row>
    <row r="1232" spans="1:2" ht="16.350000000000001" customHeight="1" x14ac:dyDescent="0.25">
      <c r="A1232" s="232">
        <v>34792</v>
      </c>
      <c r="B1232" s="235">
        <v>878.18</v>
      </c>
    </row>
    <row r="1233" spans="1:2" ht="16.350000000000001" customHeight="1" x14ac:dyDescent="0.25">
      <c r="A1233" s="232">
        <v>34793</v>
      </c>
      <c r="B1233" s="233">
        <v>876</v>
      </c>
    </row>
    <row r="1234" spans="1:2" ht="16.350000000000001" customHeight="1" x14ac:dyDescent="0.25">
      <c r="A1234" s="232">
        <v>34794</v>
      </c>
      <c r="B1234" s="235">
        <v>874.3</v>
      </c>
    </row>
    <row r="1235" spans="1:2" ht="16.350000000000001" customHeight="1" x14ac:dyDescent="0.25">
      <c r="A1235" s="232">
        <v>34795</v>
      </c>
      <c r="B1235" s="233">
        <v>871.6</v>
      </c>
    </row>
    <row r="1236" spans="1:2" ht="16.350000000000001" customHeight="1" x14ac:dyDescent="0.25">
      <c r="A1236" s="232">
        <v>34796</v>
      </c>
      <c r="B1236" s="235">
        <v>868.96</v>
      </c>
    </row>
    <row r="1237" spans="1:2" ht="16.350000000000001" customHeight="1" x14ac:dyDescent="0.25">
      <c r="A1237" s="232">
        <v>34797</v>
      </c>
      <c r="B1237" s="233">
        <v>869.15</v>
      </c>
    </row>
    <row r="1238" spans="1:2" ht="16.350000000000001" customHeight="1" x14ac:dyDescent="0.25">
      <c r="A1238" s="232">
        <v>34798</v>
      </c>
      <c r="B1238" s="235">
        <v>869.15</v>
      </c>
    </row>
    <row r="1239" spans="1:2" ht="16.350000000000001" customHeight="1" x14ac:dyDescent="0.25">
      <c r="A1239" s="232">
        <v>34799</v>
      </c>
      <c r="B1239" s="233">
        <v>869.15</v>
      </c>
    </row>
    <row r="1240" spans="1:2" ht="16.350000000000001" customHeight="1" x14ac:dyDescent="0.25">
      <c r="A1240" s="232">
        <v>34800</v>
      </c>
      <c r="B1240" s="235">
        <v>866.78</v>
      </c>
    </row>
    <row r="1241" spans="1:2" ht="16.350000000000001" customHeight="1" x14ac:dyDescent="0.25">
      <c r="A1241" s="232">
        <v>34801</v>
      </c>
      <c r="B1241" s="233">
        <v>868.8</v>
      </c>
    </row>
    <row r="1242" spans="1:2" ht="16.350000000000001" customHeight="1" x14ac:dyDescent="0.25">
      <c r="A1242" s="232">
        <v>34802</v>
      </c>
      <c r="B1242" s="235">
        <v>866.25</v>
      </c>
    </row>
    <row r="1243" spans="1:2" ht="16.350000000000001" customHeight="1" x14ac:dyDescent="0.25">
      <c r="A1243" s="232">
        <v>34803</v>
      </c>
      <c r="B1243" s="233">
        <v>866.25</v>
      </c>
    </row>
    <row r="1244" spans="1:2" ht="16.350000000000001" customHeight="1" x14ac:dyDescent="0.25">
      <c r="A1244" s="232">
        <v>34804</v>
      </c>
      <c r="B1244" s="235">
        <v>866.25</v>
      </c>
    </row>
    <row r="1245" spans="1:2" ht="16.350000000000001" customHeight="1" x14ac:dyDescent="0.25">
      <c r="A1245" s="232">
        <v>34805</v>
      </c>
      <c r="B1245" s="233">
        <v>866.25</v>
      </c>
    </row>
    <row r="1246" spans="1:2" ht="16.350000000000001" customHeight="1" x14ac:dyDescent="0.25">
      <c r="A1246" s="232">
        <v>34806</v>
      </c>
      <c r="B1246" s="235">
        <v>866.25</v>
      </c>
    </row>
    <row r="1247" spans="1:2" ht="16.350000000000001" customHeight="1" x14ac:dyDescent="0.25">
      <c r="A1247" s="232">
        <v>34807</v>
      </c>
      <c r="B1247" s="233">
        <v>871.87</v>
      </c>
    </row>
    <row r="1248" spans="1:2" ht="16.350000000000001" customHeight="1" x14ac:dyDescent="0.25">
      <c r="A1248" s="232">
        <v>34808</v>
      </c>
      <c r="B1248" s="235">
        <v>874.37</v>
      </c>
    </row>
    <row r="1249" spans="1:2" ht="16.350000000000001" customHeight="1" x14ac:dyDescent="0.25">
      <c r="A1249" s="232">
        <v>34809</v>
      </c>
      <c r="B1249" s="233">
        <v>874.35</v>
      </c>
    </row>
    <row r="1250" spans="1:2" ht="16.350000000000001" customHeight="1" x14ac:dyDescent="0.25">
      <c r="A1250" s="232">
        <v>34810</v>
      </c>
      <c r="B1250" s="235">
        <v>877.38</v>
      </c>
    </row>
    <row r="1251" spans="1:2" ht="16.350000000000001" customHeight="1" x14ac:dyDescent="0.25">
      <c r="A1251" s="232">
        <v>34811</v>
      </c>
      <c r="B1251" s="233">
        <v>876.55</v>
      </c>
    </row>
    <row r="1252" spans="1:2" ht="16.350000000000001" customHeight="1" x14ac:dyDescent="0.25">
      <c r="A1252" s="232">
        <v>34812</v>
      </c>
      <c r="B1252" s="235">
        <v>876.55</v>
      </c>
    </row>
    <row r="1253" spans="1:2" ht="16.350000000000001" customHeight="1" x14ac:dyDescent="0.25">
      <c r="A1253" s="232">
        <v>34813</v>
      </c>
      <c r="B1253" s="233">
        <v>876.55</v>
      </c>
    </row>
    <row r="1254" spans="1:2" ht="16.350000000000001" customHeight="1" x14ac:dyDescent="0.25">
      <c r="A1254" s="232">
        <v>34814</v>
      </c>
      <c r="B1254" s="235">
        <v>878.2</v>
      </c>
    </row>
    <row r="1255" spans="1:2" ht="16.350000000000001" customHeight="1" x14ac:dyDescent="0.25">
      <c r="A1255" s="232">
        <v>34815</v>
      </c>
      <c r="B1255" s="233">
        <v>876.32</v>
      </c>
    </row>
    <row r="1256" spans="1:2" ht="16.350000000000001" customHeight="1" x14ac:dyDescent="0.25">
      <c r="A1256" s="232">
        <v>34816</v>
      </c>
      <c r="B1256" s="235">
        <v>875.78</v>
      </c>
    </row>
    <row r="1257" spans="1:2" ht="16.350000000000001" customHeight="1" x14ac:dyDescent="0.25">
      <c r="A1257" s="232">
        <v>34817</v>
      </c>
      <c r="B1257" s="233">
        <v>876.21</v>
      </c>
    </row>
    <row r="1258" spans="1:2" ht="16.350000000000001" customHeight="1" x14ac:dyDescent="0.25">
      <c r="A1258" s="232">
        <v>34818</v>
      </c>
      <c r="B1258" s="235">
        <v>877.9</v>
      </c>
    </row>
    <row r="1259" spans="1:2" ht="16.350000000000001" customHeight="1" x14ac:dyDescent="0.25">
      <c r="A1259" s="232">
        <v>34819</v>
      </c>
      <c r="B1259" s="233">
        <v>877.9</v>
      </c>
    </row>
    <row r="1260" spans="1:2" ht="16.350000000000001" customHeight="1" x14ac:dyDescent="0.25">
      <c r="A1260" s="232">
        <v>34820</v>
      </c>
      <c r="B1260" s="235">
        <v>877.9</v>
      </c>
    </row>
    <row r="1261" spans="1:2" ht="16.350000000000001" customHeight="1" x14ac:dyDescent="0.25">
      <c r="A1261" s="232">
        <v>34821</v>
      </c>
      <c r="B1261" s="233">
        <v>877.9</v>
      </c>
    </row>
    <row r="1262" spans="1:2" ht="16.350000000000001" customHeight="1" x14ac:dyDescent="0.25">
      <c r="A1262" s="232">
        <v>34822</v>
      </c>
      <c r="B1262" s="235">
        <v>880.63</v>
      </c>
    </row>
    <row r="1263" spans="1:2" ht="16.350000000000001" customHeight="1" x14ac:dyDescent="0.25">
      <c r="A1263" s="232">
        <v>34823</v>
      </c>
      <c r="B1263" s="233">
        <v>882.97</v>
      </c>
    </row>
    <row r="1264" spans="1:2" ht="16.350000000000001" customHeight="1" x14ac:dyDescent="0.25">
      <c r="A1264" s="232">
        <v>34824</v>
      </c>
      <c r="B1264" s="235">
        <v>882.24</v>
      </c>
    </row>
    <row r="1265" spans="1:2" ht="16.350000000000001" customHeight="1" x14ac:dyDescent="0.25">
      <c r="A1265" s="232">
        <v>34825</v>
      </c>
      <c r="B1265" s="233">
        <v>881.07</v>
      </c>
    </row>
    <row r="1266" spans="1:2" ht="16.350000000000001" customHeight="1" x14ac:dyDescent="0.25">
      <c r="A1266" s="232">
        <v>34826</v>
      </c>
      <c r="B1266" s="235">
        <v>881.07</v>
      </c>
    </row>
    <row r="1267" spans="1:2" ht="16.350000000000001" customHeight="1" x14ac:dyDescent="0.25">
      <c r="A1267" s="232">
        <v>34827</v>
      </c>
      <c r="B1267" s="233">
        <v>881.07</v>
      </c>
    </row>
    <row r="1268" spans="1:2" ht="16.350000000000001" customHeight="1" x14ac:dyDescent="0.25">
      <c r="A1268" s="232">
        <v>34828</v>
      </c>
      <c r="B1268" s="235">
        <v>881.33</v>
      </c>
    </row>
    <row r="1269" spans="1:2" ht="16.350000000000001" customHeight="1" x14ac:dyDescent="0.25">
      <c r="A1269" s="232">
        <v>34829</v>
      </c>
      <c r="B1269" s="233">
        <v>878.87</v>
      </c>
    </row>
    <row r="1270" spans="1:2" ht="16.350000000000001" customHeight="1" x14ac:dyDescent="0.25">
      <c r="A1270" s="232">
        <v>34830</v>
      </c>
      <c r="B1270" s="235">
        <v>880.25</v>
      </c>
    </row>
    <row r="1271" spans="1:2" ht="16.350000000000001" customHeight="1" x14ac:dyDescent="0.25">
      <c r="A1271" s="232">
        <v>34831</v>
      </c>
      <c r="B1271" s="233">
        <v>881.07</v>
      </c>
    </row>
    <row r="1272" spans="1:2" ht="16.350000000000001" customHeight="1" x14ac:dyDescent="0.25">
      <c r="A1272" s="232">
        <v>34832</v>
      </c>
      <c r="B1272" s="235">
        <v>879.35</v>
      </c>
    </row>
    <row r="1273" spans="1:2" ht="16.350000000000001" customHeight="1" x14ac:dyDescent="0.25">
      <c r="A1273" s="232">
        <v>34833</v>
      </c>
      <c r="B1273" s="233">
        <v>879.35</v>
      </c>
    </row>
    <row r="1274" spans="1:2" ht="16.350000000000001" customHeight="1" x14ac:dyDescent="0.25">
      <c r="A1274" s="232">
        <v>34834</v>
      </c>
      <c r="B1274" s="235">
        <v>879.35</v>
      </c>
    </row>
    <row r="1275" spans="1:2" ht="16.350000000000001" customHeight="1" x14ac:dyDescent="0.25">
      <c r="A1275" s="232">
        <v>34835</v>
      </c>
      <c r="B1275" s="233">
        <v>877.45</v>
      </c>
    </row>
    <row r="1276" spans="1:2" ht="16.350000000000001" customHeight="1" x14ac:dyDescent="0.25">
      <c r="A1276" s="232">
        <v>34836</v>
      </c>
      <c r="B1276" s="235">
        <v>875.17</v>
      </c>
    </row>
    <row r="1277" spans="1:2" ht="16.350000000000001" customHeight="1" x14ac:dyDescent="0.25">
      <c r="A1277" s="232">
        <v>34837</v>
      </c>
      <c r="B1277" s="233">
        <v>874.74</v>
      </c>
    </row>
    <row r="1278" spans="1:2" ht="16.350000000000001" customHeight="1" x14ac:dyDescent="0.25">
      <c r="A1278" s="232">
        <v>34838</v>
      </c>
      <c r="B1278" s="235">
        <v>875.75</v>
      </c>
    </row>
    <row r="1279" spans="1:2" ht="16.350000000000001" customHeight="1" x14ac:dyDescent="0.25">
      <c r="A1279" s="232">
        <v>34839</v>
      </c>
      <c r="B1279" s="233">
        <v>873.52</v>
      </c>
    </row>
    <row r="1280" spans="1:2" ht="16.350000000000001" customHeight="1" x14ac:dyDescent="0.25">
      <c r="A1280" s="232">
        <v>34840</v>
      </c>
      <c r="B1280" s="235">
        <v>873.52</v>
      </c>
    </row>
    <row r="1281" spans="1:2" ht="16.350000000000001" customHeight="1" x14ac:dyDescent="0.25">
      <c r="A1281" s="232">
        <v>34841</v>
      </c>
      <c r="B1281" s="233">
        <v>873.52</v>
      </c>
    </row>
    <row r="1282" spans="1:2" ht="16.350000000000001" customHeight="1" x14ac:dyDescent="0.25">
      <c r="A1282" s="232">
        <v>34842</v>
      </c>
      <c r="B1282" s="235">
        <v>871.11</v>
      </c>
    </row>
    <row r="1283" spans="1:2" ht="16.350000000000001" customHeight="1" x14ac:dyDescent="0.25">
      <c r="A1283" s="232">
        <v>34843</v>
      </c>
      <c r="B1283" s="233">
        <v>869.95</v>
      </c>
    </row>
    <row r="1284" spans="1:2" ht="16.350000000000001" customHeight="1" x14ac:dyDescent="0.25">
      <c r="A1284" s="232">
        <v>34844</v>
      </c>
      <c r="B1284" s="235">
        <v>870.55</v>
      </c>
    </row>
    <row r="1285" spans="1:2" ht="16.350000000000001" customHeight="1" x14ac:dyDescent="0.25">
      <c r="A1285" s="232">
        <v>34845</v>
      </c>
      <c r="B1285" s="233">
        <v>872.96</v>
      </c>
    </row>
    <row r="1286" spans="1:2" ht="16.350000000000001" customHeight="1" x14ac:dyDescent="0.25">
      <c r="A1286" s="232">
        <v>34846</v>
      </c>
      <c r="B1286" s="235">
        <v>872.66</v>
      </c>
    </row>
    <row r="1287" spans="1:2" ht="16.350000000000001" customHeight="1" x14ac:dyDescent="0.25">
      <c r="A1287" s="232">
        <v>34847</v>
      </c>
      <c r="B1287" s="233">
        <v>872.66</v>
      </c>
    </row>
    <row r="1288" spans="1:2" ht="16.350000000000001" customHeight="1" x14ac:dyDescent="0.25">
      <c r="A1288" s="232">
        <v>34848</v>
      </c>
      <c r="B1288" s="235">
        <v>872.66</v>
      </c>
    </row>
    <row r="1289" spans="1:2" ht="16.350000000000001" customHeight="1" x14ac:dyDescent="0.25">
      <c r="A1289" s="232">
        <v>34849</v>
      </c>
      <c r="B1289" s="233">
        <v>872.66</v>
      </c>
    </row>
    <row r="1290" spans="1:2" ht="16.350000000000001" customHeight="1" x14ac:dyDescent="0.25">
      <c r="A1290" s="232">
        <v>34850</v>
      </c>
      <c r="B1290" s="235">
        <v>876.36</v>
      </c>
    </row>
    <row r="1291" spans="1:2" ht="16.350000000000001" customHeight="1" x14ac:dyDescent="0.25">
      <c r="A1291" s="232">
        <v>34851</v>
      </c>
      <c r="B1291" s="233">
        <v>876.62</v>
      </c>
    </row>
    <row r="1292" spans="1:2" ht="16.350000000000001" customHeight="1" x14ac:dyDescent="0.25">
      <c r="A1292" s="232">
        <v>34852</v>
      </c>
      <c r="B1292" s="235">
        <v>877.22</v>
      </c>
    </row>
    <row r="1293" spans="1:2" ht="16.350000000000001" customHeight="1" x14ac:dyDescent="0.25">
      <c r="A1293" s="232">
        <v>34853</v>
      </c>
      <c r="B1293" s="233">
        <v>875.99</v>
      </c>
    </row>
    <row r="1294" spans="1:2" ht="16.350000000000001" customHeight="1" x14ac:dyDescent="0.25">
      <c r="A1294" s="232">
        <v>34854</v>
      </c>
      <c r="B1294" s="235">
        <v>875.99</v>
      </c>
    </row>
    <row r="1295" spans="1:2" ht="16.350000000000001" customHeight="1" x14ac:dyDescent="0.25">
      <c r="A1295" s="232">
        <v>34855</v>
      </c>
      <c r="B1295" s="233">
        <v>875.99</v>
      </c>
    </row>
    <row r="1296" spans="1:2" ht="16.350000000000001" customHeight="1" x14ac:dyDescent="0.25">
      <c r="A1296" s="232">
        <v>34856</v>
      </c>
      <c r="B1296" s="235">
        <v>874.81</v>
      </c>
    </row>
    <row r="1297" spans="1:2" ht="16.350000000000001" customHeight="1" x14ac:dyDescent="0.25">
      <c r="A1297" s="232">
        <v>34857</v>
      </c>
      <c r="B1297" s="233">
        <v>873.06</v>
      </c>
    </row>
    <row r="1298" spans="1:2" ht="16.350000000000001" customHeight="1" x14ac:dyDescent="0.25">
      <c r="A1298" s="232">
        <v>34858</v>
      </c>
      <c r="B1298" s="235">
        <v>871.02</v>
      </c>
    </row>
    <row r="1299" spans="1:2" ht="16.350000000000001" customHeight="1" x14ac:dyDescent="0.25">
      <c r="A1299" s="232">
        <v>34859</v>
      </c>
      <c r="B1299" s="233">
        <v>871.93</v>
      </c>
    </row>
    <row r="1300" spans="1:2" ht="16.350000000000001" customHeight="1" x14ac:dyDescent="0.25">
      <c r="A1300" s="232">
        <v>34860</v>
      </c>
      <c r="B1300" s="235">
        <v>871.94</v>
      </c>
    </row>
    <row r="1301" spans="1:2" ht="16.350000000000001" customHeight="1" x14ac:dyDescent="0.25">
      <c r="A1301" s="232">
        <v>34861</v>
      </c>
      <c r="B1301" s="233">
        <v>871.94</v>
      </c>
    </row>
    <row r="1302" spans="1:2" ht="16.350000000000001" customHeight="1" x14ac:dyDescent="0.25">
      <c r="A1302" s="232">
        <v>34862</v>
      </c>
      <c r="B1302" s="235">
        <v>871.94</v>
      </c>
    </row>
    <row r="1303" spans="1:2" ht="16.350000000000001" customHeight="1" x14ac:dyDescent="0.25">
      <c r="A1303" s="232">
        <v>34863</v>
      </c>
      <c r="B1303" s="233">
        <v>873.74</v>
      </c>
    </row>
    <row r="1304" spans="1:2" ht="16.350000000000001" customHeight="1" x14ac:dyDescent="0.25">
      <c r="A1304" s="232">
        <v>34864</v>
      </c>
      <c r="B1304" s="235">
        <v>875.28</v>
      </c>
    </row>
    <row r="1305" spans="1:2" ht="16.350000000000001" customHeight="1" x14ac:dyDescent="0.25">
      <c r="A1305" s="232">
        <v>34865</v>
      </c>
      <c r="B1305" s="233">
        <v>873.78</v>
      </c>
    </row>
    <row r="1306" spans="1:2" ht="16.350000000000001" customHeight="1" x14ac:dyDescent="0.25">
      <c r="A1306" s="232">
        <v>34866</v>
      </c>
      <c r="B1306" s="235">
        <v>872.54</v>
      </c>
    </row>
    <row r="1307" spans="1:2" ht="16.350000000000001" customHeight="1" x14ac:dyDescent="0.25">
      <c r="A1307" s="232">
        <v>34867</v>
      </c>
      <c r="B1307" s="233">
        <v>873.91</v>
      </c>
    </row>
    <row r="1308" spans="1:2" ht="16.350000000000001" customHeight="1" x14ac:dyDescent="0.25">
      <c r="A1308" s="232">
        <v>34868</v>
      </c>
      <c r="B1308" s="235">
        <v>873.91</v>
      </c>
    </row>
    <row r="1309" spans="1:2" ht="16.350000000000001" customHeight="1" x14ac:dyDescent="0.25">
      <c r="A1309" s="232">
        <v>34869</v>
      </c>
      <c r="B1309" s="233">
        <v>873.91</v>
      </c>
    </row>
    <row r="1310" spans="1:2" ht="16.350000000000001" customHeight="1" x14ac:dyDescent="0.25">
      <c r="A1310" s="232">
        <v>34870</v>
      </c>
      <c r="B1310" s="235">
        <v>873.91</v>
      </c>
    </row>
    <row r="1311" spans="1:2" ht="16.350000000000001" customHeight="1" x14ac:dyDescent="0.25">
      <c r="A1311" s="232">
        <v>34871</v>
      </c>
      <c r="B1311" s="233">
        <v>875.59</v>
      </c>
    </row>
    <row r="1312" spans="1:2" ht="16.350000000000001" customHeight="1" x14ac:dyDescent="0.25">
      <c r="A1312" s="232">
        <v>34872</v>
      </c>
      <c r="B1312" s="235">
        <v>875.32</v>
      </c>
    </row>
    <row r="1313" spans="1:2" ht="16.350000000000001" customHeight="1" x14ac:dyDescent="0.25">
      <c r="A1313" s="232">
        <v>34873</v>
      </c>
      <c r="B1313" s="233">
        <v>874.81</v>
      </c>
    </row>
    <row r="1314" spans="1:2" ht="16.350000000000001" customHeight="1" x14ac:dyDescent="0.25">
      <c r="A1314" s="232">
        <v>34874</v>
      </c>
      <c r="B1314" s="235">
        <v>873.64</v>
      </c>
    </row>
    <row r="1315" spans="1:2" ht="16.350000000000001" customHeight="1" x14ac:dyDescent="0.25">
      <c r="A1315" s="232">
        <v>34875</v>
      </c>
      <c r="B1315" s="233">
        <v>873.64</v>
      </c>
    </row>
    <row r="1316" spans="1:2" ht="16.350000000000001" customHeight="1" x14ac:dyDescent="0.25">
      <c r="A1316" s="232">
        <v>34876</v>
      </c>
      <c r="B1316" s="235">
        <v>873.64</v>
      </c>
    </row>
    <row r="1317" spans="1:2" ht="16.350000000000001" customHeight="1" x14ac:dyDescent="0.25">
      <c r="A1317" s="232">
        <v>34877</v>
      </c>
      <c r="B1317" s="233">
        <v>873.64</v>
      </c>
    </row>
    <row r="1318" spans="1:2" ht="16.350000000000001" customHeight="1" x14ac:dyDescent="0.25">
      <c r="A1318" s="232">
        <v>34878</v>
      </c>
      <c r="B1318" s="235">
        <v>875.95</v>
      </c>
    </row>
    <row r="1319" spans="1:2" ht="16.350000000000001" customHeight="1" x14ac:dyDescent="0.25">
      <c r="A1319" s="232">
        <v>34879</v>
      </c>
      <c r="B1319" s="233">
        <v>878.8</v>
      </c>
    </row>
    <row r="1320" spans="1:2" ht="16.350000000000001" customHeight="1" x14ac:dyDescent="0.25">
      <c r="A1320" s="232">
        <v>34880</v>
      </c>
      <c r="B1320" s="235">
        <v>881.23</v>
      </c>
    </row>
    <row r="1321" spans="1:2" ht="16.350000000000001" customHeight="1" x14ac:dyDescent="0.25">
      <c r="A1321" s="232">
        <v>34881</v>
      </c>
      <c r="B1321" s="233">
        <v>880.49</v>
      </c>
    </row>
    <row r="1322" spans="1:2" ht="16.350000000000001" customHeight="1" x14ac:dyDescent="0.25">
      <c r="A1322" s="232">
        <v>34882</v>
      </c>
      <c r="B1322" s="235">
        <v>880.49</v>
      </c>
    </row>
    <row r="1323" spans="1:2" ht="16.350000000000001" customHeight="1" x14ac:dyDescent="0.25">
      <c r="A1323" s="232">
        <v>34883</v>
      </c>
      <c r="B1323" s="233">
        <v>880.49</v>
      </c>
    </row>
    <row r="1324" spans="1:2" ht="16.350000000000001" customHeight="1" x14ac:dyDescent="0.25">
      <c r="A1324" s="232">
        <v>34884</v>
      </c>
      <c r="B1324" s="235">
        <v>880.49</v>
      </c>
    </row>
    <row r="1325" spans="1:2" ht="16.350000000000001" customHeight="1" x14ac:dyDescent="0.25">
      <c r="A1325" s="232">
        <v>34885</v>
      </c>
      <c r="B1325" s="233">
        <v>883.81</v>
      </c>
    </row>
    <row r="1326" spans="1:2" ht="16.350000000000001" customHeight="1" x14ac:dyDescent="0.25">
      <c r="A1326" s="232">
        <v>34886</v>
      </c>
      <c r="B1326" s="235">
        <v>887.3</v>
      </c>
    </row>
    <row r="1327" spans="1:2" ht="16.350000000000001" customHeight="1" x14ac:dyDescent="0.25">
      <c r="A1327" s="232">
        <v>34887</v>
      </c>
      <c r="B1327" s="233">
        <v>891.28</v>
      </c>
    </row>
    <row r="1328" spans="1:2" ht="16.350000000000001" customHeight="1" x14ac:dyDescent="0.25">
      <c r="A1328" s="232">
        <v>34888</v>
      </c>
      <c r="B1328" s="235">
        <v>891.44</v>
      </c>
    </row>
    <row r="1329" spans="1:2" ht="16.350000000000001" customHeight="1" x14ac:dyDescent="0.25">
      <c r="A1329" s="232">
        <v>34889</v>
      </c>
      <c r="B1329" s="233">
        <v>891.44</v>
      </c>
    </row>
    <row r="1330" spans="1:2" ht="16.350000000000001" customHeight="1" x14ac:dyDescent="0.25">
      <c r="A1330" s="232">
        <v>34890</v>
      </c>
      <c r="B1330" s="235">
        <v>891.44</v>
      </c>
    </row>
    <row r="1331" spans="1:2" ht="16.350000000000001" customHeight="1" x14ac:dyDescent="0.25">
      <c r="A1331" s="232">
        <v>34891</v>
      </c>
      <c r="B1331" s="233">
        <v>897.12</v>
      </c>
    </row>
    <row r="1332" spans="1:2" ht="16.350000000000001" customHeight="1" x14ac:dyDescent="0.25">
      <c r="A1332" s="232">
        <v>34892</v>
      </c>
      <c r="B1332" s="235">
        <v>897.51</v>
      </c>
    </row>
    <row r="1333" spans="1:2" ht="16.350000000000001" customHeight="1" x14ac:dyDescent="0.25">
      <c r="A1333" s="232">
        <v>34893</v>
      </c>
      <c r="B1333" s="233">
        <v>895.84</v>
      </c>
    </row>
    <row r="1334" spans="1:2" ht="16.350000000000001" customHeight="1" x14ac:dyDescent="0.25">
      <c r="A1334" s="232">
        <v>34894</v>
      </c>
      <c r="B1334" s="235">
        <v>892.82</v>
      </c>
    </row>
    <row r="1335" spans="1:2" ht="16.350000000000001" customHeight="1" x14ac:dyDescent="0.25">
      <c r="A1335" s="232">
        <v>34895</v>
      </c>
      <c r="B1335" s="233">
        <v>893.36</v>
      </c>
    </row>
    <row r="1336" spans="1:2" ht="16.350000000000001" customHeight="1" x14ac:dyDescent="0.25">
      <c r="A1336" s="232">
        <v>34896</v>
      </c>
      <c r="B1336" s="235">
        <v>893.36</v>
      </c>
    </row>
    <row r="1337" spans="1:2" ht="16.350000000000001" customHeight="1" x14ac:dyDescent="0.25">
      <c r="A1337" s="232">
        <v>34897</v>
      </c>
      <c r="B1337" s="233">
        <v>893.36</v>
      </c>
    </row>
    <row r="1338" spans="1:2" ht="16.350000000000001" customHeight="1" x14ac:dyDescent="0.25">
      <c r="A1338" s="232">
        <v>34898</v>
      </c>
      <c r="B1338" s="235">
        <v>891.76</v>
      </c>
    </row>
    <row r="1339" spans="1:2" ht="16.350000000000001" customHeight="1" x14ac:dyDescent="0.25">
      <c r="A1339" s="232">
        <v>34899</v>
      </c>
      <c r="B1339" s="233">
        <v>894.03</v>
      </c>
    </row>
    <row r="1340" spans="1:2" ht="16.350000000000001" customHeight="1" x14ac:dyDescent="0.25">
      <c r="A1340" s="232">
        <v>34900</v>
      </c>
      <c r="B1340" s="235">
        <v>894.5</v>
      </c>
    </row>
    <row r="1341" spans="1:2" ht="16.350000000000001" customHeight="1" x14ac:dyDescent="0.25">
      <c r="A1341" s="232">
        <v>34901</v>
      </c>
      <c r="B1341" s="233">
        <v>894.5</v>
      </c>
    </row>
    <row r="1342" spans="1:2" ht="16.350000000000001" customHeight="1" x14ac:dyDescent="0.25">
      <c r="A1342" s="232">
        <v>34902</v>
      </c>
      <c r="B1342" s="235">
        <v>894.98</v>
      </c>
    </row>
    <row r="1343" spans="1:2" ht="16.350000000000001" customHeight="1" x14ac:dyDescent="0.25">
      <c r="A1343" s="232">
        <v>34903</v>
      </c>
      <c r="B1343" s="233">
        <v>894.98</v>
      </c>
    </row>
    <row r="1344" spans="1:2" ht="16.350000000000001" customHeight="1" x14ac:dyDescent="0.25">
      <c r="A1344" s="232">
        <v>34904</v>
      </c>
      <c r="B1344" s="235">
        <v>894.98</v>
      </c>
    </row>
    <row r="1345" spans="1:2" ht="16.350000000000001" customHeight="1" x14ac:dyDescent="0.25">
      <c r="A1345" s="232">
        <v>34905</v>
      </c>
      <c r="B1345" s="233">
        <v>896.68</v>
      </c>
    </row>
    <row r="1346" spans="1:2" ht="16.350000000000001" customHeight="1" x14ac:dyDescent="0.25">
      <c r="A1346" s="232">
        <v>34906</v>
      </c>
      <c r="B1346" s="235">
        <v>897.32</v>
      </c>
    </row>
    <row r="1347" spans="1:2" ht="16.350000000000001" customHeight="1" x14ac:dyDescent="0.25">
      <c r="A1347" s="232">
        <v>34907</v>
      </c>
      <c r="B1347" s="233">
        <v>897.77</v>
      </c>
    </row>
    <row r="1348" spans="1:2" ht="16.350000000000001" customHeight="1" x14ac:dyDescent="0.25">
      <c r="A1348" s="232">
        <v>34908</v>
      </c>
      <c r="B1348" s="235">
        <v>895.56</v>
      </c>
    </row>
    <row r="1349" spans="1:2" ht="16.350000000000001" customHeight="1" x14ac:dyDescent="0.25">
      <c r="A1349" s="232">
        <v>34909</v>
      </c>
      <c r="B1349" s="233">
        <v>897.63</v>
      </c>
    </row>
    <row r="1350" spans="1:2" ht="16.350000000000001" customHeight="1" x14ac:dyDescent="0.25">
      <c r="A1350" s="232">
        <v>34910</v>
      </c>
      <c r="B1350" s="235">
        <v>897.63</v>
      </c>
    </row>
    <row r="1351" spans="1:2" ht="16.350000000000001" customHeight="1" x14ac:dyDescent="0.25">
      <c r="A1351" s="232">
        <v>34911</v>
      </c>
      <c r="B1351" s="233">
        <v>897.63</v>
      </c>
    </row>
    <row r="1352" spans="1:2" ht="16.350000000000001" customHeight="1" x14ac:dyDescent="0.25">
      <c r="A1352" s="232">
        <v>34912</v>
      </c>
      <c r="B1352" s="235">
        <v>898.35</v>
      </c>
    </row>
    <row r="1353" spans="1:2" ht="16.350000000000001" customHeight="1" x14ac:dyDescent="0.25">
      <c r="A1353" s="232">
        <v>34913</v>
      </c>
      <c r="B1353" s="233">
        <v>900.78</v>
      </c>
    </row>
    <row r="1354" spans="1:2" ht="16.350000000000001" customHeight="1" x14ac:dyDescent="0.25">
      <c r="A1354" s="232">
        <v>34914</v>
      </c>
      <c r="B1354" s="235">
        <v>905.53</v>
      </c>
    </row>
    <row r="1355" spans="1:2" ht="16.350000000000001" customHeight="1" x14ac:dyDescent="0.25">
      <c r="A1355" s="232">
        <v>34915</v>
      </c>
      <c r="B1355" s="233">
        <v>917.53</v>
      </c>
    </row>
    <row r="1356" spans="1:2" ht="16.350000000000001" customHeight="1" x14ac:dyDescent="0.25">
      <c r="A1356" s="232">
        <v>34916</v>
      </c>
      <c r="B1356" s="235">
        <v>916.14</v>
      </c>
    </row>
    <row r="1357" spans="1:2" ht="16.350000000000001" customHeight="1" x14ac:dyDescent="0.25">
      <c r="A1357" s="232">
        <v>34917</v>
      </c>
      <c r="B1357" s="233">
        <v>916.14</v>
      </c>
    </row>
    <row r="1358" spans="1:2" ht="16.350000000000001" customHeight="1" x14ac:dyDescent="0.25">
      <c r="A1358" s="232">
        <v>34918</v>
      </c>
      <c r="B1358" s="235">
        <v>916.14</v>
      </c>
    </row>
    <row r="1359" spans="1:2" ht="16.350000000000001" customHeight="1" x14ac:dyDescent="0.25">
      <c r="A1359" s="232">
        <v>34919</v>
      </c>
      <c r="B1359" s="233">
        <v>916.14</v>
      </c>
    </row>
    <row r="1360" spans="1:2" ht="16.350000000000001" customHeight="1" x14ac:dyDescent="0.25">
      <c r="A1360" s="232">
        <v>34920</v>
      </c>
      <c r="B1360" s="235">
        <v>920.1</v>
      </c>
    </row>
    <row r="1361" spans="1:2" ht="16.350000000000001" customHeight="1" x14ac:dyDescent="0.25">
      <c r="A1361" s="232">
        <v>34921</v>
      </c>
      <c r="B1361" s="233">
        <v>919.32</v>
      </c>
    </row>
    <row r="1362" spans="1:2" ht="16.350000000000001" customHeight="1" x14ac:dyDescent="0.25">
      <c r="A1362" s="232">
        <v>34922</v>
      </c>
      <c r="B1362" s="235">
        <v>917.13</v>
      </c>
    </row>
    <row r="1363" spans="1:2" ht="16.350000000000001" customHeight="1" x14ac:dyDescent="0.25">
      <c r="A1363" s="232">
        <v>34923</v>
      </c>
      <c r="B1363" s="233">
        <v>919.13</v>
      </c>
    </row>
    <row r="1364" spans="1:2" ht="16.350000000000001" customHeight="1" x14ac:dyDescent="0.25">
      <c r="A1364" s="232">
        <v>34924</v>
      </c>
      <c r="B1364" s="235">
        <v>919.13</v>
      </c>
    </row>
    <row r="1365" spans="1:2" ht="16.350000000000001" customHeight="1" x14ac:dyDescent="0.25">
      <c r="A1365" s="232">
        <v>34925</v>
      </c>
      <c r="B1365" s="233">
        <v>919.13</v>
      </c>
    </row>
    <row r="1366" spans="1:2" ht="16.350000000000001" customHeight="1" x14ac:dyDescent="0.25">
      <c r="A1366" s="232">
        <v>34926</v>
      </c>
      <c r="B1366" s="235">
        <v>922.21</v>
      </c>
    </row>
    <row r="1367" spans="1:2" ht="16.350000000000001" customHeight="1" x14ac:dyDescent="0.25">
      <c r="A1367" s="232">
        <v>34927</v>
      </c>
      <c r="B1367" s="233">
        <v>928.25</v>
      </c>
    </row>
    <row r="1368" spans="1:2" ht="16.350000000000001" customHeight="1" x14ac:dyDescent="0.25">
      <c r="A1368" s="232">
        <v>34928</v>
      </c>
      <c r="B1368" s="235">
        <v>944.55</v>
      </c>
    </row>
    <row r="1369" spans="1:2" ht="16.350000000000001" customHeight="1" x14ac:dyDescent="0.25">
      <c r="A1369" s="232">
        <v>34929</v>
      </c>
      <c r="B1369" s="233">
        <v>947.22</v>
      </c>
    </row>
    <row r="1370" spans="1:2" ht="16.350000000000001" customHeight="1" x14ac:dyDescent="0.25">
      <c r="A1370" s="232">
        <v>34930</v>
      </c>
      <c r="B1370" s="235">
        <v>946.83</v>
      </c>
    </row>
    <row r="1371" spans="1:2" ht="16.350000000000001" customHeight="1" x14ac:dyDescent="0.25">
      <c r="A1371" s="232">
        <v>34931</v>
      </c>
      <c r="B1371" s="233">
        <v>946.83</v>
      </c>
    </row>
    <row r="1372" spans="1:2" ht="16.350000000000001" customHeight="1" x14ac:dyDescent="0.25">
      <c r="A1372" s="232">
        <v>34932</v>
      </c>
      <c r="B1372" s="235">
        <v>946.83</v>
      </c>
    </row>
    <row r="1373" spans="1:2" ht="16.350000000000001" customHeight="1" x14ac:dyDescent="0.25">
      <c r="A1373" s="232">
        <v>34933</v>
      </c>
      <c r="B1373" s="233">
        <v>946.83</v>
      </c>
    </row>
    <row r="1374" spans="1:2" ht="16.350000000000001" customHeight="1" x14ac:dyDescent="0.25">
      <c r="A1374" s="232">
        <v>34934</v>
      </c>
      <c r="B1374" s="235">
        <v>949.51</v>
      </c>
    </row>
    <row r="1375" spans="1:2" ht="16.350000000000001" customHeight="1" x14ac:dyDescent="0.25">
      <c r="A1375" s="232">
        <v>34935</v>
      </c>
      <c r="B1375" s="233">
        <v>955.12</v>
      </c>
    </row>
    <row r="1376" spans="1:2" ht="16.350000000000001" customHeight="1" x14ac:dyDescent="0.25">
      <c r="A1376" s="232">
        <v>34936</v>
      </c>
      <c r="B1376" s="235">
        <v>962.6</v>
      </c>
    </row>
    <row r="1377" spans="1:2" ht="16.350000000000001" customHeight="1" x14ac:dyDescent="0.25">
      <c r="A1377" s="232">
        <v>34937</v>
      </c>
      <c r="B1377" s="233">
        <v>970.65</v>
      </c>
    </row>
    <row r="1378" spans="1:2" ht="16.350000000000001" customHeight="1" x14ac:dyDescent="0.25">
      <c r="A1378" s="232">
        <v>34938</v>
      </c>
      <c r="B1378" s="235">
        <v>970.65</v>
      </c>
    </row>
    <row r="1379" spans="1:2" ht="16.350000000000001" customHeight="1" x14ac:dyDescent="0.25">
      <c r="A1379" s="232">
        <v>34939</v>
      </c>
      <c r="B1379" s="233">
        <v>970.65</v>
      </c>
    </row>
    <row r="1380" spans="1:2" ht="16.350000000000001" customHeight="1" x14ac:dyDescent="0.25">
      <c r="A1380" s="232">
        <v>34940</v>
      </c>
      <c r="B1380" s="235">
        <v>972.03</v>
      </c>
    </row>
    <row r="1381" spans="1:2" ht="16.350000000000001" customHeight="1" x14ac:dyDescent="0.25">
      <c r="A1381" s="232">
        <v>34941</v>
      </c>
      <c r="B1381" s="233">
        <v>963.93</v>
      </c>
    </row>
    <row r="1382" spans="1:2" ht="16.350000000000001" customHeight="1" x14ac:dyDescent="0.25">
      <c r="A1382" s="232">
        <v>34942</v>
      </c>
      <c r="B1382" s="235">
        <v>960.19</v>
      </c>
    </row>
    <row r="1383" spans="1:2" ht="16.350000000000001" customHeight="1" x14ac:dyDescent="0.25">
      <c r="A1383" s="232">
        <v>34943</v>
      </c>
      <c r="B1383" s="233">
        <v>949.35</v>
      </c>
    </row>
    <row r="1384" spans="1:2" ht="16.350000000000001" customHeight="1" x14ac:dyDescent="0.25">
      <c r="A1384" s="232">
        <v>34944</v>
      </c>
      <c r="B1384" s="235">
        <v>948.23</v>
      </c>
    </row>
    <row r="1385" spans="1:2" ht="16.350000000000001" customHeight="1" x14ac:dyDescent="0.25">
      <c r="A1385" s="232">
        <v>34945</v>
      </c>
      <c r="B1385" s="233">
        <v>948.23</v>
      </c>
    </row>
    <row r="1386" spans="1:2" ht="16.350000000000001" customHeight="1" x14ac:dyDescent="0.25">
      <c r="A1386" s="232">
        <v>34946</v>
      </c>
      <c r="B1386" s="235">
        <v>948.23</v>
      </c>
    </row>
    <row r="1387" spans="1:2" ht="16.350000000000001" customHeight="1" x14ac:dyDescent="0.25">
      <c r="A1387" s="232">
        <v>34947</v>
      </c>
      <c r="B1387" s="233">
        <v>957.54</v>
      </c>
    </row>
    <row r="1388" spans="1:2" ht="16.350000000000001" customHeight="1" x14ac:dyDescent="0.25">
      <c r="A1388" s="232">
        <v>34948</v>
      </c>
      <c r="B1388" s="235">
        <v>958.46</v>
      </c>
    </row>
    <row r="1389" spans="1:2" ht="16.350000000000001" customHeight="1" x14ac:dyDescent="0.25">
      <c r="A1389" s="232">
        <v>34949</v>
      </c>
      <c r="B1389" s="233">
        <v>953.63</v>
      </c>
    </row>
    <row r="1390" spans="1:2" ht="16.350000000000001" customHeight="1" x14ac:dyDescent="0.25">
      <c r="A1390" s="232">
        <v>34950</v>
      </c>
      <c r="B1390" s="235">
        <v>954.64</v>
      </c>
    </row>
    <row r="1391" spans="1:2" ht="16.350000000000001" customHeight="1" x14ac:dyDescent="0.25">
      <c r="A1391" s="232">
        <v>34951</v>
      </c>
      <c r="B1391" s="233">
        <v>958.31</v>
      </c>
    </row>
    <row r="1392" spans="1:2" ht="16.350000000000001" customHeight="1" x14ac:dyDescent="0.25">
      <c r="A1392" s="232">
        <v>34952</v>
      </c>
      <c r="B1392" s="235">
        <v>958.31</v>
      </c>
    </row>
    <row r="1393" spans="1:2" ht="16.350000000000001" customHeight="1" x14ac:dyDescent="0.25">
      <c r="A1393" s="232">
        <v>34953</v>
      </c>
      <c r="B1393" s="233">
        <v>958.31</v>
      </c>
    </row>
    <row r="1394" spans="1:2" ht="16.350000000000001" customHeight="1" x14ac:dyDescent="0.25">
      <c r="A1394" s="232">
        <v>34954</v>
      </c>
      <c r="B1394" s="235">
        <v>958.59</v>
      </c>
    </row>
    <row r="1395" spans="1:2" ht="16.350000000000001" customHeight="1" x14ac:dyDescent="0.25">
      <c r="A1395" s="232">
        <v>34955</v>
      </c>
      <c r="B1395" s="233">
        <v>959.18</v>
      </c>
    </row>
    <row r="1396" spans="1:2" ht="16.350000000000001" customHeight="1" x14ac:dyDescent="0.25">
      <c r="A1396" s="232">
        <v>34956</v>
      </c>
      <c r="B1396" s="235">
        <v>959.15</v>
      </c>
    </row>
    <row r="1397" spans="1:2" ht="16.350000000000001" customHeight="1" x14ac:dyDescent="0.25">
      <c r="A1397" s="232">
        <v>34957</v>
      </c>
      <c r="B1397" s="233">
        <v>960.25</v>
      </c>
    </row>
    <row r="1398" spans="1:2" ht="16.350000000000001" customHeight="1" x14ac:dyDescent="0.25">
      <c r="A1398" s="232">
        <v>34958</v>
      </c>
      <c r="B1398" s="235">
        <v>960.91</v>
      </c>
    </row>
    <row r="1399" spans="1:2" ht="16.350000000000001" customHeight="1" x14ac:dyDescent="0.25">
      <c r="A1399" s="232">
        <v>34959</v>
      </c>
      <c r="B1399" s="233">
        <v>960.91</v>
      </c>
    </row>
    <row r="1400" spans="1:2" ht="16.350000000000001" customHeight="1" x14ac:dyDescent="0.25">
      <c r="A1400" s="232">
        <v>34960</v>
      </c>
      <c r="B1400" s="235">
        <v>960.91</v>
      </c>
    </row>
    <row r="1401" spans="1:2" ht="16.350000000000001" customHeight="1" x14ac:dyDescent="0.25">
      <c r="A1401" s="232">
        <v>34961</v>
      </c>
      <c r="B1401" s="233">
        <v>962.5</v>
      </c>
    </row>
    <row r="1402" spans="1:2" ht="16.350000000000001" customHeight="1" x14ac:dyDescent="0.25">
      <c r="A1402" s="232">
        <v>34962</v>
      </c>
      <c r="B1402" s="235">
        <v>970.08</v>
      </c>
    </row>
    <row r="1403" spans="1:2" ht="16.350000000000001" customHeight="1" x14ac:dyDescent="0.25">
      <c r="A1403" s="232">
        <v>34963</v>
      </c>
      <c r="B1403" s="233">
        <v>974.88</v>
      </c>
    </row>
    <row r="1404" spans="1:2" ht="16.350000000000001" customHeight="1" x14ac:dyDescent="0.25">
      <c r="A1404" s="232">
        <v>34964</v>
      </c>
      <c r="B1404" s="235">
        <v>974.23</v>
      </c>
    </row>
    <row r="1405" spans="1:2" ht="16.350000000000001" customHeight="1" x14ac:dyDescent="0.25">
      <c r="A1405" s="232">
        <v>34965</v>
      </c>
      <c r="B1405" s="233">
        <v>975.9</v>
      </c>
    </row>
    <row r="1406" spans="1:2" ht="16.350000000000001" customHeight="1" x14ac:dyDescent="0.25">
      <c r="A1406" s="232">
        <v>34966</v>
      </c>
      <c r="B1406" s="235">
        <v>975.9</v>
      </c>
    </row>
    <row r="1407" spans="1:2" ht="16.350000000000001" customHeight="1" x14ac:dyDescent="0.25">
      <c r="A1407" s="232">
        <v>34967</v>
      </c>
      <c r="B1407" s="233">
        <v>975.9</v>
      </c>
    </row>
    <row r="1408" spans="1:2" ht="16.350000000000001" customHeight="1" x14ac:dyDescent="0.25">
      <c r="A1408" s="232">
        <v>34968</v>
      </c>
      <c r="B1408" s="235">
        <v>977.35</v>
      </c>
    </row>
    <row r="1409" spans="1:2" ht="16.350000000000001" customHeight="1" x14ac:dyDescent="0.25">
      <c r="A1409" s="232">
        <v>34969</v>
      </c>
      <c r="B1409" s="233">
        <v>980.54</v>
      </c>
    </row>
    <row r="1410" spans="1:2" ht="16.350000000000001" customHeight="1" x14ac:dyDescent="0.25">
      <c r="A1410" s="232">
        <v>34970</v>
      </c>
      <c r="B1410" s="235">
        <v>981.09</v>
      </c>
    </row>
    <row r="1411" spans="1:2" ht="16.350000000000001" customHeight="1" x14ac:dyDescent="0.25">
      <c r="A1411" s="232">
        <v>34971</v>
      </c>
      <c r="B1411" s="233">
        <v>972.8</v>
      </c>
    </row>
    <row r="1412" spans="1:2" ht="16.350000000000001" customHeight="1" x14ac:dyDescent="0.25">
      <c r="A1412" s="232">
        <v>34972</v>
      </c>
      <c r="B1412" s="235">
        <v>966.78</v>
      </c>
    </row>
    <row r="1413" spans="1:2" ht="16.350000000000001" customHeight="1" x14ac:dyDescent="0.25">
      <c r="A1413" s="232">
        <v>34973</v>
      </c>
      <c r="B1413" s="233">
        <v>966.78</v>
      </c>
    </row>
    <row r="1414" spans="1:2" ht="16.350000000000001" customHeight="1" x14ac:dyDescent="0.25">
      <c r="A1414" s="232">
        <v>34974</v>
      </c>
      <c r="B1414" s="235">
        <v>966.78</v>
      </c>
    </row>
    <row r="1415" spans="1:2" ht="16.350000000000001" customHeight="1" x14ac:dyDescent="0.25">
      <c r="A1415" s="232">
        <v>34975</v>
      </c>
      <c r="B1415" s="233">
        <v>971.22</v>
      </c>
    </row>
    <row r="1416" spans="1:2" ht="16.350000000000001" customHeight="1" x14ac:dyDescent="0.25">
      <c r="A1416" s="232">
        <v>34976</v>
      </c>
      <c r="B1416" s="235">
        <v>976.76</v>
      </c>
    </row>
    <row r="1417" spans="1:2" ht="16.350000000000001" customHeight="1" x14ac:dyDescent="0.25">
      <c r="A1417" s="232">
        <v>34977</v>
      </c>
      <c r="B1417" s="233">
        <v>972.75</v>
      </c>
    </row>
    <row r="1418" spans="1:2" ht="16.350000000000001" customHeight="1" x14ac:dyDescent="0.25">
      <c r="A1418" s="232">
        <v>34978</v>
      </c>
      <c r="B1418" s="235">
        <v>972.93</v>
      </c>
    </row>
    <row r="1419" spans="1:2" ht="16.350000000000001" customHeight="1" x14ac:dyDescent="0.25">
      <c r="A1419" s="232">
        <v>34979</v>
      </c>
      <c r="B1419" s="233">
        <v>979.16</v>
      </c>
    </row>
    <row r="1420" spans="1:2" ht="16.350000000000001" customHeight="1" x14ac:dyDescent="0.25">
      <c r="A1420" s="232">
        <v>34980</v>
      </c>
      <c r="B1420" s="235">
        <v>979.16</v>
      </c>
    </row>
    <row r="1421" spans="1:2" ht="16.350000000000001" customHeight="1" x14ac:dyDescent="0.25">
      <c r="A1421" s="232">
        <v>34981</v>
      </c>
      <c r="B1421" s="233">
        <v>979.16</v>
      </c>
    </row>
    <row r="1422" spans="1:2" ht="16.350000000000001" customHeight="1" x14ac:dyDescent="0.25">
      <c r="A1422" s="232">
        <v>34982</v>
      </c>
      <c r="B1422" s="235">
        <v>982.84</v>
      </c>
    </row>
    <row r="1423" spans="1:2" ht="16.350000000000001" customHeight="1" x14ac:dyDescent="0.25">
      <c r="A1423" s="232">
        <v>34983</v>
      </c>
      <c r="B1423" s="233">
        <v>981.45</v>
      </c>
    </row>
    <row r="1424" spans="1:2" ht="16.350000000000001" customHeight="1" x14ac:dyDescent="0.25">
      <c r="A1424" s="232">
        <v>34984</v>
      </c>
      <c r="B1424" s="235">
        <v>981.26</v>
      </c>
    </row>
    <row r="1425" spans="1:2" ht="16.350000000000001" customHeight="1" x14ac:dyDescent="0.25">
      <c r="A1425" s="232">
        <v>34985</v>
      </c>
      <c r="B1425" s="233">
        <v>984.88</v>
      </c>
    </row>
    <row r="1426" spans="1:2" ht="16.350000000000001" customHeight="1" x14ac:dyDescent="0.25">
      <c r="A1426" s="232">
        <v>34986</v>
      </c>
      <c r="B1426" s="235">
        <v>987</v>
      </c>
    </row>
    <row r="1427" spans="1:2" ht="16.350000000000001" customHeight="1" x14ac:dyDescent="0.25">
      <c r="A1427" s="232">
        <v>34987</v>
      </c>
      <c r="B1427" s="233">
        <v>987</v>
      </c>
    </row>
    <row r="1428" spans="1:2" ht="16.350000000000001" customHeight="1" x14ac:dyDescent="0.25">
      <c r="A1428" s="232">
        <v>34988</v>
      </c>
      <c r="B1428" s="235">
        <v>987</v>
      </c>
    </row>
    <row r="1429" spans="1:2" ht="16.350000000000001" customHeight="1" x14ac:dyDescent="0.25">
      <c r="A1429" s="232">
        <v>34989</v>
      </c>
      <c r="B1429" s="233">
        <v>987</v>
      </c>
    </row>
    <row r="1430" spans="1:2" ht="16.350000000000001" customHeight="1" x14ac:dyDescent="0.25">
      <c r="A1430" s="232">
        <v>34990</v>
      </c>
      <c r="B1430" s="235">
        <v>990.52</v>
      </c>
    </row>
    <row r="1431" spans="1:2" ht="16.350000000000001" customHeight="1" x14ac:dyDescent="0.25">
      <c r="A1431" s="232">
        <v>34991</v>
      </c>
      <c r="B1431" s="233">
        <v>991.22</v>
      </c>
    </row>
    <row r="1432" spans="1:2" ht="16.350000000000001" customHeight="1" x14ac:dyDescent="0.25">
      <c r="A1432" s="232">
        <v>34992</v>
      </c>
      <c r="B1432" s="235">
        <v>991.52</v>
      </c>
    </row>
    <row r="1433" spans="1:2" ht="16.350000000000001" customHeight="1" x14ac:dyDescent="0.25">
      <c r="A1433" s="232">
        <v>34993</v>
      </c>
      <c r="B1433" s="233">
        <v>988.96</v>
      </c>
    </row>
    <row r="1434" spans="1:2" ht="16.350000000000001" customHeight="1" x14ac:dyDescent="0.25">
      <c r="A1434" s="232">
        <v>34994</v>
      </c>
      <c r="B1434" s="235">
        <v>988.96</v>
      </c>
    </row>
    <row r="1435" spans="1:2" ht="16.350000000000001" customHeight="1" x14ac:dyDescent="0.25">
      <c r="A1435" s="232">
        <v>34995</v>
      </c>
      <c r="B1435" s="233">
        <v>988.96</v>
      </c>
    </row>
    <row r="1436" spans="1:2" ht="16.350000000000001" customHeight="1" x14ac:dyDescent="0.25">
      <c r="A1436" s="232">
        <v>34996</v>
      </c>
      <c r="B1436" s="235">
        <v>991.98</v>
      </c>
    </row>
    <row r="1437" spans="1:2" ht="16.350000000000001" customHeight="1" x14ac:dyDescent="0.25">
      <c r="A1437" s="232">
        <v>34997</v>
      </c>
      <c r="B1437" s="233">
        <v>993.68</v>
      </c>
    </row>
    <row r="1438" spans="1:2" ht="16.350000000000001" customHeight="1" x14ac:dyDescent="0.25">
      <c r="A1438" s="232">
        <v>34998</v>
      </c>
      <c r="B1438" s="235">
        <v>994.77</v>
      </c>
    </row>
    <row r="1439" spans="1:2" ht="16.350000000000001" customHeight="1" x14ac:dyDescent="0.25">
      <c r="A1439" s="232">
        <v>34999</v>
      </c>
      <c r="B1439" s="233">
        <v>995.01</v>
      </c>
    </row>
    <row r="1440" spans="1:2" ht="16.350000000000001" customHeight="1" x14ac:dyDescent="0.25">
      <c r="A1440" s="232">
        <v>35000</v>
      </c>
      <c r="B1440" s="235">
        <v>994.99</v>
      </c>
    </row>
    <row r="1441" spans="1:2" ht="16.350000000000001" customHeight="1" x14ac:dyDescent="0.25">
      <c r="A1441" s="232">
        <v>35001</v>
      </c>
      <c r="B1441" s="233">
        <v>994.99</v>
      </c>
    </row>
    <row r="1442" spans="1:2" ht="16.350000000000001" customHeight="1" x14ac:dyDescent="0.25">
      <c r="A1442" s="232">
        <v>35002</v>
      </c>
      <c r="B1442" s="235">
        <v>994.99</v>
      </c>
    </row>
    <row r="1443" spans="1:2" ht="16.350000000000001" customHeight="1" x14ac:dyDescent="0.25">
      <c r="A1443" s="232">
        <v>35003</v>
      </c>
      <c r="B1443" s="233">
        <v>994.5</v>
      </c>
    </row>
    <row r="1444" spans="1:2" ht="16.350000000000001" customHeight="1" x14ac:dyDescent="0.25">
      <c r="A1444" s="232">
        <v>35004</v>
      </c>
      <c r="B1444" s="235">
        <v>996.76</v>
      </c>
    </row>
    <row r="1445" spans="1:2" ht="16.350000000000001" customHeight="1" x14ac:dyDescent="0.25">
      <c r="A1445" s="232">
        <v>35005</v>
      </c>
      <c r="B1445" s="233">
        <v>996.96</v>
      </c>
    </row>
    <row r="1446" spans="1:2" ht="16.350000000000001" customHeight="1" x14ac:dyDescent="0.25">
      <c r="A1446" s="232">
        <v>35006</v>
      </c>
      <c r="B1446" s="235">
        <v>998.18</v>
      </c>
    </row>
    <row r="1447" spans="1:2" ht="16.350000000000001" customHeight="1" x14ac:dyDescent="0.25">
      <c r="A1447" s="232">
        <v>35007</v>
      </c>
      <c r="B1447" s="233">
        <v>998.49</v>
      </c>
    </row>
    <row r="1448" spans="1:2" ht="16.350000000000001" customHeight="1" x14ac:dyDescent="0.25">
      <c r="A1448" s="232">
        <v>35008</v>
      </c>
      <c r="B1448" s="235">
        <v>998.49</v>
      </c>
    </row>
    <row r="1449" spans="1:2" ht="16.350000000000001" customHeight="1" x14ac:dyDescent="0.25">
      <c r="A1449" s="232">
        <v>35009</v>
      </c>
      <c r="B1449" s="233">
        <v>998.49</v>
      </c>
    </row>
    <row r="1450" spans="1:2" ht="16.350000000000001" customHeight="1" x14ac:dyDescent="0.25">
      <c r="A1450" s="232">
        <v>35010</v>
      </c>
      <c r="B1450" s="235">
        <v>998.49</v>
      </c>
    </row>
    <row r="1451" spans="1:2" ht="16.350000000000001" customHeight="1" x14ac:dyDescent="0.25">
      <c r="A1451" s="232">
        <v>35011</v>
      </c>
      <c r="B1451" s="233">
        <v>999.51</v>
      </c>
    </row>
    <row r="1452" spans="1:2" ht="16.350000000000001" customHeight="1" x14ac:dyDescent="0.25">
      <c r="A1452" s="232">
        <v>35012</v>
      </c>
      <c r="B1452" s="235">
        <v>999.73</v>
      </c>
    </row>
    <row r="1453" spans="1:2" ht="16.350000000000001" customHeight="1" x14ac:dyDescent="0.25">
      <c r="A1453" s="232">
        <v>35013</v>
      </c>
      <c r="B1453" s="233">
        <v>1000.13</v>
      </c>
    </row>
    <row r="1454" spans="1:2" ht="16.350000000000001" customHeight="1" x14ac:dyDescent="0.25">
      <c r="A1454" s="232">
        <v>35014</v>
      </c>
      <c r="B1454" s="235">
        <v>999.77</v>
      </c>
    </row>
    <row r="1455" spans="1:2" ht="16.350000000000001" customHeight="1" x14ac:dyDescent="0.25">
      <c r="A1455" s="232">
        <v>35015</v>
      </c>
      <c r="B1455" s="233">
        <v>999.77</v>
      </c>
    </row>
    <row r="1456" spans="1:2" ht="16.350000000000001" customHeight="1" x14ac:dyDescent="0.25">
      <c r="A1456" s="232">
        <v>35016</v>
      </c>
      <c r="B1456" s="235">
        <v>999.77</v>
      </c>
    </row>
    <row r="1457" spans="1:2" ht="16.350000000000001" customHeight="1" x14ac:dyDescent="0.25">
      <c r="A1457" s="232">
        <v>35017</v>
      </c>
      <c r="B1457" s="233">
        <v>999.77</v>
      </c>
    </row>
    <row r="1458" spans="1:2" ht="16.350000000000001" customHeight="1" x14ac:dyDescent="0.25">
      <c r="A1458" s="232">
        <v>35018</v>
      </c>
      <c r="B1458" s="235">
        <v>1001.14</v>
      </c>
    </row>
    <row r="1459" spans="1:2" ht="16.350000000000001" customHeight="1" x14ac:dyDescent="0.25">
      <c r="A1459" s="232">
        <v>35019</v>
      </c>
      <c r="B1459" s="233">
        <v>1001.62</v>
      </c>
    </row>
    <row r="1460" spans="1:2" ht="16.350000000000001" customHeight="1" x14ac:dyDescent="0.25">
      <c r="A1460" s="232">
        <v>35020</v>
      </c>
      <c r="B1460" s="235">
        <v>1002.25</v>
      </c>
    </row>
    <row r="1461" spans="1:2" ht="16.350000000000001" customHeight="1" x14ac:dyDescent="0.25">
      <c r="A1461" s="232">
        <v>35021</v>
      </c>
      <c r="B1461" s="233">
        <v>1002.63</v>
      </c>
    </row>
    <row r="1462" spans="1:2" ht="16.350000000000001" customHeight="1" x14ac:dyDescent="0.25">
      <c r="A1462" s="232">
        <v>35022</v>
      </c>
      <c r="B1462" s="235">
        <v>1002.63</v>
      </c>
    </row>
    <row r="1463" spans="1:2" ht="16.350000000000001" customHeight="1" x14ac:dyDescent="0.25">
      <c r="A1463" s="232">
        <v>35023</v>
      </c>
      <c r="B1463" s="233">
        <v>1002.63</v>
      </c>
    </row>
    <row r="1464" spans="1:2" ht="16.350000000000001" customHeight="1" x14ac:dyDescent="0.25">
      <c r="A1464" s="232">
        <v>35024</v>
      </c>
      <c r="B1464" s="235">
        <v>1003.44</v>
      </c>
    </row>
    <row r="1465" spans="1:2" ht="16.350000000000001" customHeight="1" x14ac:dyDescent="0.25">
      <c r="A1465" s="232">
        <v>35025</v>
      </c>
      <c r="B1465" s="233">
        <v>1003.47</v>
      </c>
    </row>
    <row r="1466" spans="1:2" ht="16.350000000000001" customHeight="1" x14ac:dyDescent="0.25">
      <c r="A1466" s="232">
        <v>35026</v>
      </c>
      <c r="B1466" s="235">
        <v>1002.49</v>
      </c>
    </row>
    <row r="1467" spans="1:2" ht="16.350000000000001" customHeight="1" x14ac:dyDescent="0.25">
      <c r="A1467" s="232">
        <v>35027</v>
      </c>
      <c r="B1467" s="233">
        <v>1001.23</v>
      </c>
    </row>
    <row r="1468" spans="1:2" ht="16.350000000000001" customHeight="1" x14ac:dyDescent="0.25">
      <c r="A1468" s="232">
        <v>35028</v>
      </c>
      <c r="B1468" s="235">
        <v>1000.69</v>
      </c>
    </row>
    <row r="1469" spans="1:2" ht="16.350000000000001" customHeight="1" x14ac:dyDescent="0.25">
      <c r="A1469" s="232">
        <v>35029</v>
      </c>
      <c r="B1469" s="233">
        <v>1000.69</v>
      </c>
    </row>
    <row r="1470" spans="1:2" ht="16.350000000000001" customHeight="1" x14ac:dyDescent="0.25">
      <c r="A1470" s="232">
        <v>35030</v>
      </c>
      <c r="B1470" s="235">
        <v>1000.69</v>
      </c>
    </row>
    <row r="1471" spans="1:2" ht="16.350000000000001" customHeight="1" x14ac:dyDescent="0.25">
      <c r="A1471" s="232">
        <v>35031</v>
      </c>
      <c r="B1471" s="233">
        <v>1003.24</v>
      </c>
    </row>
    <row r="1472" spans="1:2" ht="16.350000000000001" customHeight="1" x14ac:dyDescent="0.25">
      <c r="A1472" s="232">
        <v>35032</v>
      </c>
      <c r="B1472" s="235">
        <v>1001.73</v>
      </c>
    </row>
    <row r="1473" spans="1:2" ht="16.350000000000001" customHeight="1" x14ac:dyDescent="0.25">
      <c r="A1473" s="232">
        <v>35033</v>
      </c>
      <c r="B1473" s="233">
        <v>998.16</v>
      </c>
    </row>
    <row r="1474" spans="1:2" ht="16.350000000000001" customHeight="1" x14ac:dyDescent="0.25">
      <c r="A1474" s="232">
        <v>35034</v>
      </c>
      <c r="B1474" s="235">
        <v>998.15</v>
      </c>
    </row>
    <row r="1475" spans="1:2" ht="16.350000000000001" customHeight="1" x14ac:dyDescent="0.25">
      <c r="A1475" s="232">
        <v>35035</v>
      </c>
      <c r="B1475" s="233">
        <v>997.87</v>
      </c>
    </row>
    <row r="1476" spans="1:2" ht="16.350000000000001" customHeight="1" x14ac:dyDescent="0.25">
      <c r="A1476" s="232">
        <v>35036</v>
      </c>
      <c r="B1476" s="235">
        <v>997.87</v>
      </c>
    </row>
    <row r="1477" spans="1:2" ht="16.350000000000001" customHeight="1" x14ac:dyDescent="0.25">
      <c r="A1477" s="232">
        <v>35037</v>
      </c>
      <c r="B1477" s="233">
        <v>997.87</v>
      </c>
    </row>
    <row r="1478" spans="1:2" ht="16.350000000000001" customHeight="1" x14ac:dyDescent="0.25">
      <c r="A1478" s="232">
        <v>35038</v>
      </c>
      <c r="B1478" s="235">
        <v>995.93</v>
      </c>
    </row>
    <row r="1479" spans="1:2" ht="16.350000000000001" customHeight="1" x14ac:dyDescent="0.25">
      <c r="A1479" s="232">
        <v>35039</v>
      </c>
      <c r="B1479" s="233">
        <v>990.16</v>
      </c>
    </row>
    <row r="1480" spans="1:2" ht="16.350000000000001" customHeight="1" x14ac:dyDescent="0.25">
      <c r="A1480" s="232">
        <v>35040</v>
      </c>
      <c r="B1480" s="235">
        <v>983.29</v>
      </c>
    </row>
    <row r="1481" spans="1:2" ht="16.350000000000001" customHeight="1" x14ac:dyDescent="0.25">
      <c r="A1481" s="232">
        <v>35041</v>
      </c>
      <c r="B1481" s="233">
        <v>974.04</v>
      </c>
    </row>
    <row r="1482" spans="1:2" ht="16.350000000000001" customHeight="1" x14ac:dyDescent="0.25">
      <c r="A1482" s="232">
        <v>35042</v>
      </c>
      <c r="B1482" s="235">
        <v>974.04</v>
      </c>
    </row>
    <row r="1483" spans="1:2" ht="16.350000000000001" customHeight="1" x14ac:dyDescent="0.25">
      <c r="A1483" s="232">
        <v>35043</v>
      </c>
      <c r="B1483" s="233">
        <v>974.04</v>
      </c>
    </row>
    <row r="1484" spans="1:2" ht="16.350000000000001" customHeight="1" x14ac:dyDescent="0.25">
      <c r="A1484" s="232">
        <v>35044</v>
      </c>
      <c r="B1484" s="235">
        <v>974.04</v>
      </c>
    </row>
    <row r="1485" spans="1:2" ht="16.350000000000001" customHeight="1" x14ac:dyDescent="0.25">
      <c r="A1485" s="232">
        <v>35045</v>
      </c>
      <c r="B1485" s="233">
        <v>979.87</v>
      </c>
    </row>
    <row r="1486" spans="1:2" ht="16.350000000000001" customHeight="1" x14ac:dyDescent="0.25">
      <c r="A1486" s="232">
        <v>35046</v>
      </c>
      <c r="B1486" s="235">
        <v>986.17</v>
      </c>
    </row>
    <row r="1487" spans="1:2" ht="16.350000000000001" customHeight="1" x14ac:dyDescent="0.25">
      <c r="A1487" s="232">
        <v>35047</v>
      </c>
      <c r="B1487" s="233">
        <v>994.57</v>
      </c>
    </row>
    <row r="1488" spans="1:2" ht="16.350000000000001" customHeight="1" x14ac:dyDescent="0.25">
      <c r="A1488" s="232">
        <v>35048</v>
      </c>
      <c r="B1488" s="235">
        <v>992.88</v>
      </c>
    </row>
    <row r="1489" spans="1:2" ht="16.350000000000001" customHeight="1" x14ac:dyDescent="0.25">
      <c r="A1489" s="232">
        <v>35049</v>
      </c>
      <c r="B1489" s="233">
        <v>988.94</v>
      </c>
    </row>
    <row r="1490" spans="1:2" ht="16.350000000000001" customHeight="1" x14ac:dyDescent="0.25">
      <c r="A1490" s="232">
        <v>35050</v>
      </c>
      <c r="B1490" s="235">
        <v>988.94</v>
      </c>
    </row>
    <row r="1491" spans="1:2" ht="16.350000000000001" customHeight="1" x14ac:dyDescent="0.25">
      <c r="A1491" s="232">
        <v>35051</v>
      </c>
      <c r="B1491" s="233">
        <v>988.94</v>
      </c>
    </row>
    <row r="1492" spans="1:2" ht="16.350000000000001" customHeight="1" x14ac:dyDescent="0.25">
      <c r="A1492" s="232">
        <v>35052</v>
      </c>
      <c r="B1492" s="235">
        <v>986.71</v>
      </c>
    </row>
    <row r="1493" spans="1:2" ht="16.350000000000001" customHeight="1" x14ac:dyDescent="0.25">
      <c r="A1493" s="232">
        <v>35053</v>
      </c>
      <c r="B1493" s="233">
        <v>987.22</v>
      </c>
    </row>
    <row r="1494" spans="1:2" ht="16.350000000000001" customHeight="1" x14ac:dyDescent="0.25">
      <c r="A1494" s="232">
        <v>35054</v>
      </c>
      <c r="B1494" s="235">
        <v>985.39</v>
      </c>
    </row>
    <row r="1495" spans="1:2" ht="16.350000000000001" customHeight="1" x14ac:dyDescent="0.25">
      <c r="A1495" s="232">
        <v>35055</v>
      </c>
      <c r="B1495" s="233">
        <v>984.06</v>
      </c>
    </row>
    <row r="1496" spans="1:2" ht="16.350000000000001" customHeight="1" x14ac:dyDescent="0.25">
      <c r="A1496" s="232">
        <v>35056</v>
      </c>
      <c r="B1496" s="235">
        <v>984.96</v>
      </c>
    </row>
    <row r="1497" spans="1:2" ht="16.350000000000001" customHeight="1" x14ac:dyDescent="0.25">
      <c r="A1497" s="232">
        <v>35057</v>
      </c>
      <c r="B1497" s="233">
        <v>984.96</v>
      </c>
    </row>
    <row r="1498" spans="1:2" ht="16.350000000000001" customHeight="1" x14ac:dyDescent="0.25">
      <c r="A1498" s="232">
        <v>35058</v>
      </c>
      <c r="B1498" s="235">
        <v>984.96</v>
      </c>
    </row>
    <row r="1499" spans="1:2" ht="16.350000000000001" customHeight="1" x14ac:dyDescent="0.25">
      <c r="A1499" s="232">
        <v>35059</v>
      </c>
      <c r="B1499" s="233">
        <v>984.96</v>
      </c>
    </row>
    <row r="1500" spans="1:2" ht="16.350000000000001" customHeight="1" x14ac:dyDescent="0.25">
      <c r="A1500" s="232">
        <v>35060</v>
      </c>
      <c r="B1500" s="235">
        <v>990.1</v>
      </c>
    </row>
    <row r="1501" spans="1:2" ht="16.350000000000001" customHeight="1" x14ac:dyDescent="0.25">
      <c r="A1501" s="232">
        <v>35061</v>
      </c>
      <c r="B1501" s="233">
        <v>986.96</v>
      </c>
    </row>
    <row r="1502" spans="1:2" ht="16.350000000000001" customHeight="1" x14ac:dyDescent="0.25">
      <c r="A1502" s="232">
        <v>35062</v>
      </c>
      <c r="B1502" s="235">
        <v>987.65</v>
      </c>
    </row>
    <row r="1503" spans="1:2" ht="16.350000000000001" customHeight="1" x14ac:dyDescent="0.25">
      <c r="A1503" s="232">
        <v>35063</v>
      </c>
      <c r="B1503" s="233">
        <v>987.65</v>
      </c>
    </row>
    <row r="1504" spans="1:2" ht="16.350000000000001" customHeight="1" x14ac:dyDescent="0.25">
      <c r="A1504" s="232">
        <v>35064</v>
      </c>
      <c r="B1504" s="235">
        <v>987.65</v>
      </c>
    </row>
    <row r="1505" spans="1:2" ht="16.350000000000001" customHeight="1" x14ac:dyDescent="0.25">
      <c r="A1505" s="232">
        <v>35065</v>
      </c>
      <c r="B1505" s="233">
        <v>987.65</v>
      </c>
    </row>
    <row r="1506" spans="1:2" ht="16.350000000000001" customHeight="1" x14ac:dyDescent="0.25">
      <c r="A1506" s="232">
        <v>35066</v>
      </c>
      <c r="B1506" s="235">
        <v>987.65</v>
      </c>
    </row>
    <row r="1507" spans="1:2" ht="16.350000000000001" customHeight="1" x14ac:dyDescent="0.25">
      <c r="A1507" s="232">
        <v>35067</v>
      </c>
      <c r="B1507" s="233">
        <v>994.31</v>
      </c>
    </row>
    <row r="1508" spans="1:2" ht="16.350000000000001" customHeight="1" x14ac:dyDescent="0.25">
      <c r="A1508" s="232">
        <v>35068</v>
      </c>
      <c r="B1508" s="235">
        <v>994.5</v>
      </c>
    </row>
    <row r="1509" spans="1:2" ht="16.350000000000001" customHeight="1" x14ac:dyDescent="0.25">
      <c r="A1509" s="232">
        <v>35069</v>
      </c>
      <c r="B1509" s="233">
        <v>998.68</v>
      </c>
    </row>
    <row r="1510" spans="1:2" ht="16.350000000000001" customHeight="1" x14ac:dyDescent="0.25">
      <c r="A1510" s="232">
        <v>35070</v>
      </c>
      <c r="B1510" s="235">
        <v>997.06</v>
      </c>
    </row>
    <row r="1511" spans="1:2" ht="16.350000000000001" customHeight="1" x14ac:dyDescent="0.25">
      <c r="A1511" s="232">
        <v>35071</v>
      </c>
      <c r="B1511" s="233">
        <v>997.06</v>
      </c>
    </row>
    <row r="1512" spans="1:2" ht="16.350000000000001" customHeight="1" x14ac:dyDescent="0.25">
      <c r="A1512" s="232">
        <v>35072</v>
      </c>
      <c r="B1512" s="235">
        <v>997.06</v>
      </c>
    </row>
    <row r="1513" spans="1:2" ht="16.350000000000001" customHeight="1" x14ac:dyDescent="0.25">
      <c r="A1513" s="232">
        <v>35073</v>
      </c>
      <c r="B1513" s="233">
        <v>997.06</v>
      </c>
    </row>
    <row r="1514" spans="1:2" ht="16.350000000000001" customHeight="1" x14ac:dyDescent="0.25">
      <c r="A1514" s="232">
        <v>35074</v>
      </c>
      <c r="B1514" s="235">
        <v>1003.44</v>
      </c>
    </row>
    <row r="1515" spans="1:2" ht="16.350000000000001" customHeight="1" x14ac:dyDescent="0.25">
      <c r="A1515" s="232">
        <v>35075</v>
      </c>
      <c r="B1515" s="233">
        <v>1003.86</v>
      </c>
    </row>
    <row r="1516" spans="1:2" ht="16.350000000000001" customHeight="1" x14ac:dyDescent="0.25">
      <c r="A1516" s="232">
        <v>35076</v>
      </c>
      <c r="B1516" s="235">
        <v>1002.59</v>
      </c>
    </row>
    <row r="1517" spans="1:2" ht="16.350000000000001" customHeight="1" x14ac:dyDescent="0.25">
      <c r="A1517" s="232">
        <v>35077</v>
      </c>
      <c r="B1517" s="233">
        <v>1005.63</v>
      </c>
    </row>
    <row r="1518" spans="1:2" ht="16.350000000000001" customHeight="1" x14ac:dyDescent="0.25">
      <c r="A1518" s="232">
        <v>35078</v>
      </c>
      <c r="B1518" s="235">
        <v>1005.63</v>
      </c>
    </row>
    <row r="1519" spans="1:2" ht="16.350000000000001" customHeight="1" x14ac:dyDescent="0.25">
      <c r="A1519" s="232">
        <v>35079</v>
      </c>
      <c r="B1519" s="233">
        <v>1005.63</v>
      </c>
    </row>
    <row r="1520" spans="1:2" ht="16.350000000000001" customHeight="1" x14ac:dyDescent="0.25">
      <c r="A1520" s="232">
        <v>35080</v>
      </c>
      <c r="B1520" s="235">
        <v>1011.59</v>
      </c>
    </row>
    <row r="1521" spans="1:2" ht="16.350000000000001" customHeight="1" x14ac:dyDescent="0.25">
      <c r="A1521" s="232">
        <v>35081</v>
      </c>
      <c r="B1521" s="233">
        <v>1011.72</v>
      </c>
    </row>
    <row r="1522" spans="1:2" ht="16.350000000000001" customHeight="1" x14ac:dyDescent="0.25">
      <c r="A1522" s="232">
        <v>35082</v>
      </c>
      <c r="B1522" s="235">
        <v>1010.34</v>
      </c>
    </row>
    <row r="1523" spans="1:2" ht="16.350000000000001" customHeight="1" x14ac:dyDescent="0.25">
      <c r="A1523" s="232">
        <v>35083</v>
      </c>
      <c r="B1523" s="233">
        <v>1015.1</v>
      </c>
    </row>
    <row r="1524" spans="1:2" ht="16.350000000000001" customHeight="1" x14ac:dyDescent="0.25">
      <c r="A1524" s="232">
        <v>35084</v>
      </c>
      <c r="B1524" s="235">
        <v>1018.99</v>
      </c>
    </row>
    <row r="1525" spans="1:2" ht="16.350000000000001" customHeight="1" x14ac:dyDescent="0.25">
      <c r="A1525" s="232">
        <v>35085</v>
      </c>
      <c r="B1525" s="233">
        <v>1018.99</v>
      </c>
    </row>
    <row r="1526" spans="1:2" ht="16.350000000000001" customHeight="1" x14ac:dyDescent="0.25">
      <c r="A1526" s="232">
        <v>35086</v>
      </c>
      <c r="B1526" s="235">
        <v>1018.99</v>
      </c>
    </row>
    <row r="1527" spans="1:2" ht="16.350000000000001" customHeight="1" x14ac:dyDescent="0.25">
      <c r="A1527" s="232">
        <v>35087</v>
      </c>
      <c r="B1527" s="233">
        <v>1019.17</v>
      </c>
    </row>
    <row r="1528" spans="1:2" ht="16.350000000000001" customHeight="1" x14ac:dyDescent="0.25">
      <c r="A1528" s="232">
        <v>35088</v>
      </c>
      <c r="B1528" s="235">
        <v>1024.8900000000001</v>
      </c>
    </row>
    <row r="1529" spans="1:2" ht="16.350000000000001" customHeight="1" x14ac:dyDescent="0.25">
      <c r="A1529" s="232">
        <v>35089</v>
      </c>
      <c r="B1529" s="233">
        <v>1026.08</v>
      </c>
    </row>
    <row r="1530" spans="1:2" ht="16.350000000000001" customHeight="1" x14ac:dyDescent="0.25">
      <c r="A1530" s="232">
        <v>35090</v>
      </c>
      <c r="B1530" s="235">
        <v>1026.78</v>
      </c>
    </row>
    <row r="1531" spans="1:2" ht="16.350000000000001" customHeight="1" x14ac:dyDescent="0.25">
      <c r="A1531" s="232">
        <v>35091</v>
      </c>
      <c r="B1531" s="233">
        <v>1026.8900000000001</v>
      </c>
    </row>
    <row r="1532" spans="1:2" ht="16.350000000000001" customHeight="1" x14ac:dyDescent="0.25">
      <c r="A1532" s="232">
        <v>35092</v>
      </c>
      <c r="B1532" s="235">
        <v>1026.8900000000001</v>
      </c>
    </row>
    <row r="1533" spans="1:2" ht="16.350000000000001" customHeight="1" x14ac:dyDescent="0.25">
      <c r="A1533" s="232">
        <v>35093</v>
      </c>
      <c r="B1533" s="233">
        <v>1026.8900000000001</v>
      </c>
    </row>
    <row r="1534" spans="1:2" ht="16.350000000000001" customHeight="1" x14ac:dyDescent="0.25">
      <c r="A1534" s="232">
        <v>35094</v>
      </c>
      <c r="B1534" s="235">
        <v>1027.6099999999999</v>
      </c>
    </row>
    <row r="1535" spans="1:2" ht="16.350000000000001" customHeight="1" x14ac:dyDescent="0.25">
      <c r="A1535" s="232">
        <v>35095</v>
      </c>
      <c r="B1535" s="233">
        <v>1028.1400000000001</v>
      </c>
    </row>
    <row r="1536" spans="1:2" ht="16.350000000000001" customHeight="1" x14ac:dyDescent="0.25">
      <c r="A1536" s="232">
        <v>35096</v>
      </c>
      <c r="B1536" s="235">
        <v>1026.3</v>
      </c>
    </row>
    <row r="1537" spans="1:2" ht="16.350000000000001" customHeight="1" x14ac:dyDescent="0.25">
      <c r="A1537" s="232">
        <v>35097</v>
      </c>
      <c r="B1537" s="233">
        <v>1024.8900000000001</v>
      </c>
    </row>
    <row r="1538" spans="1:2" ht="16.350000000000001" customHeight="1" x14ac:dyDescent="0.25">
      <c r="A1538" s="232">
        <v>35098</v>
      </c>
      <c r="B1538" s="235">
        <v>1021.29</v>
      </c>
    </row>
    <row r="1539" spans="1:2" ht="16.350000000000001" customHeight="1" x14ac:dyDescent="0.25">
      <c r="A1539" s="232">
        <v>35099</v>
      </c>
      <c r="B1539" s="233">
        <v>1021.29</v>
      </c>
    </row>
    <row r="1540" spans="1:2" ht="16.350000000000001" customHeight="1" x14ac:dyDescent="0.25">
      <c r="A1540" s="232">
        <v>35100</v>
      </c>
      <c r="B1540" s="235">
        <v>1021.29</v>
      </c>
    </row>
    <row r="1541" spans="1:2" ht="16.350000000000001" customHeight="1" x14ac:dyDescent="0.25">
      <c r="A1541" s="232">
        <v>35101</v>
      </c>
      <c r="B1541" s="233">
        <v>1022.93</v>
      </c>
    </row>
    <row r="1542" spans="1:2" ht="16.350000000000001" customHeight="1" x14ac:dyDescent="0.25">
      <c r="A1542" s="232">
        <v>35102</v>
      </c>
      <c r="B1542" s="235">
        <v>1021.3</v>
      </c>
    </row>
    <row r="1543" spans="1:2" ht="16.350000000000001" customHeight="1" x14ac:dyDescent="0.25">
      <c r="A1543" s="232">
        <v>35103</v>
      </c>
      <c r="B1543" s="233">
        <v>1022.28</v>
      </c>
    </row>
    <row r="1544" spans="1:2" ht="16.350000000000001" customHeight="1" x14ac:dyDescent="0.25">
      <c r="A1544" s="232">
        <v>35104</v>
      </c>
      <c r="B1544" s="235">
        <v>1024.17</v>
      </c>
    </row>
    <row r="1545" spans="1:2" ht="16.350000000000001" customHeight="1" x14ac:dyDescent="0.25">
      <c r="A1545" s="232">
        <v>35105</v>
      </c>
      <c r="B1545" s="233">
        <v>1023.07</v>
      </c>
    </row>
    <row r="1546" spans="1:2" ht="16.350000000000001" customHeight="1" x14ac:dyDescent="0.25">
      <c r="A1546" s="232">
        <v>35106</v>
      </c>
      <c r="B1546" s="235">
        <v>1023.07</v>
      </c>
    </row>
    <row r="1547" spans="1:2" ht="16.350000000000001" customHeight="1" x14ac:dyDescent="0.25">
      <c r="A1547" s="232">
        <v>35107</v>
      </c>
      <c r="B1547" s="233">
        <v>1023.07</v>
      </c>
    </row>
    <row r="1548" spans="1:2" ht="16.350000000000001" customHeight="1" x14ac:dyDescent="0.25">
      <c r="A1548" s="232">
        <v>35108</v>
      </c>
      <c r="B1548" s="235">
        <v>1027.54</v>
      </c>
    </row>
    <row r="1549" spans="1:2" ht="16.350000000000001" customHeight="1" x14ac:dyDescent="0.25">
      <c r="A1549" s="232">
        <v>35109</v>
      </c>
      <c r="B1549" s="233">
        <v>1028.58</v>
      </c>
    </row>
    <row r="1550" spans="1:2" ht="16.350000000000001" customHeight="1" x14ac:dyDescent="0.25">
      <c r="A1550" s="232">
        <v>35110</v>
      </c>
      <c r="B1550" s="235">
        <v>1027.57</v>
      </c>
    </row>
    <row r="1551" spans="1:2" ht="16.350000000000001" customHeight="1" x14ac:dyDescent="0.25">
      <c r="A1551" s="232">
        <v>35111</v>
      </c>
      <c r="B1551" s="233">
        <v>1030.67</v>
      </c>
    </row>
    <row r="1552" spans="1:2" ht="16.350000000000001" customHeight="1" x14ac:dyDescent="0.25">
      <c r="A1552" s="232">
        <v>35112</v>
      </c>
      <c r="B1552" s="235">
        <v>1029.5</v>
      </c>
    </row>
    <row r="1553" spans="1:2" ht="16.350000000000001" customHeight="1" x14ac:dyDescent="0.25">
      <c r="A1553" s="232">
        <v>35113</v>
      </c>
      <c r="B1553" s="233">
        <v>1029.5</v>
      </c>
    </row>
    <row r="1554" spans="1:2" ht="16.350000000000001" customHeight="1" x14ac:dyDescent="0.25">
      <c r="A1554" s="232">
        <v>35114</v>
      </c>
      <c r="B1554" s="235">
        <v>1029.5</v>
      </c>
    </row>
    <row r="1555" spans="1:2" ht="16.350000000000001" customHeight="1" x14ac:dyDescent="0.25">
      <c r="A1555" s="232">
        <v>35115</v>
      </c>
      <c r="B1555" s="233">
        <v>1033.4100000000001</v>
      </c>
    </row>
    <row r="1556" spans="1:2" ht="16.350000000000001" customHeight="1" x14ac:dyDescent="0.25">
      <c r="A1556" s="232">
        <v>35116</v>
      </c>
      <c r="B1556" s="235">
        <v>1034.3399999999999</v>
      </c>
    </row>
    <row r="1557" spans="1:2" ht="16.350000000000001" customHeight="1" x14ac:dyDescent="0.25">
      <c r="A1557" s="232">
        <v>35117</v>
      </c>
      <c r="B1557" s="233">
        <v>1035.43</v>
      </c>
    </row>
    <row r="1558" spans="1:2" ht="16.350000000000001" customHeight="1" x14ac:dyDescent="0.25">
      <c r="A1558" s="232">
        <v>35118</v>
      </c>
      <c r="B1558" s="235">
        <v>1035.04</v>
      </c>
    </row>
    <row r="1559" spans="1:2" ht="16.350000000000001" customHeight="1" x14ac:dyDescent="0.25">
      <c r="A1559" s="232">
        <v>35119</v>
      </c>
      <c r="B1559" s="233">
        <v>1036.71</v>
      </c>
    </row>
    <row r="1560" spans="1:2" ht="16.350000000000001" customHeight="1" x14ac:dyDescent="0.25">
      <c r="A1560" s="232">
        <v>35120</v>
      </c>
      <c r="B1560" s="235">
        <v>1036.71</v>
      </c>
    </row>
    <row r="1561" spans="1:2" ht="16.350000000000001" customHeight="1" x14ac:dyDescent="0.25">
      <c r="A1561" s="232">
        <v>35121</v>
      </c>
      <c r="B1561" s="233">
        <v>1036.71</v>
      </c>
    </row>
    <row r="1562" spans="1:2" ht="16.350000000000001" customHeight="1" x14ac:dyDescent="0.25">
      <c r="A1562" s="232">
        <v>35122</v>
      </c>
      <c r="B1562" s="235">
        <v>1038.49</v>
      </c>
    </row>
    <row r="1563" spans="1:2" ht="16.350000000000001" customHeight="1" x14ac:dyDescent="0.25">
      <c r="A1563" s="232">
        <v>35123</v>
      </c>
      <c r="B1563" s="233">
        <v>1039.06</v>
      </c>
    </row>
    <row r="1564" spans="1:2" ht="16.350000000000001" customHeight="1" x14ac:dyDescent="0.25">
      <c r="A1564" s="232">
        <v>35124</v>
      </c>
      <c r="B1564" s="235">
        <v>1039.81</v>
      </c>
    </row>
    <row r="1565" spans="1:2" ht="16.350000000000001" customHeight="1" x14ac:dyDescent="0.25">
      <c r="A1565" s="232">
        <v>35125</v>
      </c>
      <c r="B1565" s="233">
        <v>1039.9000000000001</v>
      </c>
    </row>
    <row r="1566" spans="1:2" ht="16.350000000000001" customHeight="1" x14ac:dyDescent="0.25">
      <c r="A1566" s="232">
        <v>35126</v>
      </c>
      <c r="B1566" s="235">
        <v>1040.7</v>
      </c>
    </row>
    <row r="1567" spans="1:2" ht="16.350000000000001" customHeight="1" x14ac:dyDescent="0.25">
      <c r="A1567" s="232">
        <v>35127</v>
      </c>
      <c r="B1567" s="233">
        <v>1040.7</v>
      </c>
    </row>
    <row r="1568" spans="1:2" ht="16.350000000000001" customHeight="1" x14ac:dyDescent="0.25">
      <c r="A1568" s="232">
        <v>35128</v>
      </c>
      <c r="B1568" s="235">
        <v>1040.7</v>
      </c>
    </row>
    <row r="1569" spans="1:2" ht="16.350000000000001" customHeight="1" x14ac:dyDescent="0.25">
      <c r="A1569" s="232">
        <v>35129</v>
      </c>
      <c r="B1569" s="233">
        <v>1041.28</v>
      </c>
    </row>
    <row r="1570" spans="1:2" ht="16.350000000000001" customHeight="1" x14ac:dyDescent="0.25">
      <c r="A1570" s="232">
        <v>35130</v>
      </c>
      <c r="B1570" s="235">
        <v>1041.83</v>
      </c>
    </row>
    <row r="1571" spans="1:2" ht="16.350000000000001" customHeight="1" x14ac:dyDescent="0.25">
      <c r="A1571" s="232">
        <v>35131</v>
      </c>
      <c r="B1571" s="233">
        <v>1042.03</v>
      </c>
    </row>
    <row r="1572" spans="1:2" ht="16.350000000000001" customHeight="1" x14ac:dyDescent="0.25">
      <c r="A1572" s="232">
        <v>35132</v>
      </c>
      <c r="B1572" s="235">
        <v>1042.6099999999999</v>
      </c>
    </row>
    <row r="1573" spans="1:2" ht="16.350000000000001" customHeight="1" x14ac:dyDescent="0.25">
      <c r="A1573" s="232">
        <v>35133</v>
      </c>
      <c r="B1573" s="233">
        <v>1042.42</v>
      </c>
    </row>
    <row r="1574" spans="1:2" ht="16.350000000000001" customHeight="1" x14ac:dyDescent="0.25">
      <c r="A1574" s="232">
        <v>35134</v>
      </c>
      <c r="B1574" s="235">
        <v>1042.42</v>
      </c>
    </row>
    <row r="1575" spans="1:2" ht="16.350000000000001" customHeight="1" x14ac:dyDescent="0.25">
      <c r="A1575" s="232">
        <v>35135</v>
      </c>
      <c r="B1575" s="233">
        <v>1042.42</v>
      </c>
    </row>
    <row r="1576" spans="1:2" ht="16.350000000000001" customHeight="1" x14ac:dyDescent="0.25">
      <c r="A1576" s="232">
        <v>35136</v>
      </c>
      <c r="B1576" s="235">
        <v>1043.5</v>
      </c>
    </row>
    <row r="1577" spans="1:2" ht="16.350000000000001" customHeight="1" x14ac:dyDescent="0.25">
      <c r="A1577" s="232">
        <v>35137</v>
      </c>
      <c r="B1577" s="233">
        <v>1044.07</v>
      </c>
    </row>
    <row r="1578" spans="1:2" ht="16.350000000000001" customHeight="1" x14ac:dyDescent="0.25">
      <c r="A1578" s="232">
        <v>35138</v>
      </c>
      <c r="B1578" s="235">
        <v>1044.99</v>
      </c>
    </row>
    <row r="1579" spans="1:2" ht="16.350000000000001" customHeight="1" x14ac:dyDescent="0.25">
      <c r="A1579" s="232">
        <v>35139</v>
      </c>
      <c r="B1579" s="233">
        <v>1045.44</v>
      </c>
    </row>
    <row r="1580" spans="1:2" ht="16.350000000000001" customHeight="1" x14ac:dyDescent="0.25">
      <c r="A1580" s="232">
        <v>35140</v>
      </c>
      <c r="B1580" s="235">
        <v>1046.0899999999999</v>
      </c>
    </row>
    <row r="1581" spans="1:2" ht="16.350000000000001" customHeight="1" x14ac:dyDescent="0.25">
      <c r="A1581" s="232">
        <v>35141</v>
      </c>
      <c r="B1581" s="233">
        <v>1046.0899999999999</v>
      </c>
    </row>
    <row r="1582" spans="1:2" ht="16.350000000000001" customHeight="1" x14ac:dyDescent="0.25">
      <c r="A1582" s="232">
        <v>35142</v>
      </c>
      <c r="B1582" s="235">
        <v>1046.0899999999999</v>
      </c>
    </row>
    <row r="1583" spans="1:2" ht="16.350000000000001" customHeight="1" x14ac:dyDescent="0.25">
      <c r="A1583" s="232">
        <v>35143</v>
      </c>
      <c r="B1583" s="233">
        <v>1046.76</v>
      </c>
    </row>
    <row r="1584" spans="1:2" ht="16.350000000000001" customHeight="1" x14ac:dyDescent="0.25">
      <c r="A1584" s="232">
        <v>35144</v>
      </c>
      <c r="B1584" s="235">
        <v>1047.24</v>
      </c>
    </row>
    <row r="1585" spans="1:2" ht="16.350000000000001" customHeight="1" x14ac:dyDescent="0.25">
      <c r="A1585" s="232">
        <v>35145</v>
      </c>
      <c r="B1585" s="233">
        <v>1047.6500000000001</v>
      </c>
    </row>
    <row r="1586" spans="1:2" ht="16.350000000000001" customHeight="1" x14ac:dyDescent="0.25">
      <c r="A1586" s="232">
        <v>35146</v>
      </c>
      <c r="B1586" s="235">
        <v>1048.4000000000001</v>
      </c>
    </row>
    <row r="1587" spans="1:2" ht="16.350000000000001" customHeight="1" x14ac:dyDescent="0.25">
      <c r="A1587" s="232">
        <v>35147</v>
      </c>
      <c r="B1587" s="233">
        <v>1048</v>
      </c>
    </row>
    <row r="1588" spans="1:2" ht="16.350000000000001" customHeight="1" x14ac:dyDescent="0.25">
      <c r="A1588" s="232">
        <v>35148</v>
      </c>
      <c r="B1588" s="235">
        <v>1048</v>
      </c>
    </row>
    <row r="1589" spans="1:2" ht="16.350000000000001" customHeight="1" x14ac:dyDescent="0.25">
      <c r="A1589" s="232">
        <v>35149</v>
      </c>
      <c r="B1589" s="233">
        <v>1048</v>
      </c>
    </row>
    <row r="1590" spans="1:2" ht="16.350000000000001" customHeight="1" x14ac:dyDescent="0.25">
      <c r="A1590" s="232">
        <v>35150</v>
      </c>
      <c r="B1590" s="235">
        <v>1048</v>
      </c>
    </row>
    <row r="1591" spans="1:2" ht="16.350000000000001" customHeight="1" x14ac:dyDescent="0.25">
      <c r="A1591" s="232">
        <v>35151</v>
      </c>
      <c r="B1591" s="233">
        <v>1049.08</v>
      </c>
    </row>
    <row r="1592" spans="1:2" ht="16.350000000000001" customHeight="1" x14ac:dyDescent="0.25">
      <c r="A1592" s="232">
        <v>35152</v>
      </c>
      <c r="B1592" s="235">
        <v>1049.22</v>
      </c>
    </row>
    <row r="1593" spans="1:2" ht="16.350000000000001" customHeight="1" x14ac:dyDescent="0.25">
      <c r="A1593" s="232">
        <v>35153</v>
      </c>
      <c r="B1593" s="233">
        <v>1048.42</v>
      </c>
    </row>
    <row r="1594" spans="1:2" ht="16.350000000000001" customHeight="1" x14ac:dyDescent="0.25">
      <c r="A1594" s="232">
        <v>35154</v>
      </c>
      <c r="B1594" s="235">
        <v>1046</v>
      </c>
    </row>
    <row r="1595" spans="1:2" ht="16.350000000000001" customHeight="1" x14ac:dyDescent="0.25">
      <c r="A1595" s="232">
        <v>35155</v>
      </c>
      <c r="B1595" s="233">
        <v>1046</v>
      </c>
    </row>
    <row r="1596" spans="1:2" ht="16.350000000000001" customHeight="1" x14ac:dyDescent="0.25">
      <c r="A1596" s="232">
        <v>35156</v>
      </c>
      <c r="B1596" s="235">
        <v>1046</v>
      </c>
    </row>
    <row r="1597" spans="1:2" ht="16.350000000000001" customHeight="1" x14ac:dyDescent="0.25">
      <c r="A1597" s="232">
        <v>35157</v>
      </c>
      <c r="B1597" s="233">
        <v>1042.2</v>
      </c>
    </row>
    <row r="1598" spans="1:2" ht="16.350000000000001" customHeight="1" x14ac:dyDescent="0.25">
      <c r="A1598" s="232">
        <v>35158</v>
      </c>
      <c r="B1598" s="235">
        <v>1045.23</v>
      </c>
    </row>
    <row r="1599" spans="1:2" ht="16.350000000000001" customHeight="1" x14ac:dyDescent="0.25">
      <c r="A1599" s="232">
        <v>35159</v>
      </c>
      <c r="B1599" s="233">
        <v>1046.92</v>
      </c>
    </row>
    <row r="1600" spans="1:2" ht="16.350000000000001" customHeight="1" x14ac:dyDescent="0.25">
      <c r="A1600" s="232">
        <v>35160</v>
      </c>
      <c r="B1600" s="235">
        <v>1046.92</v>
      </c>
    </row>
    <row r="1601" spans="1:2" ht="16.350000000000001" customHeight="1" x14ac:dyDescent="0.25">
      <c r="A1601" s="232">
        <v>35161</v>
      </c>
      <c r="B1601" s="233">
        <v>1046.92</v>
      </c>
    </row>
    <row r="1602" spans="1:2" ht="16.350000000000001" customHeight="1" x14ac:dyDescent="0.25">
      <c r="A1602" s="232">
        <v>35162</v>
      </c>
      <c r="B1602" s="235">
        <v>1046.92</v>
      </c>
    </row>
    <row r="1603" spans="1:2" ht="16.350000000000001" customHeight="1" x14ac:dyDescent="0.25">
      <c r="A1603" s="232">
        <v>35163</v>
      </c>
      <c r="B1603" s="233">
        <v>1046.92</v>
      </c>
    </row>
    <row r="1604" spans="1:2" ht="16.350000000000001" customHeight="1" x14ac:dyDescent="0.25">
      <c r="A1604" s="232">
        <v>35164</v>
      </c>
      <c r="B1604" s="235">
        <v>1050.1199999999999</v>
      </c>
    </row>
    <row r="1605" spans="1:2" ht="16.350000000000001" customHeight="1" x14ac:dyDescent="0.25">
      <c r="A1605" s="232">
        <v>35165</v>
      </c>
      <c r="B1605" s="233">
        <v>1047.3499999999999</v>
      </c>
    </row>
    <row r="1606" spans="1:2" ht="16.350000000000001" customHeight="1" x14ac:dyDescent="0.25">
      <c r="A1606" s="232">
        <v>35166</v>
      </c>
      <c r="B1606" s="235">
        <v>1046.55</v>
      </c>
    </row>
    <row r="1607" spans="1:2" ht="16.350000000000001" customHeight="1" x14ac:dyDescent="0.25">
      <c r="A1607" s="232">
        <v>35167</v>
      </c>
      <c r="B1607" s="233">
        <v>1047.48</v>
      </c>
    </row>
    <row r="1608" spans="1:2" ht="16.350000000000001" customHeight="1" x14ac:dyDescent="0.25">
      <c r="A1608" s="232">
        <v>35168</v>
      </c>
      <c r="B1608" s="235">
        <v>1048.8900000000001</v>
      </c>
    </row>
    <row r="1609" spans="1:2" ht="16.350000000000001" customHeight="1" x14ac:dyDescent="0.25">
      <c r="A1609" s="232">
        <v>35169</v>
      </c>
      <c r="B1609" s="233">
        <v>1048.8900000000001</v>
      </c>
    </row>
    <row r="1610" spans="1:2" ht="16.350000000000001" customHeight="1" x14ac:dyDescent="0.25">
      <c r="A1610" s="232">
        <v>35170</v>
      </c>
      <c r="B1610" s="235">
        <v>1048.8900000000001</v>
      </c>
    </row>
    <row r="1611" spans="1:2" ht="16.350000000000001" customHeight="1" x14ac:dyDescent="0.25">
      <c r="A1611" s="232">
        <v>35171</v>
      </c>
      <c r="B1611" s="233">
        <v>1050.73</v>
      </c>
    </row>
    <row r="1612" spans="1:2" ht="16.350000000000001" customHeight="1" x14ac:dyDescent="0.25">
      <c r="A1612" s="232">
        <v>35172</v>
      </c>
      <c r="B1612" s="235">
        <v>1054.4100000000001</v>
      </c>
    </row>
    <row r="1613" spans="1:2" ht="16.350000000000001" customHeight="1" x14ac:dyDescent="0.25">
      <c r="A1613" s="232">
        <v>35173</v>
      </c>
      <c r="B1613" s="233">
        <v>1054.03</v>
      </c>
    </row>
    <row r="1614" spans="1:2" ht="16.350000000000001" customHeight="1" x14ac:dyDescent="0.25">
      <c r="A1614" s="232">
        <v>35174</v>
      </c>
      <c r="B1614" s="235">
        <v>1052.9000000000001</v>
      </c>
    </row>
    <row r="1615" spans="1:2" ht="16.350000000000001" customHeight="1" x14ac:dyDescent="0.25">
      <c r="A1615" s="232">
        <v>35175</v>
      </c>
      <c r="B1615" s="233">
        <v>1053.5899999999999</v>
      </c>
    </row>
    <row r="1616" spans="1:2" ht="16.350000000000001" customHeight="1" x14ac:dyDescent="0.25">
      <c r="A1616" s="232">
        <v>35176</v>
      </c>
      <c r="B1616" s="235">
        <v>1053.5899999999999</v>
      </c>
    </row>
    <row r="1617" spans="1:2" ht="16.350000000000001" customHeight="1" x14ac:dyDescent="0.25">
      <c r="A1617" s="232">
        <v>35177</v>
      </c>
      <c r="B1617" s="233">
        <v>1053.5899999999999</v>
      </c>
    </row>
    <row r="1618" spans="1:2" ht="16.350000000000001" customHeight="1" x14ac:dyDescent="0.25">
      <c r="A1618" s="232">
        <v>35178</v>
      </c>
      <c r="B1618" s="235">
        <v>1054.43</v>
      </c>
    </row>
    <row r="1619" spans="1:2" ht="16.350000000000001" customHeight="1" x14ac:dyDescent="0.25">
      <c r="A1619" s="232">
        <v>35179</v>
      </c>
      <c r="B1619" s="233">
        <v>1055.31</v>
      </c>
    </row>
    <row r="1620" spans="1:2" ht="16.350000000000001" customHeight="1" x14ac:dyDescent="0.25">
      <c r="A1620" s="232">
        <v>35180</v>
      </c>
      <c r="B1620" s="235">
        <v>1054.53</v>
      </c>
    </row>
    <row r="1621" spans="1:2" ht="16.350000000000001" customHeight="1" x14ac:dyDescent="0.25">
      <c r="A1621" s="232">
        <v>35181</v>
      </c>
      <c r="B1621" s="233">
        <v>1054.29</v>
      </c>
    </row>
    <row r="1622" spans="1:2" ht="16.350000000000001" customHeight="1" x14ac:dyDescent="0.25">
      <c r="A1622" s="232">
        <v>35182</v>
      </c>
      <c r="B1622" s="235">
        <v>1054.8</v>
      </c>
    </row>
    <row r="1623" spans="1:2" ht="16.350000000000001" customHeight="1" x14ac:dyDescent="0.25">
      <c r="A1623" s="232">
        <v>35183</v>
      </c>
      <c r="B1623" s="233">
        <v>1054.8</v>
      </c>
    </row>
    <row r="1624" spans="1:2" ht="16.350000000000001" customHeight="1" x14ac:dyDescent="0.25">
      <c r="A1624" s="232">
        <v>35184</v>
      </c>
      <c r="B1624" s="235">
        <v>1054.8</v>
      </c>
    </row>
    <row r="1625" spans="1:2" ht="16.350000000000001" customHeight="1" x14ac:dyDescent="0.25">
      <c r="A1625" s="232">
        <v>35185</v>
      </c>
      <c r="B1625" s="233">
        <v>1058.9000000000001</v>
      </c>
    </row>
    <row r="1626" spans="1:2" ht="16.350000000000001" customHeight="1" x14ac:dyDescent="0.25">
      <c r="A1626" s="232">
        <v>35186</v>
      </c>
      <c r="B1626" s="235">
        <v>1061.55</v>
      </c>
    </row>
    <row r="1627" spans="1:2" ht="16.350000000000001" customHeight="1" x14ac:dyDescent="0.25">
      <c r="A1627" s="232">
        <v>35187</v>
      </c>
      <c r="B1627" s="233">
        <v>1061.55</v>
      </c>
    </row>
    <row r="1628" spans="1:2" ht="16.350000000000001" customHeight="1" x14ac:dyDescent="0.25">
      <c r="A1628" s="232">
        <v>35188</v>
      </c>
      <c r="B1628" s="235">
        <v>1062.56</v>
      </c>
    </row>
    <row r="1629" spans="1:2" ht="16.350000000000001" customHeight="1" x14ac:dyDescent="0.25">
      <c r="A1629" s="232">
        <v>35189</v>
      </c>
      <c r="B1629" s="233">
        <v>1062.4000000000001</v>
      </c>
    </row>
    <row r="1630" spans="1:2" ht="16.350000000000001" customHeight="1" x14ac:dyDescent="0.25">
      <c r="A1630" s="232">
        <v>35190</v>
      </c>
      <c r="B1630" s="235">
        <v>1062.4000000000001</v>
      </c>
    </row>
    <row r="1631" spans="1:2" ht="16.350000000000001" customHeight="1" x14ac:dyDescent="0.25">
      <c r="A1631" s="232">
        <v>35191</v>
      </c>
      <c r="B1631" s="233">
        <v>1062.4000000000001</v>
      </c>
    </row>
    <row r="1632" spans="1:2" ht="16.350000000000001" customHeight="1" x14ac:dyDescent="0.25">
      <c r="A1632" s="232">
        <v>35192</v>
      </c>
      <c r="B1632" s="235">
        <v>1063.4100000000001</v>
      </c>
    </row>
    <row r="1633" spans="1:2" ht="16.350000000000001" customHeight="1" x14ac:dyDescent="0.25">
      <c r="A1633" s="232">
        <v>35193</v>
      </c>
      <c r="B1633" s="233">
        <v>1063.53</v>
      </c>
    </row>
    <row r="1634" spans="1:2" ht="16.350000000000001" customHeight="1" x14ac:dyDescent="0.25">
      <c r="A1634" s="232">
        <v>35194</v>
      </c>
      <c r="B1634" s="235">
        <v>1061.6300000000001</v>
      </c>
    </row>
    <row r="1635" spans="1:2" ht="16.350000000000001" customHeight="1" x14ac:dyDescent="0.25">
      <c r="A1635" s="232">
        <v>35195</v>
      </c>
      <c r="B1635" s="233">
        <v>1061.0999999999999</v>
      </c>
    </row>
    <row r="1636" spans="1:2" ht="16.350000000000001" customHeight="1" x14ac:dyDescent="0.25">
      <c r="A1636" s="232">
        <v>35196</v>
      </c>
      <c r="B1636" s="235">
        <v>1062.08</v>
      </c>
    </row>
    <row r="1637" spans="1:2" ht="16.350000000000001" customHeight="1" x14ac:dyDescent="0.25">
      <c r="A1637" s="232">
        <v>35197</v>
      </c>
      <c r="B1637" s="233">
        <v>1062.08</v>
      </c>
    </row>
    <row r="1638" spans="1:2" ht="16.350000000000001" customHeight="1" x14ac:dyDescent="0.25">
      <c r="A1638" s="232">
        <v>35198</v>
      </c>
      <c r="B1638" s="235">
        <v>1062.08</v>
      </c>
    </row>
    <row r="1639" spans="1:2" ht="16.350000000000001" customHeight="1" x14ac:dyDescent="0.25">
      <c r="A1639" s="232">
        <v>35199</v>
      </c>
      <c r="B1639" s="233">
        <v>1065.78</v>
      </c>
    </row>
    <row r="1640" spans="1:2" ht="16.350000000000001" customHeight="1" x14ac:dyDescent="0.25">
      <c r="A1640" s="232">
        <v>35200</v>
      </c>
      <c r="B1640" s="235">
        <v>1066.24</v>
      </c>
    </row>
    <row r="1641" spans="1:2" ht="16.350000000000001" customHeight="1" x14ac:dyDescent="0.25">
      <c r="A1641" s="232">
        <v>35201</v>
      </c>
      <c r="B1641" s="233">
        <v>1066.6099999999999</v>
      </c>
    </row>
    <row r="1642" spans="1:2" ht="16.350000000000001" customHeight="1" x14ac:dyDescent="0.25">
      <c r="A1642" s="232">
        <v>35202</v>
      </c>
      <c r="B1642" s="235">
        <v>1065.8800000000001</v>
      </c>
    </row>
    <row r="1643" spans="1:2" ht="16.350000000000001" customHeight="1" x14ac:dyDescent="0.25">
      <c r="A1643" s="232">
        <v>35203</v>
      </c>
      <c r="B1643" s="233">
        <v>1066.47</v>
      </c>
    </row>
    <row r="1644" spans="1:2" ht="16.350000000000001" customHeight="1" x14ac:dyDescent="0.25">
      <c r="A1644" s="232">
        <v>35204</v>
      </c>
      <c r="B1644" s="235">
        <v>1066.47</v>
      </c>
    </row>
    <row r="1645" spans="1:2" ht="16.350000000000001" customHeight="1" x14ac:dyDescent="0.25">
      <c r="A1645" s="232">
        <v>35205</v>
      </c>
      <c r="B1645" s="233">
        <v>1066.47</v>
      </c>
    </row>
    <row r="1646" spans="1:2" ht="16.350000000000001" customHeight="1" x14ac:dyDescent="0.25">
      <c r="A1646" s="232">
        <v>35206</v>
      </c>
      <c r="B1646" s="235">
        <v>1066.47</v>
      </c>
    </row>
    <row r="1647" spans="1:2" ht="16.350000000000001" customHeight="1" x14ac:dyDescent="0.25">
      <c r="A1647" s="232">
        <v>35207</v>
      </c>
      <c r="B1647" s="233">
        <v>1068.18</v>
      </c>
    </row>
    <row r="1648" spans="1:2" ht="16.350000000000001" customHeight="1" x14ac:dyDescent="0.25">
      <c r="A1648" s="232">
        <v>35208</v>
      </c>
      <c r="B1648" s="235">
        <v>1068.9100000000001</v>
      </c>
    </row>
    <row r="1649" spans="1:2" ht="16.350000000000001" customHeight="1" x14ac:dyDescent="0.25">
      <c r="A1649" s="232">
        <v>35209</v>
      </c>
      <c r="B1649" s="233">
        <v>1069.47</v>
      </c>
    </row>
    <row r="1650" spans="1:2" ht="16.350000000000001" customHeight="1" x14ac:dyDescent="0.25">
      <c r="A1650" s="232">
        <v>35210</v>
      </c>
      <c r="B1650" s="235">
        <v>1068.94</v>
      </c>
    </row>
    <row r="1651" spans="1:2" ht="16.350000000000001" customHeight="1" x14ac:dyDescent="0.25">
      <c r="A1651" s="232">
        <v>35211</v>
      </c>
      <c r="B1651" s="233">
        <v>1068.94</v>
      </c>
    </row>
    <row r="1652" spans="1:2" ht="16.350000000000001" customHeight="1" x14ac:dyDescent="0.25">
      <c r="A1652" s="232">
        <v>35212</v>
      </c>
      <c r="B1652" s="235">
        <v>1068.94</v>
      </c>
    </row>
    <row r="1653" spans="1:2" ht="16.350000000000001" customHeight="1" x14ac:dyDescent="0.25">
      <c r="A1653" s="232">
        <v>35213</v>
      </c>
      <c r="B1653" s="233">
        <v>1069.8</v>
      </c>
    </row>
    <row r="1654" spans="1:2" ht="16.350000000000001" customHeight="1" x14ac:dyDescent="0.25">
      <c r="A1654" s="232">
        <v>35214</v>
      </c>
      <c r="B1654" s="235">
        <v>1071.19</v>
      </c>
    </row>
    <row r="1655" spans="1:2" ht="16.350000000000001" customHeight="1" x14ac:dyDescent="0.25">
      <c r="A1655" s="232">
        <v>35215</v>
      </c>
      <c r="B1655" s="233">
        <v>1072.24</v>
      </c>
    </row>
    <row r="1656" spans="1:2" ht="16.350000000000001" customHeight="1" x14ac:dyDescent="0.25">
      <c r="A1656" s="232">
        <v>35216</v>
      </c>
      <c r="B1656" s="235">
        <v>1073.06</v>
      </c>
    </row>
    <row r="1657" spans="1:2" ht="16.350000000000001" customHeight="1" x14ac:dyDescent="0.25">
      <c r="A1657" s="232">
        <v>35217</v>
      </c>
      <c r="B1657" s="233">
        <v>1072.5899999999999</v>
      </c>
    </row>
    <row r="1658" spans="1:2" ht="16.350000000000001" customHeight="1" x14ac:dyDescent="0.25">
      <c r="A1658" s="232">
        <v>35218</v>
      </c>
      <c r="B1658" s="235">
        <v>1072.5899999999999</v>
      </c>
    </row>
    <row r="1659" spans="1:2" ht="16.350000000000001" customHeight="1" x14ac:dyDescent="0.25">
      <c r="A1659" s="232">
        <v>35219</v>
      </c>
      <c r="B1659" s="233">
        <v>1072.5899999999999</v>
      </c>
    </row>
    <row r="1660" spans="1:2" ht="16.350000000000001" customHeight="1" x14ac:dyDescent="0.25">
      <c r="A1660" s="232">
        <v>35220</v>
      </c>
      <c r="B1660" s="235">
        <v>1074.7</v>
      </c>
    </row>
    <row r="1661" spans="1:2" ht="16.350000000000001" customHeight="1" x14ac:dyDescent="0.25">
      <c r="A1661" s="232">
        <v>35221</v>
      </c>
      <c r="B1661" s="233">
        <v>1074.72</v>
      </c>
    </row>
    <row r="1662" spans="1:2" ht="16.350000000000001" customHeight="1" x14ac:dyDescent="0.25">
      <c r="A1662" s="232">
        <v>35222</v>
      </c>
      <c r="B1662" s="235">
        <v>1074.27</v>
      </c>
    </row>
    <row r="1663" spans="1:2" ht="16.350000000000001" customHeight="1" x14ac:dyDescent="0.25">
      <c r="A1663" s="232">
        <v>35223</v>
      </c>
      <c r="B1663" s="233">
        <v>1072.95</v>
      </c>
    </row>
    <row r="1664" spans="1:2" ht="16.350000000000001" customHeight="1" x14ac:dyDescent="0.25">
      <c r="A1664" s="232">
        <v>35224</v>
      </c>
      <c r="B1664" s="235">
        <v>1073.06</v>
      </c>
    </row>
    <row r="1665" spans="1:2" ht="16.350000000000001" customHeight="1" x14ac:dyDescent="0.25">
      <c r="A1665" s="232">
        <v>35225</v>
      </c>
      <c r="B1665" s="233">
        <v>1073.06</v>
      </c>
    </row>
    <row r="1666" spans="1:2" ht="16.350000000000001" customHeight="1" x14ac:dyDescent="0.25">
      <c r="A1666" s="232">
        <v>35226</v>
      </c>
      <c r="B1666" s="235">
        <v>1073.06</v>
      </c>
    </row>
    <row r="1667" spans="1:2" ht="16.350000000000001" customHeight="1" x14ac:dyDescent="0.25">
      <c r="A1667" s="232">
        <v>35227</v>
      </c>
      <c r="B1667" s="233">
        <v>1073.06</v>
      </c>
    </row>
    <row r="1668" spans="1:2" ht="16.350000000000001" customHeight="1" x14ac:dyDescent="0.25">
      <c r="A1668" s="232">
        <v>35228</v>
      </c>
      <c r="B1668" s="235">
        <v>1073.6500000000001</v>
      </c>
    </row>
    <row r="1669" spans="1:2" ht="16.350000000000001" customHeight="1" x14ac:dyDescent="0.25">
      <c r="A1669" s="232">
        <v>35229</v>
      </c>
      <c r="B1669" s="233">
        <v>1070.8</v>
      </c>
    </row>
    <row r="1670" spans="1:2" ht="16.350000000000001" customHeight="1" x14ac:dyDescent="0.25">
      <c r="A1670" s="232">
        <v>35230</v>
      </c>
      <c r="B1670" s="235">
        <v>1072.3399999999999</v>
      </c>
    </row>
    <row r="1671" spans="1:2" ht="16.350000000000001" customHeight="1" x14ac:dyDescent="0.25">
      <c r="A1671" s="232">
        <v>35231</v>
      </c>
      <c r="B1671" s="233">
        <v>1071.3499999999999</v>
      </c>
    </row>
    <row r="1672" spans="1:2" ht="16.350000000000001" customHeight="1" x14ac:dyDescent="0.25">
      <c r="A1672" s="232">
        <v>35232</v>
      </c>
      <c r="B1672" s="235">
        <v>1071.3499999999999</v>
      </c>
    </row>
    <row r="1673" spans="1:2" ht="16.350000000000001" customHeight="1" x14ac:dyDescent="0.25">
      <c r="A1673" s="232">
        <v>35233</v>
      </c>
      <c r="B1673" s="233">
        <v>1071.3499999999999</v>
      </c>
    </row>
    <row r="1674" spans="1:2" ht="16.350000000000001" customHeight="1" x14ac:dyDescent="0.25">
      <c r="A1674" s="232">
        <v>35234</v>
      </c>
      <c r="B1674" s="235">
        <v>1071.3499999999999</v>
      </c>
    </row>
    <row r="1675" spans="1:2" ht="16.350000000000001" customHeight="1" x14ac:dyDescent="0.25">
      <c r="A1675" s="232">
        <v>35235</v>
      </c>
      <c r="B1675" s="233">
        <v>1072.74</v>
      </c>
    </row>
    <row r="1676" spans="1:2" ht="16.350000000000001" customHeight="1" x14ac:dyDescent="0.25">
      <c r="A1676" s="232">
        <v>35236</v>
      </c>
      <c r="B1676" s="235">
        <v>1070.94</v>
      </c>
    </row>
    <row r="1677" spans="1:2" ht="16.350000000000001" customHeight="1" x14ac:dyDescent="0.25">
      <c r="A1677" s="232">
        <v>35237</v>
      </c>
      <c r="B1677" s="233">
        <v>1070.8599999999999</v>
      </c>
    </row>
    <row r="1678" spans="1:2" ht="16.350000000000001" customHeight="1" x14ac:dyDescent="0.25">
      <c r="A1678" s="232">
        <v>35238</v>
      </c>
      <c r="B1678" s="235">
        <v>1068.2</v>
      </c>
    </row>
    <row r="1679" spans="1:2" ht="16.350000000000001" customHeight="1" x14ac:dyDescent="0.25">
      <c r="A1679" s="232">
        <v>35239</v>
      </c>
      <c r="B1679" s="233">
        <v>1068.2</v>
      </c>
    </row>
    <row r="1680" spans="1:2" ht="16.350000000000001" customHeight="1" x14ac:dyDescent="0.25">
      <c r="A1680" s="232">
        <v>35240</v>
      </c>
      <c r="B1680" s="235">
        <v>1068.2</v>
      </c>
    </row>
    <row r="1681" spans="1:2" ht="16.350000000000001" customHeight="1" x14ac:dyDescent="0.25">
      <c r="A1681" s="232">
        <v>35241</v>
      </c>
      <c r="B1681" s="233">
        <v>1070.25</v>
      </c>
    </row>
    <row r="1682" spans="1:2" ht="16.350000000000001" customHeight="1" x14ac:dyDescent="0.25">
      <c r="A1682" s="232">
        <v>35242</v>
      </c>
      <c r="B1682" s="235">
        <v>1069.81</v>
      </c>
    </row>
    <row r="1683" spans="1:2" ht="16.350000000000001" customHeight="1" x14ac:dyDescent="0.25">
      <c r="A1683" s="232">
        <v>35243</v>
      </c>
      <c r="B1683" s="233">
        <v>1072.3699999999999</v>
      </c>
    </row>
    <row r="1684" spans="1:2" ht="16.350000000000001" customHeight="1" x14ac:dyDescent="0.25">
      <c r="A1684" s="232">
        <v>35244</v>
      </c>
      <c r="B1684" s="235">
        <v>1069.73</v>
      </c>
    </row>
    <row r="1685" spans="1:2" ht="16.350000000000001" customHeight="1" x14ac:dyDescent="0.25">
      <c r="A1685" s="232">
        <v>35245</v>
      </c>
      <c r="B1685" s="233">
        <v>1069.1099999999999</v>
      </c>
    </row>
    <row r="1686" spans="1:2" ht="16.350000000000001" customHeight="1" x14ac:dyDescent="0.25">
      <c r="A1686" s="232">
        <v>35246</v>
      </c>
      <c r="B1686" s="235">
        <v>1069.1099999999999</v>
      </c>
    </row>
    <row r="1687" spans="1:2" ht="16.350000000000001" customHeight="1" x14ac:dyDescent="0.25">
      <c r="A1687" s="232">
        <v>35247</v>
      </c>
      <c r="B1687" s="233">
        <v>1069.1099999999999</v>
      </c>
    </row>
    <row r="1688" spans="1:2" ht="16.350000000000001" customHeight="1" x14ac:dyDescent="0.25">
      <c r="A1688" s="232">
        <v>35248</v>
      </c>
      <c r="B1688" s="235">
        <v>1069.1099999999999</v>
      </c>
    </row>
    <row r="1689" spans="1:2" ht="16.350000000000001" customHeight="1" x14ac:dyDescent="0.25">
      <c r="A1689" s="232">
        <v>35249</v>
      </c>
      <c r="B1689" s="233">
        <v>1070.55</v>
      </c>
    </row>
    <row r="1690" spans="1:2" ht="16.350000000000001" customHeight="1" x14ac:dyDescent="0.25">
      <c r="A1690" s="232">
        <v>35250</v>
      </c>
      <c r="B1690" s="235">
        <v>1068.1199999999999</v>
      </c>
    </row>
    <row r="1691" spans="1:2" ht="16.350000000000001" customHeight="1" x14ac:dyDescent="0.25">
      <c r="A1691" s="232">
        <v>35251</v>
      </c>
      <c r="B1691" s="233">
        <v>1068.3</v>
      </c>
    </row>
    <row r="1692" spans="1:2" ht="16.350000000000001" customHeight="1" x14ac:dyDescent="0.25">
      <c r="A1692" s="232">
        <v>35252</v>
      </c>
      <c r="B1692" s="235">
        <v>1067.3499999999999</v>
      </c>
    </row>
    <row r="1693" spans="1:2" ht="16.350000000000001" customHeight="1" x14ac:dyDescent="0.25">
      <c r="A1693" s="232">
        <v>35253</v>
      </c>
      <c r="B1693" s="233">
        <v>1067.3499999999999</v>
      </c>
    </row>
    <row r="1694" spans="1:2" ht="16.350000000000001" customHeight="1" x14ac:dyDescent="0.25">
      <c r="A1694" s="232">
        <v>35254</v>
      </c>
      <c r="B1694" s="235">
        <v>1067.3499999999999</v>
      </c>
    </row>
    <row r="1695" spans="1:2" ht="16.350000000000001" customHeight="1" x14ac:dyDescent="0.25">
      <c r="A1695" s="232">
        <v>35255</v>
      </c>
      <c r="B1695" s="233">
        <v>1068.17</v>
      </c>
    </row>
    <row r="1696" spans="1:2" ht="16.350000000000001" customHeight="1" x14ac:dyDescent="0.25">
      <c r="A1696" s="232">
        <v>35256</v>
      </c>
      <c r="B1696" s="235">
        <v>1067.97</v>
      </c>
    </row>
    <row r="1697" spans="1:2" ht="16.350000000000001" customHeight="1" x14ac:dyDescent="0.25">
      <c r="A1697" s="232">
        <v>35257</v>
      </c>
      <c r="B1697" s="233">
        <v>1065.6500000000001</v>
      </c>
    </row>
    <row r="1698" spans="1:2" ht="16.350000000000001" customHeight="1" x14ac:dyDescent="0.25">
      <c r="A1698" s="232">
        <v>35258</v>
      </c>
      <c r="B1698" s="235">
        <v>1061.79</v>
      </c>
    </row>
    <row r="1699" spans="1:2" ht="16.350000000000001" customHeight="1" x14ac:dyDescent="0.25">
      <c r="A1699" s="232">
        <v>35259</v>
      </c>
      <c r="B1699" s="233">
        <v>1061.99</v>
      </c>
    </row>
    <row r="1700" spans="1:2" ht="16.350000000000001" customHeight="1" x14ac:dyDescent="0.25">
      <c r="A1700" s="232">
        <v>35260</v>
      </c>
      <c r="B1700" s="235">
        <v>1061.99</v>
      </c>
    </row>
    <row r="1701" spans="1:2" ht="16.350000000000001" customHeight="1" x14ac:dyDescent="0.25">
      <c r="A1701" s="232">
        <v>35261</v>
      </c>
      <c r="B1701" s="233">
        <v>1061.99</v>
      </c>
    </row>
    <row r="1702" spans="1:2" ht="16.350000000000001" customHeight="1" x14ac:dyDescent="0.25">
      <c r="A1702" s="232">
        <v>35262</v>
      </c>
      <c r="B1702" s="235">
        <v>1065.58</v>
      </c>
    </row>
    <row r="1703" spans="1:2" ht="16.350000000000001" customHeight="1" x14ac:dyDescent="0.25">
      <c r="A1703" s="232">
        <v>35263</v>
      </c>
      <c r="B1703" s="233">
        <v>1064.82</v>
      </c>
    </row>
    <row r="1704" spans="1:2" ht="16.350000000000001" customHeight="1" x14ac:dyDescent="0.25">
      <c r="A1704" s="232">
        <v>35264</v>
      </c>
      <c r="B1704" s="235">
        <v>1062.8599999999999</v>
      </c>
    </row>
    <row r="1705" spans="1:2" ht="16.350000000000001" customHeight="1" x14ac:dyDescent="0.25">
      <c r="A1705" s="232">
        <v>35265</v>
      </c>
      <c r="B1705" s="233">
        <v>1058.92</v>
      </c>
    </row>
    <row r="1706" spans="1:2" ht="16.350000000000001" customHeight="1" x14ac:dyDescent="0.25">
      <c r="A1706" s="232">
        <v>35266</v>
      </c>
      <c r="B1706" s="235">
        <v>1061.02</v>
      </c>
    </row>
    <row r="1707" spans="1:2" ht="16.350000000000001" customHeight="1" x14ac:dyDescent="0.25">
      <c r="A1707" s="232">
        <v>35267</v>
      </c>
      <c r="B1707" s="233">
        <v>1061.02</v>
      </c>
    </row>
    <row r="1708" spans="1:2" ht="16.350000000000001" customHeight="1" x14ac:dyDescent="0.25">
      <c r="A1708" s="232">
        <v>35268</v>
      </c>
      <c r="B1708" s="235">
        <v>1061.02</v>
      </c>
    </row>
    <row r="1709" spans="1:2" ht="16.350000000000001" customHeight="1" x14ac:dyDescent="0.25">
      <c r="A1709" s="232">
        <v>35269</v>
      </c>
      <c r="B1709" s="233">
        <v>1063.53</v>
      </c>
    </row>
    <row r="1710" spans="1:2" ht="16.350000000000001" customHeight="1" x14ac:dyDescent="0.25">
      <c r="A1710" s="232">
        <v>35270</v>
      </c>
      <c r="B1710" s="235">
        <v>1064.56</v>
      </c>
    </row>
    <row r="1711" spans="1:2" ht="16.350000000000001" customHeight="1" x14ac:dyDescent="0.25">
      <c r="A1711" s="232">
        <v>35271</v>
      </c>
      <c r="B1711" s="233">
        <v>1061.46</v>
      </c>
    </row>
    <row r="1712" spans="1:2" ht="16.350000000000001" customHeight="1" x14ac:dyDescent="0.25">
      <c r="A1712" s="232">
        <v>35272</v>
      </c>
      <c r="B1712" s="235">
        <v>1061.03</v>
      </c>
    </row>
    <row r="1713" spans="1:2" ht="16.350000000000001" customHeight="1" x14ac:dyDescent="0.25">
      <c r="A1713" s="232">
        <v>35273</v>
      </c>
      <c r="B1713" s="233">
        <v>1061.48</v>
      </c>
    </row>
    <row r="1714" spans="1:2" ht="16.350000000000001" customHeight="1" x14ac:dyDescent="0.25">
      <c r="A1714" s="232">
        <v>35274</v>
      </c>
      <c r="B1714" s="235">
        <v>1061.48</v>
      </c>
    </row>
    <row r="1715" spans="1:2" ht="16.350000000000001" customHeight="1" x14ac:dyDescent="0.25">
      <c r="A1715" s="232">
        <v>35275</v>
      </c>
      <c r="B1715" s="233">
        <v>1061.48</v>
      </c>
    </row>
    <row r="1716" spans="1:2" ht="16.350000000000001" customHeight="1" x14ac:dyDescent="0.25">
      <c r="A1716" s="232">
        <v>35276</v>
      </c>
      <c r="B1716" s="235">
        <v>1059.18</v>
      </c>
    </row>
    <row r="1717" spans="1:2" ht="16.350000000000001" customHeight="1" x14ac:dyDescent="0.25">
      <c r="A1717" s="232">
        <v>35277</v>
      </c>
      <c r="B1717" s="233">
        <v>1056.74</v>
      </c>
    </row>
    <row r="1718" spans="1:2" ht="16.350000000000001" customHeight="1" x14ac:dyDescent="0.25">
      <c r="A1718" s="232">
        <v>35278</v>
      </c>
      <c r="B1718" s="235">
        <v>1057.47</v>
      </c>
    </row>
    <row r="1719" spans="1:2" ht="16.350000000000001" customHeight="1" x14ac:dyDescent="0.25">
      <c r="A1719" s="232">
        <v>35279</v>
      </c>
      <c r="B1719" s="233">
        <v>1054.8699999999999</v>
      </c>
    </row>
    <row r="1720" spans="1:2" ht="16.350000000000001" customHeight="1" x14ac:dyDescent="0.25">
      <c r="A1720" s="232">
        <v>35280</v>
      </c>
      <c r="B1720" s="235">
        <v>1054.0999999999999</v>
      </c>
    </row>
    <row r="1721" spans="1:2" ht="16.350000000000001" customHeight="1" x14ac:dyDescent="0.25">
      <c r="A1721" s="232">
        <v>35281</v>
      </c>
      <c r="B1721" s="233">
        <v>1054.0999999999999</v>
      </c>
    </row>
    <row r="1722" spans="1:2" ht="16.350000000000001" customHeight="1" x14ac:dyDescent="0.25">
      <c r="A1722" s="232">
        <v>35282</v>
      </c>
      <c r="B1722" s="235">
        <v>1054.0999999999999</v>
      </c>
    </row>
    <row r="1723" spans="1:2" ht="16.350000000000001" customHeight="1" x14ac:dyDescent="0.25">
      <c r="A1723" s="232">
        <v>35283</v>
      </c>
      <c r="B1723" s="233">
        <v>1051.6099999999999</v>
      </c>
    </row>
    <row r="1724" spans="1:2" ht="16.350000000000001" customHeight="1" x14ac:dyDescent="0.25">
      <c r="A1724" s="232">
        <v>35284</v>
      </c>
      <c r="B1724" s="235">
        <v>1049.3699999999999</v>
      </c>
    </row>
    <row r="1725" spans="1:2" ht="16.350000000000001" customHeight="1" x14ac:dyDescent="0.25">
      <c r="A1725" s="232">
        <v>35285</v>
      </c>
      <c r="B1725" s="233">
        <v>1049.3699999999999</v>
      </c>
    </row>
    <row r="1726" spans="1:2" ht="16.350000000000001" customHeight="1" x14ac:dyDescent="0.25">
      <c r="A1726" s="232">
        <v>35286</v>
      </c>
      <c r="B1726" s="235">
        <v>1044.9000000000001</v>
      </c>
    </row>
    <row r="1727" spans="1:2" ht="16.350000000000001" customHeight="1" x14ac:dyDescent="0.25">
      <c r="A1727" s="232">
        <v>35287</v>
      </c>
      <c r="B1727" s="233">
        <v>1040.68</v>
      </c>
    </row>
    <row r="1728" spans="1:2" ht="16.350000000000001" customHeight="1" x14ac:dyDescent="0.25">
      <c r="A1728" s="232">
        <v>35288</v>
      </c>
      <c r="B1728" s="235">
        <v>1040.68</v>
      </c>
    </row>
    <row r="1729" spans="1:2" ht="16.350000000000001" customHeight="1" x14ac:dyDescent="0.25">
      <c r="A1729" s="232">
        <v>35289</v>
      </c>
      <c r="B1729" s="233">
        <v>1040.68</v>
      </c>
    </row>
    <row r="1730" spans="1:2" ht="16.350000000000001" customHeight="1" x14ac:dyDescent="0.25">
      <c r="A1730" s="232">
        <v>35290</v>
      </c>
      <c r="B1730" s="235">
        <v>1035.79</v>
      </c>
    </row>
    <row r="1731" spans="1:2" ht="16.350000000000001" customHeight="1" x14ac:dyDescent="0.25">
      <c r="A1731" s="232">
        <v>35291</v>
      </c>
      <c r="B1731" s="233">
        <v>1029.46</v>
      </c>
    </row>
    <row r="1732" spans="1:2" ht="16.350000000000001" customHeight="1" x14ac:dyDescent="0.25">
      <c r="A1732" s="232">
        <v>35292</v>
      </c>
      <c r="B1732" s="235">
        <v>1041.76</v>
      </c>
    </row>
    <row r="1733" spans="1:2" ht="16.350000000000001" customHeight="1" x14ac:dyDescent="0.25">
      <c r="A1733" s="232">
        <v>35293</v>
      </c>
      <c r="B1733" s="233">
        <v>1051.82</v>
      </c>
    </row>
    <row r="1734" spans="1:2" ht="16.350000000000001" customHeight="1" x14ac:dyDescent="0.25">
      <c r="A1734" s="232">
        <v>35294</v>
      </c>
      <c r="B1734" s="235">
        <v>1047.9000000000001</v>
      </c>
    </row>
    <row r="1735" spans="1:2" ht="16.350000000000001" customHeight="1" x14ac:dyDescent="0.25">
      <c r="A1735" s="232">
        <v>35295</v>
      </c>
      <c r="B1735" s="233">
        <v>1047.9000000000001</v>
      </c>
    </row>
    <row r="1736" spans="1:2" ht="16.350000000000001" customHeight="1" x14ac:dyDescent="0.25">
      <c r="A1736" s="232">
        <v>35296</v>
      </c>
      <c r="B1736" s="235">
        <v>1047.9000000000001</v>
      </c>
    </row>
    <row r="1737" spans="1:2" ht="16.350000000000001" customHeight="1" x14ac:dyDescent="0.25">
      <c r="A1737" s="232">
        <v>35297</v>
      </c>
      <c r="B1737" s="233">
        <v>1047.9000000000001</v>
      </c>
    </row>
    <row r="1738" spans="1:2" ht="16.350000000000001" customHeight="1" x14ac:dyDescent="0.25">
      <c r="A1738" s="232">
        <v>35298</v>
      </c>
      <c r="B1738" s="235">
        <v>1044.54</v>
      </c>
    </row>
    <row r="1739" spans="1:2" ht="16.350000000000001" customHeight="1" x14ac:dyDescent="0.25">
      <c r="A1739" s="232">
        <v>35299</v>
      </c>
      <c r="B1739" s="233">
        <v>1037.43</v>
      </c>
    </row>
    <row r="1740" spans="1:2" ht="16.350000000000001" customHeight="1" x14ac:dyDescent="0.25">
      <c r="A1740" s="232">
        <v>35300</v>
      </c>
      <c r="B1740" s="235">
        <v>1040.1500000000001</v>
      </c>
    </row>
    <row r="1741" spans="1:2" ht="16.350000000000001" customHeight="1" x14ac:dyDescent="0.25">
      <c r="A1741" s="232">
        <v>35301</v>
      </c>
      <c r="B1741" s="233">
        <v>1037.0999999999999</v>
      </c>
    </row>
    <row r="1742" spans="1:2" ht="16.350000000000001" customHeight="1" x14ac:dyDescent="0.25">
      <c r="A1742" s="232">
        <v>35302</v>
      </c>
      <c r="B1742" s="235">
        <v>1037.0999999999999</v>
      </c>
    </row>
    <row r="1743" spans="1:2" ht="16.350000000000001" customHeight="1" x14ac:dyDescent="0.25">
      <c r="A1743" s="232">
        <v>35303</v>
      </c>
      <c r="B1743" s="233">
        <v>1037.0999999999999</v>
      </c>
    </row>
    <row r="1744" spans="1:2" ht="16.350000000000001" customHeight="1" x14ac:dyDescent="0.25">
      <c r="A1744" s="232">
        <v>35304</v>
      </c>
      <c r="B1744" s="235">
        <v>1041.6400000000001</v>
      </c>
    </row>
    <row r="1745" spans="1:2" ht="16.350000000000001" customHeight="1" x14ac:dyDescent="0.25">
      <c r="A1745" s="232">
        <v>35305</v>
      </c>
      <c r="B1745" s="233">
        <v>1044.54</v>
      </c>
    </row>
    <row r="1746" spans="1:2" ht="16.350000000000001" customHeight="1" x14ac:dyDescent="0.25">
      <c r="A1746" s="232">
        <v>35306</v>
      </c>
      <c r="B1746" s="235">
        <v>1046.7</v>
      </c>
    </row>
    <row r="1747" spans="1:2" ht="16.350000000000001" customHeight="1" x14ac:dyDescent="0.25">
      <c r="A1747" s="232">
        <v>35307</v>
      </c>
      <c r="B1747" s="233">
        <v>1045.02</v>
      </c>
    </row>
    <row r="1748" spans="1:2" ht="16.350000000000001" customHeight="1" x14ac:dyDescent="0.25">
      <c r="A1748" s="232">
        <v>35308</v>
      </c>
      <c r="B1748" s="235">
        <v>1042.32</v>
      </c>
    </row>
    <row r="1749" spans="1:2" ht="16.350000000000001" customHeight="1" x14ac:dyDescent="0.25">
      <c r="A1749" s="232">
        <v>35309</v>
      </c>
      <c r="B1749" s="233">
        <v>1042.32</v>
      </c>
    </row>
    <row r="1750" spans="1:2" ht="16.350000000000001" customHeight="1" x14ac:dyDescent="0.25">
      <c r="A1750" s="232">
        <v>35310</v>
      </c>
      <c r="B1750" s="235">
        <v>1042.32</v>
      </c>
    </row>
    <row r="1751" spans="1:2" ht="16.350000000000001" customHeight="1" x14ac:dyDescent="0.25">
      <c r="A1751" s="232">
        <v>35311</v>
      </c>
      <c r="B1751" s="233">
        <v>1044.3800000000001</v>
      </c>
    </row>
    <row r="1752" spans="1:2" ht="16.350000000000001" customHeight="1" x14ac:dyDescent="0.25">
      <c r="A1752" s="232">
        <v>35312</v>
      </c>
      <c r="B1752" s="235">
        <v>1045.27</v>
      </c>
    </row>
    <row r="1753" spans="1:2" ht="16.350000000000001" customHeight="1" x14ac:dyDescent="0.25">
      <c r="A1753" s="232">
        <v>35313</v>
      </c>
      <c r="B1753" s="233">
        <v>1044.0899999999999</v>
      </c>
    </row>
    <row r="1754" spans="1:2" ht="16.350000000000001" customHeight="1" x14ac:dyDescent="0.25">
      <c r="A1754" s="232">
        <v>35314</v>
      </c>
      <c r="B1754" s="235">
        <v>1043.93</v>
      </c>
    </row>
    <row r="1755" spans="1:2" ht="16.350000000000001" customHeight="1" x14ac:dyDescent="0.25">
      <c r="A1755" s="232">
        <v>35315</v>
      </c>
      <c r="B1755" s="233">
        <v>1045.8699999999999</v>
      </c>
    </row>
    <row r="1756" spans="1:2" ht="16.350000000000001" customHeight="1" x14ac:dyDescent="0.25">
      <c r="A1756" s="232">
        <v>35316</v>
      </c>
      <c r="B1756" s="235">
        <v>1045.8699999999999</v>
      </c>
    </row>
    <row r="1757" spans="1:2" ht="16.350000000000001" customHeight="1" x14ac:dyDescent="0.25">
      <c r="A1757" s="232">
        <v>35317</v>
      </c>
      <c r="B1757" s="233">
        <v>1045.8699999999999</v>
      </c>
    </row>
    <row r="1758" spans="1:2" ht="16.350000000000001" customHeight="1" x14ac:dyDescent="0.25">
      <c r="A1758" s="232">
        <v>35318</v>
      </c>
      <c r="B1758" s="235">
        <v>1047.95</v>
      </c>
    </row>
    <row r="1759" spans="1:2" ht="16.350000000000001" customHeight="1" x14ac:dyDescent="0.25">
      <c r="A1759" s="232">
        <v>35319</v>
      </c>
      <c r="B1759" s="233">
        <v>1051.6400000000001</v>
      </c>
    </row>
    <row r="1760" spans="1:2" ht="16.350000000000001" customHeight="1" x14ac:dyDescent="0.25">
      <c r="A1760" s="232">
        <v>35320</v>
      </c>
      <c r="B1760" s="235">
        <v>1047.26</v>
      </c>
    </row>
    <row r="1761" spans="1:2" ht="16.350000000000001" customHeight="1" x14ac:dyDescent="0.25">
      <c r="A1761" s="232">
        <v>35321</v>
      </c>
      <c r="B1761" s="233">
        <v>1047.6600000000001</v>
      </c>
    </row>
    <row r="1762" spans="1:2" ht="16.350000000000001" customHeight="1" x14ac:dyDescent="0.25">
      <c r="A1762" s="232">
        <v>35322</v>
      </c>
      <c r="B1762" s="235">
        <v>1043.8900000000001</v>
      </c>
    </row>
    <row r="1763" spans="1:2" ht="16.350000000000001" customHeight="1" x14ac:dyDescent="0.25">
      <c r="A1763" s="232">
        <v>35323</v>
      </c>
      <c r="B1763" s="233">
        <v>1043.8900000000001</v>
      </c>
    </row>
    <row r="1764" spans="1:2" ht="16.350000000000001" customHeight="1" x14ac:dyDescent="0.25">
      <c r="A1764" s="232">
        <v>35324</v>
      </c>
      <c r="B1764" s="235">
        <v>1043.8900000000001</v>
      </c>
    </row>
    <row r="1765" spans="1:2" ht="16.350000000000001" customHeight="1" x14ac:dyDescent="0.25">
      <c r="A1765" s="232">
        <v>35325</v>
      </c>
      <c r="B1765" s="233">
        <v>1042.8</v>
      </c>
    </row>
    <row r="1766" spans="1:2" ht="16.350000000000001" customHeight="1" x14ac:dyDescent="0.25">
      <c r="A1766" s="232">
        <v>35326</v>
      </c>
      <c r="B1766" s="235">
        <v>1038.9000000000001</v>
      </c>
    </row>
    <row r="1767" spans="1:2" ht="16.350000000000001" customHeight="1" x14ac:dyDescent="0.25">
      <c r="A1767" s="232">
        <v>35327</v>
      </c>
      <c r="B1767" s="233">
        <v>1035.94</v>
      </c>
    </row>
    <row r="1768" spans="1:2" ht="16.350000000000001" customHeight="1" x14ac:dyDescent="0.25">
      <c r="A1768" s="232">
        <v>35328</v>
      </c>
      <c r="B1768" s="235">
        <v>1037.0999999999999</v>
      </c>
    </row>
    <row r="1769" spans="1:2" ht="16.350000000000001" customHeight="1" x14ac:dyDescent="0.25">
      <c r="A1769" s="232">
        <v>35329</v>
      </c>
      <c r="B1769" s="233">
        <v>1037.1099999999999</v>
      </c>
    </row>
    <row r="1770" spans="1:2" ht="16.350000000000001" customHeight="1" x14ac:dyDescent="0.25">
      <c r="A1770" s="232">
        <v>35330</v>
      </c>
      <c r="B1770" s="235">
        <v>1037.1099999999999</v>
      </c>
    </row>
    <row r="1771" spans="1:2" ht="16.350000000000001" customHeight="1" x14ac:dyDescent="0.25">
      <c r="A1771" s="232">
        <v>35331</v>
      </c>
      <c r="B1771" s="233">
        <v>1037.1099999999999</v>
      </c>
    </row>
    <row r="1772" spans="1:2" ht="16.350000000000001" customHeight="1" x14ac:dyDescent="0.25">
      <c r="A1772" s="232">
        <v>35332</v>
      </c>
      <c r="B1772" s="235">
        <v>1038.0899999999999</v>
      </c>
    </row>
    <row r="1773" spans="1:2" ht="16.350000000000001" customHeight="1" x14ac:dyDescent="0.25">
      <c r="A1773" s="232">
        <v>35333</v>
      </c>
      <c r="B1773" s="233">
        <v>1040.3599999999999</v>
      </c>
    </row>
    <row r="1774" spans="1:2" ht="16.350000000000001" customHeight="1" x14ac:dyDescent="0.25">
      <c r="A1774" s="232">
        <v>35334</v>
      </c>
      <c r="B1774" s="235">
        <v>1030.25</v>
      </c>
    </row>
    <row r="1775" spans="1:2" ht="16.350000000000001" customHeight="1" x14ac:dyDescent="0.25">
      <c r="A1775" s="232">
        <v>35335</v>
      </c>
      <c r="B1775" s="233">
        <v>1027.68</v>
      </c>
    </row>
    <row r="1776" spans="1:2" ht="16.350000000000001" customHeight="1" x14ac:dyDescent="0.25">
      <c r="A1776" s="232">
        <v>35336</v>
      </c>
      <c r="B1776" s="235">
        <v>1025.06</v>
      </c>
    </row>
    <row r="1777" spans="1:2" ht="16.350000000000001" customHeight="1" x14ac:dyDescent="0.25">
      <c r="A1777" s="232">
        <v>35337</v>
      </c>
      <c r="B1777" s="233">
        <v>1025.06</v>
      </c>
    </row>
    <row r="1778" spans="1:2" ht="16.350000000000001" customHeight="1" x14ac:dyDescent="0.25">
      <c r="A1778" s="232">
        <v>35338</v>
      </c>
      <c r="B1778" s="235">
        <v>1025.06</v>
      </c>
    </row>
    <row r="1779" spans="1:2" ht="16.350000000000001" customHeight="1" x14ac:dyDescent="0.25">
      <c r="A1779" s="232">
        <v>35339</v>
      </c>
      <c r="B1779" s="233">
        <v>1027.08</v>
      </c>
    </row>
    <row r="1780" spans="1:2" ht="16.350000000000001" customHeight="1" x14ac:dyDescent="0.25">
      <c r="A1780" s="232">
        <v>35340</v>
      </c>
      <c r="B1780" s="235">
        <v>1030.54</v>
      </c>
    </row>
    <row r="1781" spans="1:2" ht="16.350000000000001" customHeight="1" x14ac:dyDescent="0.25">
      <c r="A1781" s="232">
        <v>35341</v>
      </c>
      <c r="B1781" s="233">
        <v>1019.17</v>
      </c>
    </row>
    <row r="1782" spans="1:2" ht="16.350000000000001" customHeight="1" x14ac:dyDescent="0.25">
      <c r="A1782" s="232">
        <v>35342</v>
      </c>
      <c r="B1782" s="235">
        <v>1015.24</v>
      </c>
    </row>
    <row r="1783" spans="1:2" ht="16.350000000000001" customHeight="1" x14ac:dyDescent="0.25">
      <c r="A1783" s="232">
        <v>35343</v>
      </c>
      <c r="B1783" s="233">
        <v>1014.99</v>
      </c>
    </row>
    <row r="1784" spans="1:2" ht="16.350000000000001" customHeight="1" x14ac:dyDescent="0.25">
      <c r="A1784" s="232">
        <v>35344</v>
      </c>
      <c r="B1784" s="235">
        <v>1014.99</v>
      </c>
    </row>
    <row r="1785" spans="1:2" ht="16.350000000000001" customHeight="1" x14ac:dyDescent="0.25">
      <c r="A1785" s="232">
        <v>35345</v>
      </c>
      <c r="B1785" s="233">
        <v>1014.99</v>
      </c>
    </row>
    <row r="1786" spans="1:2" ht="16.350000000000001" customHeight="1" x14ac:dyDescent="0.25">
      <c r="A1786" s="232">
        <v>35346</v>
      </c>
      <c r="B1786" s="235">
        <v>1012.56</v>
      </c>
    </row>
    <row r="1787" spans="1:2" ht="16.350000000000001" customHeight="1" x14ac:dyDescent="0.25">
      <c r="A1787" s="232">
        <v>35347</v>
      </c>
      <c r="B1787" s="233">
        <v>1010.32</v>
      </c>
    </row>
    <row r="1788" spans="1:2" ht="16.350000000000001" customHeight="1" x14ac:dyDescent="0.25">
      <c r="A1788" s="232">
        <v>35348</v>
      </c>
      <c r="B1788" s="235">
        <v>1012.27</v>
      </c>
    </row>
    <row r="1789" spans="1:2" ht="16.350000000000001" customHeight="1" x14ac:dyDescent="0.25">
      <c r="A1789" s="232">
        <v>35349</v>
      </c>
      <c r="B1789" s="233">
        <v>1013.12</v>
      </c>
    </row>
    <row r="1790" spans="1:2" ht="16.350000000000001" customHeight="1" x14ac:dyDescent="0.25">
      <c r="A1790" s="232">
        <v>35350</v>
      </c>
      <c r="B1790" s="235">
        <v>1015.07</v>
      </c>
    </row>
    <row r="1791" spans="1:2" ht="16.350000000000001" customHeight="1" x14ac:dyDescent="0.25">
      <c r="A1791" s="232">
        <v>35351</v>
      </c>
      <c r="B1791" s="233">
        <v>1015.07</v>
      </c>
    </row>
    <row r="1792" spans="1:2" ht="16.350000000000001" customHeight="1" x14ac:dyDescent="0.25">
      <c r="A1792" s="232">
        <v>35352</v>
      </c>
      <c r="B1792" s="235">
        <v>1015.07</v>
      </c>
    </row>
    <row r="1793" spans="1:2" ht="16.350000000000001" customHeight="1" x14ac:dyDescent="0.25">
      <c r="A1793" s="232">
        <v>35353</v>
      </c>
      <c r="B1793" s="233">
        <v>1015.07</v>
      </c>
    </row>
    <row r="1794" spans="1:2" ht="16.350000000000001" customHeight="1" x14ac:dyDescent="0.25">
      <c r="A1794" s="232">
        <v>35354</v>
      </c>
      <c r="B1794" s="235">
        <v>1019.22</v>
      </c>
    </row>
    <row r="1795" spans="1:2" ht="16.350000000000001" customHeight="1" x14ac:dyDescent="0.25">
      <c r="A1795" s="232">
        <v>35355</v>
      </c>
      <c r="B1795" s="233">
        <v>1018.5</v>
      </c>
    </row>
    <row r="1796" spans="1:2" ht="16.350000000000001" customHeight="1" x14ac:dyDescent="0.25">
      <c r="A1796" s="232">
        <v>35356</v>
      </c>
      <c r="B1796" s="235">
        <v>1015.24</v>
      </c>
    </row>
    <row r="1797" spans="1:2" ht="16.350000000000001" customHeight="1" x14ac:dyDescent="0.25">
      <c r="A1797" s="232">
        <v>35357</v>
      </c>
      <c r="B1797" s="233">
        <v>1016.87</v>
      </c>
    </row>
    <row r="1798" spans="1:2" ht="16.350000000000001" customHeight="1" x14ac:dyDescent="0.25">
      <c r="A1798" s="232">
        <v>35358</v>
      </c>
      <c r="B1798" s="235">
        <v>1016.87</v>
      </c>
    </row>
    <row r="1799" spans="1:2" ht="16.350000000000001" customHeight="1" x14ac:dyDescent="0.25">
      <c r="A1799" s="232">
        <v>35359</v>
      </c>
      <c r="B1799" s="233">
        <v>1016.87</v>
      </c>
    </row>
    <row r="1800" spans="1:2" ht="16.350000000000001" customHeight="1" x14ac:dyDescent="0.25">
      <c r="A1800" s="232">
        <v>35360</v>
      </c>
      <c r="B1800" s="235">
        <v>1018.33</v>
      </c>
    </row>
    <row r="1801" spans="1:2" ht="16.350000000000001" customHeight="1" x14ac:dyDescent="0.25">
      <c r="A1801" s="232">
        <v>35361</v>
      </c>
      <c r="B1801" s="233">
        <v>1018.04</v>
      </c>
    </row>
    <row r="1802" spans="1:2" ht="16.350000000000001" customHeight="1" x14ac:dyDescent="0.25">
      <c r="A1802" s="232">
        <v>35362</v>
      </c>
      <c r="B1802" s="235">
        <v>1017.52</v>
      </c>
    </row>
    <row r="1803" spans="1:2" ht="16.350000000000001" customHeight="1" x14ac:dyDescent="0.25">
      <c r="A1803" s="232">
        <v>35363</v>
      </c>
      <c r="B1803" s="233">
        <v>1015.49</v>
      </c>
    </row>
    <row r="1804" spans="1:2" ht="16.350000000000001" customHeight="1" x14ac:dyDescent="0.25">
      <c r="A1804" s="232">
        <v>35364</v>
      </c>
      <c r="B1804" s="235">
        <v>1011.69</v>
      </c>
    </row>
    <row r="1805" spans="1:2" ht="16.350000000000001" customHeight="1" x14ac:dyDescent="0.25">
      <c r="A1805" s="232">
        <v>35365</v>
      </c>
      <c r="B1805" s="233">
        <v>1011.69</v>
      </c>
    </row>
    <row r="1806" spans="1:2" ht="16.350000000000001" customHeight="1" x14ac:dyDescent="0.25">
      <c r="A1806" s="232">
        <v>35366</v>
      </c>
      <c r="B1806" s="235">
        <v>1011.69</v>
      </c>
    </row>
    <row r="1807" spans="1:2" ht="16.350000000000001" customHeight="1" x14ac:dyDescent="0.25">
      <c r="A1807" s="232">
        <v>35367</v>
      </c>
      <c r="B1807" s="233">
        <v>1012.43</v>
      </c>
    </row>
    <row r="1808" spans="1:2" ht="16.350000000000001" customHeight="1" x14ac:dyDescent="0.25">
      <c r="A1808" s="232">
        <v>35368</v>
      </c>
      <c r="B1808" s="235">
        <v>1007.57</v>
      </c>
    </row>
    <row r="1809" spans="1:2" ht="16.350000000000001" customHeight="1" x14ac:dyDescent="0.25">
      <c r="A1809" s="232">
        <v>35369</v>
      </c>
      <c r="B1809" s="233">
        <v>1005.83</v>
      </c>
    </row>
    <row r="1810" spans="1:2" ht="16.350000000000001" customHeight="1" x14ac:dyDescent="0.25">
      <c r="A1810" s="232">
        <v>35370</v>
      </c>
      <c r="B1810" s="235">
        <v>1000.14</v>
      </c>
    </row>
    <row r="1811" spans="1:2" ht="16.350000000000001" customHeight="1" x14ac:dyDescent="0.25">
      <c r="A1811" s="232">
        <v>35371</v>
      </c>
      <c r="B1811" s="233">
        <v>999.49</v>
      </c>
    </row>
    <row r="1812" spans="1:2" ht="16.350000000000001" customHeight="1" x14ac:dyDescent="0.25">
      <c r="A1812" s="232">
        <v>35372</v>
      </c>
      <c r="B1812" s="235">
        <v>999.49</v>
      </c>
    </row>
    <row r="1813" spans="1:2" ht="16.350000000000001" customHeight="1" x14ac:dyDescent="0.25">
      <c r="A1813" s="232">
        <v>35373</v>
      </c>
      <c r="B1813" s="233">
        <v>999.49</v>
      </c>
    </row>
    <row r="1814" spans="1:2" ht="16.350000000000001" customHeight="1" x14ac:dyDescent="0.25">
      <c r="A1814" s="232">
        <v>35374</v>
      </c>
      <c r="B1814" s="235">
        <v>999.49</v>
      </c>
    </row>
    <row r="1815" spans="1:2" ht="16.350000000000001" customHeight="1" x14ac:dyDescent="0.25">
      <c r="A1815" s="232">
        <v>35375</v>
      </c>
      <c r="B1815" s="233">
        <v>1006.36</v>
      </c>
    </row>
    <row r="1816" spans="1:2" ht="16.350000000000001" customHeight="1" x14ac:dyDescent="0.25">
      <c r="A1816" s="232">
        <v>35376</v>
      </c>
      <c r="B1816" s="235">
        <v>1003.75</v>
      </c>
    </row>
    <row r="1817" spans="1:2" ht="16.350000000000001" customHeight="1" x14ac:dyDescent="0.25">
      <c r="A1817" s="232">
        <v>35377</v>
      </c>
      <c r="B1817" s="233">
        <v>999.59</v>
      </c>
    </row>
    <row r="1818" spans="1:2" ht="16.350000000000001" customHeight="1" x14ac:dyDescent="0.25">
      <c r="A1818" s="232">
        <v>35378</v>
      </c>
      <c r="B1818" s="235">
        <v>1001.24</v>
      </c>
    </row>
    <row r="1819" spans="1:2" ht="16.350000000000001" customHeight="1" x14ac:dyDescent="0.25">
      <c r="A1819" s="232">
        <v>35379</v>
      </c>
      <c r="B1819" s="233">
        <v>1001.24</v>
      </c>
    </row>
    <row r="1820" spans="1:2" ht="16.350000000000001" customHeight="1" x14ac:dyDescent="0.25">
      <c r="A1820" s="232">
        <v>35380</v>
      </c>
      <c r="B1820" s="235">
        <v>1001.24</v>
      </c>
    </row>
    <row r="1821" spans="1:2" ht="16.350000000000001" customHeight="1" x14ac:dyDescent="0.25">
      <c r="A1821" s="232">
        <v>35381</v>
      </c>
      <c r="B1821" s="233">
        <v>1001.24</v>
      </c>
    </row>
    <row r="1822" spans="1:2" ht="16.350000000000001" customHeight="1" x14ac:dyDescent="0.25">
      <c r="A1822" s="232">
        <v>35382</v>
      </c>
      <c r="B1822" s="235">
        <v>1000.22</v>
      </c>
    </row>
    <row r="1823" spans="1:2" ht="16.350000000000001" customHeight="1" x14ac:dyDescent="0.25">
      <c r="A1823" s="232">
        <v>35383</v>
      </c>
      <c r="B1823" s="233">
        <v>997.38</v>
      </c>
    </row>
    <row r="1824" spans="1:2" ht="16.350000000000001" customHeight="1" x14ac:dyDescent="0.25">
      <c r="A1824" s="232">
        <v>35384</v>
      </c>
      <c r="B1824" s="235">
        <v>1001.68</v>
      </c>
    </row>
    <row r="1825" spans="1:2" ht="16.350000000000001" customHeight="1" x14ac:dyDescent="0.25">
      <c r="A1825" s="232">
        <v>35385</v>
      </c>
      <c r="B1825" s="233">
        <v>999.68</v>
      </c>
    </row>
    <row r="1826" spans="1:2" ht="16.350000000000001" customHeight="1" x14ac:dyDescent="0.25">
      <c r="A1826" s="232">
        <v>35386</v>
      </c>
      <c r="B1826" s="235">
        <v>999.68</v>
      </c>
    </row>
    <row r="1827" spans="1:2" ht="16.350000000000001" customHeight="1" x14ac:dyDescent="0.25">
      <c r="A1827" s="232">
        <v>35387</v>
      </c>
      <c r="B1827" s="233">
        <v>999.68</v>
      </c>
    </row>
    <row r="1828" spans="1:2" ht="16.350000000000001" customHeight="1" x14ac:dyDescent="0.25">
      <c r="A1828" s="232">
        <v>35388</v>
      </c>
      <c r="B1828" s="235">
        <v>995.96</v>
      </c>
    </row>
    <row r="1829" spans="1:2" ht="16.350000000000001" customHeight="1" x14ac:dyDescent="0.25">
      <c r="A1829" s="232">
        <v>35389</v>
      </c>
      <c r="B1829" s="233">
        <v>994.02</v>
      </c>
    </row>
    <row r="1830" spans="1:2" ht="16.350000000000001" customHeight="1" x14ac:dyDescent="0.25">
      <c r="A1830" s="232">
        <v>35390</v>
      </c>
      <c r="B1830" s="235">
        <v>995.2</v>
      </c>
    </row>
    <row r="1831" spans="1:2" ht="16.350000000000001" customHeight="1" x14ac:dyDescent="0.25">
      <c r="A1831" s="232">
        <v>35391</v>
      </c>
      <c r="B1831" s="233">
        <v>994.37</v>
      </c>
    </row>
    <row r="1832" spans="1:2" ht="16.350000000000001" customHeight="1" x14ac:dyDescent="0.25">
      <c r="A1832" s="232">
        <v>35392</v>
      </c>
      <c r="B1832" s="235">
        <v>995.34</v>
      </c>
    </row>
    <row r="1833" spans="1:2" ht="16.350000000000001" customHeight="1" x14ac:dyDescent="0.25">
      <c r="A1833" s="232">
        <v>35393</v>
      </c>
      <c r="B1833" s="233">
        <v>995.34</v>
      </c>
    </row>
    <row r="1834" spans="1:2" ht="16.350000000000001" customHeight="1" x14ac:dyDescent="0.25">
      <c r="A1834" s="232">
        <v>35394</v>
      </c>
      <c r="B1834" s="235">
        <v>995.34</v>
      </c>
    </row>
    <row r="1835" spans="1:2" ht="16.350000000000001" customHeight="1" x14ac:dyDescent="0.25">
      <c r="A1835" s="232">
        <v>35395</v>
      </c>
      <c r="B1835" s="233">
        <v>995.05</v>
      </c>
    </row>
    <row r="1836" spans="1:2" ht="16.350000000000001" customHeight="1" x14ac:dyDescent="0.25">
      <c r="A1836" s="232">
        <v>35396</v>
      </c>
      <c r="B1836" s="235">
        <v>995.05</v>
      </c>
    </row>
    <row r="1837" spans="1:2" ht="16.350000000000001" customHeight="1" x14ac:dyDescent="0.25">
      <c r="A1837" s="232">
        <v>35397</v>
      </c>
      <c r="B1837" s="233">
        <v>995.93</v>
      </c>
    </row>
    <row r="1838" spans="1:2" ht="16.350000000000001" customHeight="1" x14ac:dyDescent="0.25">
      <c r="A1838" s="232">
        <v>35398</v>
      </c>
      <c r="B1838" s="235">
        <v>994.94</v>
      </c>
    </row>
    <row r="1839" spans="1:2" ht="16.350000000000001" customHeight="1" x14ac:dyDescent="0.25">
      <c r="A1839" s="232">
        <v>35399</v>
      </c>
      <c r="B1839" s="233">
        <v>1002.28</v>
      </c>
    </row>
    <row r="1840" spans="1:2" ht="16.350000000000001" customHeight="1" x14ac:dyDescent="0.25">
      <c r="A1840" s="232">
        <v>35400</v>
      </c>
      <c r="B1840" s="235">
        <v>1002.28</v>
      </c>
    </row>
    <row r="1841" spans="1:2" ht="16.350000000000001" customHeight="1" x14ac:dyDescent="0.25">
      <c r="A1841" s="232">
        <v>35401</v>
      </c>
      <c r="B1841" s="233">
        <v>1002.28</v>
      </c>
    </row>
    <row r="1842" spans="1:2" ht="16.350000000000001" customHeight="1" x14ac:dyDescent="0.25">
      <c r="A1842" s="232">
        <v>35402</v>
      </c>
      <c r="B1842" s="235">
        <v>1000.09</v>
      </c>
    </row>
    <row r="1843" spans="1:2" ht="16.350000000000001" customHeight="1" x14ac:dyDescent="0.25">
      <c r="A1843" s="232">
        <v>35403</v>
      </c>
      <c r="B1843" s="233">
        <v>995.73</v>
      </c>
    </row>
    <row r="1844" spans="1:2" ht="16.350000000000001" customHeight="1" x14ac:dyDescent="0.25">
      <c r="A1844" s="232">
        <v>35404</v>
      </c>
      <c r="B1844" s="235">
        <v>997.4</v>
      </c>
    </row>
    <row r="1845" spans="1:2" ht="16.350000000000001" customHeight="1" x14ac:dyDescent="0.25">
      <c r="A1845" s="232">
        <v>35405</v>
      </c>
      <c r="B1845" s="233">
        <v>997.48</v>
      </c>
    </row>
    <row r="1846" spans="1:2" ht="16.350000000000001" customHeight="1" x14ac:dyDescent="0.25">
      <c r="A1846" s="232">
        <v>35406</v>
      </c>
      <c r="B1846" s="235">
        <v>1001.82</v>
      </c>
    </row>
    <row r="1847" spans="1:2" ht="16.350000000000001" customHeight="1" x14ac:dyDescent="0.25">
      <c r="A1847" s="232">
        <v>35407</v>
      </c>
      <c r="B1847" s="233">
        <v>1001.82</v>
      </c>
    </row>
    <row r="1848" spans="1:2" ht="16.350000000000001" customHeight="1" x14ac:dyDescent="0.25">
      <c r="A1848" s="232">
        <v>35408</v>
      </c>
      <c r="B1848" s="235">
        <v>1001.82</v>
      </c>
    </row>
    <row r="1849" spans="1:2" ht="16.350000000000001" customHeight="1" x14ac:dyDescent="0.25">
      <c r="A1849" s="232">
        <v>35409</v>
      </c>
      <c r="B1849" s="233">
        <v>997.99</v>
      </c>
    </row>
    <row r="1850" spans="1:2" ht="16.350000000000001" customHeight="1" x14ac:dyDescent="0.25">
      <c r="A1850" s="232">
        <v>35410</v>
      </c>
      <c r="B1850" s="235">
        <v>998.17</v>
      </c>
    </row>
    <row r="1851" spans="1:2" ht="16.350000000000001" customHeight="1" x14ac:dyDescent="0.25">
      <c r="A1851" s="232">
        <v>35411</v>
      </c>
      <c r="B1851" s="233">
        <v>998.31</v>
      </c>
    </row>
    <row r="1852" spans="1:2" ht="16.350000000000001" customHeight="1" x14ac:dyDescent="0.25">
      <c r="A1852" s="232">
        <v>35412</v>
      </c>
      <c r="B1852" s="235">
        <v>999.47</v>
      </c>
    </row>
    <row r="1853" spans="1:2" ht="16.350000000000001" customHeight="1" x14ac:dyDescent="0.25">
      <c r="A1853" s="232">
        <v>35413</v>
      </c>
      <c r="B1853" s="233">
        <v>1002.95</v>
      </c>
    </row>
    <row r="1854" spans="1:2" ht="16.350000000000001" customHeight="1" x14ac:dyDescent="0.25">
      <c r="A1854" s="232">
        <v>35414</v>
      </c>
      <c r="B1854" s="235">
        <v>1002.95</v>
      </c>
    </row>
    <row r="1855" spans="1:2" ht="16.350000000000001" customHeight="1" x14ac:dyDescent="0.25">
      <c r="A1855" s="232">
        <v>35415</v>
      </c>
      <c r="B1855" s="233">
        <v>1002.95</v>
      </c>
    </row>
    <row r="1856" spans="1:2" ht="16.350000000000001" customHeight="1" x14ac:dyDescent="0.25">
      <c r="A1856" s="232">
        <v>35416</v>
      </c>
      <c r="B1856" s="235">
        <v>1001.58</v>
      </c>
    </row>
    <row r="1857" spans="1:2" ht="16.350000000000001" customHeight="1" x14ac:dyDescent="0.25">
      <c r="A1857" s="232">
        <v>35417</v>
      </c>
      <c r="B1857" s="233">
        <v>1000.4</v>
      </c>
    </row>
    <row r="1858" spans="1:2" ht="16.350000000000001" customHeight="1" x14ac:dyDescent="0.25">
      <c r="A1858" s="232">
        <v>35418</v>
      </c>
      <c r="B1858" s="235">
        <v>1001.18</v>
      </c>
    </row>
    <row r="1859" spans="1:2" ht="16.350000000000001" customHeight="1" x14ac:dyDescent="0.25">
      <c r="A1859" s="232">
        <v>35419</v>
      </c>
      <c r="B1859" s="233">
        <v>1001.1</v>
      </c>
    </row>
    <row r="1860" spans="1:2" ht="16.350000000000001" customHeight="1" x14ac:dyDescent="0.25">
      <c r="A1860" s="232">
        <v>35420</v>
      </c>
      <c r="B1860" s="235">
        <v>1003.15</v>
      </c>
    </row>
    <row r="1861" spans="1:2" ht="16.350000000000001" customHeight="1" x14ac:dyDescent="0.25">
      <c r="A1861" s="232">
        <v>35421</v>
      </c>
      <c r="B1861" s="233">
        <v>1003.15</v>
      </c>
    </row>
    <row r="1862" spans="1:2" ht="16.350000000000001" customHeight="1" x14ac:dyDescent="0.25">
      <c r="A1862" s="232">
        <v>35422</v>
      </c>
      <c r="B1862" s="235">
        <v>1003.15</v>
      </c>
    </row>
    <row r="1863" spans="1:2" ht="16.350000000000001" customHeight="1" x14ac:dyDescent="0.25">
      <c r="A1863" s="232">
        <v>35423</v>
      </c>
      <c r="B1863" s="233">
        <v>1002.51</v>
      </c>
    </row>
    <row r="1864" spans="1:2" ht="16.350000000000001" customHeight="1" x14ac:dyDescent="0.25">
      <c r="A1864" s="232">
        <v>35424</v>
      </c>
      <c r="B1864" s="235">
        <v>1002.51</v>
      </c>
    </row>
    <row r="1865" spans="1:2" ht="16.350000000000001" customHeight="1" x14ac:dyDescent="0.25">
      <c r="A1865" s="232">
        <v>35425</v>
      </c>
      <c r="B1865" s="233">
        <v>1002.51</v>
      </c>
    </row>
    <row r="1866" spans="1:2" ht="16.350000000000001" customHeight="1" x14ac:dyDescent="0.25">
      <c r="A1866" s="232">
        <v>35426</v>
      </c>
      <c r="B1866" s="235">
        <v>1003.49</v>
      </c>
    </row>
    <row r="1867" spans="1:2" ht="16.350000000000001" customHeight="1" x14ac:dyDescent="0.25">
      <c r="A1867" s="232">
        <v>35427</v>
      </c>
      <c r="B1867" s="233">
        <v>1005.4</v>
      </c>
    </row>
    <row r="1868" spans="1:2" ht="16.350000000000001" customHeight="1" x14ac:dyDescent="0.25">
      <c r="A1868" s="232">
        <v>35428</v>
      </c>
      <c r="B1868" s="235">
        <v>1005.4</v>
      </c>
    </row>
    <row r="1869" spans="1:2" ht="16.350000000000001" customHeight="1" x14ac:dyDescent="0.25">
      <c r="A1869" s="232">
        <v>35429</v>
      </c>
      <c r="B1869" s="233">
        <v>1005.4</v>
      </c>
    </row>
    <row r="1870" spans="1:2" ht="16.350000000000001" customHeight="1" x14ac:dyDescent="0.25">
      <c r="A1870" s="232">
        <v>35430</v>
      </c>
      <c r="B1870" s="235">
        <v>1005.33</v>
      </c>
    </row>
    <row r="1871" spans="1:2" ht="16.350000000000001" customHeight="1" x14ac:dyDescent="0.25">
      <c r="A1871" s="232">
        <v>35431</v>
      </c>
      <c r="B1871" s="233">
        <v>1005.33</v>
      </c>
    </row>
    <row r="1872" spans="1:2" ht="16.350000000000001" customHeight="1" x14ac:dyDescent="0.25">
      <c r="A1872" s="232">
        <v>35432</v>
      </c>
      <c r="B1872" s="235">
        <v>1005.33</v>
      </c>
    </row>
    <row r="1873" spans="1:2" ht="16.350000000000001" customHeight="1" x14ac:dyDescent="0.25">
      <c r="A1873" s="232">
        <v>35433</v>
      </c>
      <c r="B1873" s="233">
        <v>1007.33</v>
      </c>
    </row>
    <row r="1874" spans="1:2" ht="16.350000000000001" customHeight="1" x14ac:dyDescent="0.25">
      <c r="A1874" s="232">
        <v>35434</v>
      </c>
      <c r="B1874" s="235">
        <v>1016.81</v>
      </c>
    </row>
    <row r="1875" spans="1:2" ht="16.350000000000001" customHeight="1" x14ac:dyDescent="0.25">
      <c r="A1875" s="232">
        <v>35435</v>
      </c>
      <c r="B1875" s="233">
        <v>1016.81</v>
      </c>
    </row>
    <row r="1876" spans="1:2" ht="16.350000000000001" customHeight="1" x14ac:dyDescent="0.25">
      <c r="A1876" s="232">
        <v>35436</v>
      </c>
      <c r="B1876" s="235">
        <v>1016.81</v>
      </c>
    </row>
    <row r="1877" spans="1:2" ht="16.350000000000001" customHeight="1" x14ac:dyDescent="0.25">
      <c r="A1877" s="232">
        <v>35437</v>
      </c>
      <c r="B1877" s="233">
        <v>1016.81</v>
      </c>
    </row>
    <row r="1878" spans="1:2" ht="16.350000000000001" customHeight="1" x14ac:dyDescent="0.25">
      <c r="A1878" s="232">
        <v>35438</v>
      </c>
      <c r="B1878" s="235">
        <v>1022</v>
      </c>
    </row>
    <row r="1879" spans="1:2" ht="16.350000000000001" customHeight="1" x14ac:dyDescent="0.25">
      <c r="A1879" s="232">
        <v>35439</v>
      </c>
      <c r="B1879" s="233">
        <v>1020.16</v>
      </c>
    </row>
    <row r="1880" spans="1:2" ht="16.350000000000001" customHeight="1" x14ac:dyDescent="0.25">
      <c r="A1880" s="232">
        <v>35440</v>
      </c>
      <c r="B1880" s="235">
        <v>1013.68</v>
      </c>
    </row>
    <row r="1881" spans="1:2" ht="16.350000000000001" customHeight="1" x14ac:dyDescent="0.25">
      <c r="A1881" s="232">
        <v>35441</v>
      </c>
      <c r="B1881" s="233">
        <v>1011.01</v>
      </c>
    </row>
    <row r="1882" spans="1:2" ht="16.350000000000001" customHeight="1" x14ac:dyDescent="0.25">
      <c r="A1882" s="232">
        <v>35442</v>
      </c>
      <c r="B1882" s="235">
        <v>1011.01</v>
      </c>
    </row>
    <row r="1883" spans="1:2" ht="16.350000000000001" customHeight="1" x14ac:dyDescent="0.25">
      <c r="A1883" s="232">
        <v>35443</v>
      </c>
      <c r="B1883" s="233">
        <v>1011.01</v>
      </c>
    </row>
    <row r="1884" spans="1:2" ht="16.350000000000001" customHeight="1" x14ac:dyDescent="0.25">
      <c r="A1884" s="232">
        <v>35444</v>
      </c>
      <c r="B1884" s="235">
        <v>1015.53</v>
      </c>
    </row>
    <row r="1885" spans="1:2" ht="16.350000000000001" customHeight="1" x14ac:dyDescent="0.25">
      <c r="A1885" s="232">
        <v>35445</v>
      </c>
      <c r="B1885" s="233">
        <v>1026.53</v>
      </c>
    </row>
    <row r="1886" spans="1:2" ht="16.350000000000001" customHeight="1" x14ac:dyDescent="0.25">
      <c r="A1886" s="232">
        <v>35446</v>
      </c>
      <c r="B1886" s="235">
        <v>1023.47</v>
      </c>
    </row>
    <row r="1887" spans="1:2" ht="16.350000000000001" customHeight="1" x14ac:dyDescent="0.25">
      <c r="A1887" s="232">
        <v>35447</v>
      </c>
      <c r="B1887" s="233">
        <v>1018.15</v>
      </c>
    </row>
    <row r="1888" spans="1:2" ht="16.350000000000001" customHeight="1" x14ac:dyDescent="0.25">
      <c r="A1888" s="232">
        <v>35448</v>
      </c>
      <c r="B1888" s="235">
        <v>1020.9</v>
      </c>
    </row>
    <row r="1889" spans="1:2" ht="16.350000000000001" customHeight="1" x14ac:dyDescent="0.25">
      <c r="A1889" s="232">
        <v>35449</v>
      </c>
      <c r="B1889" s="233">
        <v>1020.9</v>
      </c>
    </row>
    <row r="1890" spans="1:2" ht="16.350000000000001" customHeight="1" x14ac:dyDescent="0.25">
      <c r="A1890" s="232">
        <v>35450</v>
      </c>
      <c r="B1890" s="235">
        <v>1020.9</v>
      </c>
    </row>
    <row r="1891" spans="1:2" ht="16.350000000000001" customHeight="1" x14ac:dyDescent="0.25">
      <c r="A1891" s="232">
        <v>35451</v>
      </c>
      <c r="B1891" s="233">
        <v>1022.75</v>
      </c>
    </row>
    <row r="1892" spans="1:2" ht="16.350000000000001" customHeight="1" x14ac:dyDescent="0.25">
      <c r="A1892" s="232">
        <v>35452</v>
      </c>
      <c r="B1892" s="235">
        <v>1023.67</v>
      </c>
    </row>
    <row r="1893" spans="1:2" ht="16.350000000000001" customHeight="1" x14ac:dyDescent="0.25">
      <c r="A1893" s="232">
        <v>35453</v>
      </c>
      <c r="B1893" s="233">
        <v>1031.02</v>
      </c>
    </row>
    <row r="1894" spans="1:2" ht="16.350000000000001" customHeight="1" x14ac:dyDescent="0.25">
      <c r="A1894" s="232">
        <v>35454</v>
      </c>
      <c r="B1894" s="235">
        <v>1031.51</v>
      </c>
    </row>
    <row r="1895" spans="1:2" ht="16.350000000000001" customHeight="1" x14ac:dyDescent="0.25">
      <c r="A1895" s="232">
        <v>35455</v>
      </c>
      <c r="B1895" s="233">
        <v>1032.6199999999999</v>
      </c>
    </row>
    <row r="1896" spans="1:2" ht="16.350000000000001" customHeight="1" x14ac:dyDescent="0.25">
      <c r="A1896" s="232">
        <v>35456</v>
      </c>
      <c r="B1896" s="235">
        <v>1032.6199999999999</v>
      </c>
    </row>
    <row r="1897" spans="1:2" ht="16.350000000000001" customHeight="1" x14ac:dyDescent="0.25">
      <c r="A1897" s="232">
        <v>35457</v>
      </c>
      <c r="B1897" s="233">
        <v>1032.6199999999999</v>
      </c>
    </row>
    <row r="1898" spans="1:2" ht="16.350000000000001" customHeight="1" x14ac:dyDescent="0.25">
      <c r="A1898" s="232">
        <v>35458</v>
      </c>
      <c r="B1898" s="235">
        <v>1040.07</v>
      </c>
    </row>
    <row r="1899" spans="1:2" ht="16.350000000000001" customHeight="1" x14ac:dyDescent="0.25">
      <c r="A1899" s="232">
        <v>35459</v>
      </c>
      <c r="B1899" s="233">
        <v>1057</v>
      </c>
    </row>
    <row r="1900" spans="1:2" ht="16.350000000000001" customHeight="1" x14ac:dyDescent="0.25">
      <c r="A1900" s="232">
        <v>35460</v>
      </c>
      <c r="B1900" s="235">
        <v>1057.82</v>
      </c>
    </row>
    <row r="1901" spans="1:2" ht="16.350000000000001" customHeight="1" x14ac:dyDescent="0.25">
      <c r="A1901" s="232">
        <v>35461</v>
      </c>
      <c r="B1901" s="233">
        <v>1070.97</v>
      </c>
    </row>
    <row r="1902" spans="1:2" ht="16.350000000000001" customHeight="1" x14ac:dyDescent="0.25">
      <c r="A1902" s="232">
        <v>35462</v>
      </c>
      <c r="B1902" s="235">
        <v>1064</v>
      </c>
    </row>
    <row r="1903" spans="1:2" ht="16.350000000000001" customHeight="1" x14ac:dyDescent="0.25">
      <c r="A1903" s="232">
        <v>35463</v>
      </c>
      <c r="B1903" s="233">
        <v>1064</v>
      </c>
    </row>
    <row r="1904" spans="1:2" ht="16.350000000000001" customHeight="1" x14ac:dyDescent="0.25">
      <c r="A1904" s="232">
        <v>35464</v>
      </c>
      <c r="B1904" s="235">
        <v>1064</v>
      </c>
    </row>
    <row r="1905" spans="1:2" ht="16.350000000000001" customHeight="1" x14ac:dyDescent="0.25">
      <c r="A1905" s="232">
        <v>35465</v>
      </c>
      <c r="B1905" s="233">
        <v>1065.98</v>
      </c>
    </row>
    <row r="1906" spans="1:2" ht="16.350000000000001" customHeight="1" x14ac:dyDescent="0.25">
      <c r="A1906" s="232">
        <v>35466</v>
      </c>
      <c r="B1906" s="235">
        <v>1076.25</v>
      </c>
    </row>
    <row r="1907" spans="1:2" ht="16.350000000000001" customHeight="1" x14ac:dyDescent="0.25">
      <c r="A1907" s="232">
        <v>35467</v>
      </c>
      <c r="B1907" s="233">
        <v>1071.8800000000001</v>
      </c>
    </row>
    <row r="1908" spans="1:2" ht="16.350000000000001" customHeight="1" x14ac:dyDescent="0.25">
      <c r="A1908" s="232">
        <v>35468</v>
      </c>
      <c r="B1908" s="235">
        <v>1070.08</v>
      </c>
    </row>
    <row r="1909" spans="1:2" ht="16.350000000000001" customHeight="1" x14ac:dyDescent="0.25">
      <c r="A1909" s="232">
        <v>35469</v>
      </c>
      <c r="B1909" s="233">
        <v>1066.44</v>
      </c>
    </row>
    <row r="1910" spans="1:2" ht="16.350000000000001" customHeight="1" x14ac:dyDescent="0.25">
      <c r="A1910" s="232">
        <v>35470</v>
      </c>
      <c r="B1910" s="235">
        <v>1066.44</v>
      </c>
    </row>
    <row r="1911" spans="1:2" ht="16.350000000000001" customHeight="1" x14ac:dyDescent="0.25">
      <c r="A1911" s="232">
        <v>35471</v>
      </c>
      <c r="B1911" s="233">
        <v>1066.44</v>
      </c>
    </row>
    <row r="1912" spans="1:2" ht="16.350000000000001" customHeight="1" x14ac:dyDescent="0.25">
      <c r="A1912" s="232">
        <v>35472</v>
      </c>
      <c r="B1912" s="235">
        <v>1074.25</v>
      </c>
    </row>
    <row r="1913" spans="1:2" ht="16.350000000000001" customHeight="1" x14ac:dyDescent="0.25">
      <c r="A1913" s="232">
        <v>35473</v>
      </c>
      <c r="B1913" s="233">
        <v>1075.17</v>
      </c>
    </row>
    <row r="1914" spans="1:2" ht="16.350000000000001" customHeight="1" x14ac:dyDescent="0.25">
      <c r="A1914" s="232">
        <v>35474</v>
      </c>
      <c r="B1914" s="235">
        <v>1075.51</v>
      </c>
    </row>
    <row r="1915" spans="1:2" ht="16.350000000000001" customHeight="1" x14ac:dyDescent="0.25">
      <c r="A1915" s="232">
        <v>35475</v>
      </c>
      <c r="B1915" s="233">
        <v>1073.3599999999999</v>
      </c>
    </row>
    <row r="1916" spans="1:2" ht="16.350000000000001" customHeight="1" x14ac:dyDescent="0.25">
      <c r="A1916" s="232">
        <v>35476</v>
      </c>
      <c r="B1916" s="235">
        <v>1075</v>
      </c>
    </row>
    <row r="1917" spans="1:2" ht="16.350000000000001" customHeight="1" x14ac:dyDescent="0.25">
      <c r="A1917" s="232">
        <v>35477</v>
      </c>
      <c r="B1917" s="233">
        <v>1075</v>
      </c>
    </row>
    <row r="1918" spans="1:2" ht="16.350000000000001" customHeight="1" x14ac:dyDescent="0.25">
      <c r="A1918" s="232">
        <v>35478</v>
      </c>
      <c r="B1918" s="235">
        <v>1075</v>
      </c>
    </row>
    <row r="1919" spans="1:2" ht="16.350000000000001" customHeight="1" x14ac:dyDescent="0.25">
      <c r="A1919" s="232">
        <v>35479</v>
      </c>
      <c r="B1919" s="233">
        <v>1076.04</v>
      </c>
    </row>
    <row r="1920" spans="1:2" ht="16.350000000000001" customHeight="1" x14ac:dyDescent="0.25">
      <c r="A1920" s="232">
        <v>35480</v>
      </c>
      <c r="B1920" s="235">
        <v>1075.1099999999999</v>
      </c>
    </row>
    <row r="1921" spans="1:2" ht="16.350000000000001" customHeight="1" x14ac:dyDescent="0.25">
      <c r="A1921" s="232">
        <v>35481</v>
      </c>
      <c r="B1921" s="233">
        <v>1074.5</v>
      </c>
    </row>
    <row r="1922" spans="1:2" ht="16.350000000000001" customHeight="1" x14ac:dyDescent="0.25">
      <c r="A1922" s="232">
        <v>35482</v>
      </c>
      <c r="B1922" s="235">
        <v>1074.0999999999999</v>
      </c>
    </row>
    <row r="1923" spans="1:2" ht="16.350000000000001" customHeight="1" x14ac:dyDescent="0.25">
      <c r="A1923" s="232">
        <v>35483</v>
      </c>
      <c r="B1923" s="233">
        <v>1073.42</v>
      </c>
    </row>
    <row r="1924" spans="1:2" ht="16.350000000000001" customHeight="1" x14ac:dyDescent="0.25">
      <c r="A1924" s="232">
        <v>35484</v>
      </c>
      <c r="B1924" s="235">
        <v>1073.42</v>
      </c>
    </row>
    <row r="1925" spans="1:2" ht="16.350000000000001" customHeight="1" x14ac:dyDescent="0.25">
      <c r="A1925" s="232">
        <v>35485</v>
      </c>
      <c r="B1925" s="233">
        <v>1073.42</v>
      </c>
    </row>
    <row r="1926" spans="1:2" ht="16.350000000000001" customHeight="1" x14ac:dyDescent="0.25">
      <c r="A1926" s="232">
        <v>35486</v>
      </c>
      <c r="B1926" s="235">
        <v>1078.23</v>
      </c>
    </row>
    <row r="1927" spans="1:2" ht="16.350000000000001" customHeight="1" x14ac:dyDescent="0.25">
      <c r="A1927" s="232">
        <v>35487</v>
      </c>
      <c r="B1927" s="233">
        <v>1084.0899999999999</v>
      </c>
    </row>
    <row r="1928" spans="1:2" ht="16.350000000000001" customHeight="1" x14ac:dyDescent="0.25">
      <c r="A1928" s="232">
        <v>35488</v>
      </c>
      <c r="B1928" s="235">
        <v>1080.93</v>
      </c>
    </row>
    <row r="1929" spans="1:2" ht="16.350000000000001" customHeight="1" x14ac:dyDescent="0.25">
      <c r="A1929" s="232">
        <v>35489</v>
      </c>
      <c r="B1929" s="233">
        <v>1080.51</v>
      </c>
    </row>
    <row r="1930" spans="1:2" ht="16.350000000000001" customHeight="1" x14ac:dyDescent="0.25">
      <c r="A1930" s="232">
        <v>35490</v>
      </c>
      <c r="B1930" s="235">
        <v>1077.07</v>
      </c>
    </row>
    <row r="1931" spans="1:2" ht="16.350000000000001" customHeight="1" x14ac:dyDescent="0.25">
      <c r="A1931" s="232">
        <v>35491</v>
      </c>
      <c r="B1931" s="233">
        <v>1077.07</v>
      </c>
    </row>
    <row r="1932" spans="1:2" ht="16.350000000000001" customHeight="1" x14ac:dyDescent="0.25">
      <c r="A1932" s="232">
        <v>35492</v>
      </c>
      <c r="B1932" s="235">
        <v>1077.07</v>
      </c>
    </row>
    <row r="1933" spans="1:2" ht="16.350000000000001" customHeight="1" x14ac:dyDescent="0.25">
      <c r="A1933" s="232">
        <v>35493</v>
      </c>
      <c r="B1933" s="233">
        <v>1075.8599999999999</v>
      </c>
    </row>
    <row r="1934" spans="1:2" ht="16.350000000000001" customHeight="1" x14ac:dyDescent="0.25">
      <c r="A1934" s="232">
        <v>35494</v>
      </c>
      <c r="B1934" s="235">
        <v>1067.77</v>
      </c>
    </row>
    <row r="1935" spans="1:2" ht="16.350000000000001" customHeight="1" x14ac:dyDescent="0.25">
      <c r="A1935" s="232">
        <v>35495</v>
      </c>
      <c r="B1935" s="233">
        <v>1063.44</v>
      </c>
    </row>
    <row r="1936" spans="1:2" ht="16.350000000000001" customHeight="1" x14ac:dyDescent="0.25">
      <c r="A1936" s="232">
        <v>35496</v>
      </c>
      <c r="B1936" s="235">
        <v>1057.58</v>
      </c>
    </row>
    <row r="1937" spans="1:2" ht="16.350000000000001" customHeight="1" x14ac:dyDescent="0.25">
      <c r="A1937" s="232">
        <v>35497</v>
      </c>
      <c r="B1937" s="233">
        <v>1054.05</v>
      </c>
    </row>
    <row r="1938" spans="1:2" ht="16.350000000000001" customHeight="1" x14ac:dyDescent="0.25">
      <c r="A1938" s="232">
        <v>35498</v>
      </c>
      <c r="B1938" s="235">
        <v>1054.05</v>
      </c>
    </row>
    <row r="1939" spans="1:2" ht="16.350000000000001" customHeight="1" x14ac:dyDescent="0.25">
      <c r="A1939" s="232">
        <v>35499</v>
      </c>
      <c r="B1939" s="233">
        <v>1054.05</v>
      </c>
    </row>
    <row r="1940" spans="1:2" ht="16.350000000000001" customHeight="1" x14ac:dyDescent="0.25">
      <c r="A1940" s="232">
        <v>35500</v>
      </c>
      <c r="B1940" s="235">
        <v>1056.92</v>
      </c>
    </row>
    <row r="1941" spans="1:2" ht="16.350000000000001" customHeight="1" x14ac:dyDescent="0.25">
      <c r="A1941" s="232">
        <v>35501</v>
      </c>
      <c r="B1941" s="233">
        <v>1062.73</v>
      </c>
    </row>
    <row r="1942" spans="1:2" ht="16.350000000000001" customHeight="1" x14ac:dyDescent="0.25">
      <c r="A1942" s="232">
        <v>35502</v>
      </c>
      <c r="B1942" s="235">
        <v>1063.33</v>
      </c>
    </row>
    <row r="1943" spans="1:2" ht="16.350000000000001" customHeight="1" x14ac:dyDescent="0.25">
      <c r="A1943" s="232">
        <v>35503</v>
      </c>
      <c r="B1943" s="233">
        <v>1060.3499999999999</v>
      </c>
    </row>
    <row r="1944" spans="1:2" ht="16.350000000000001" customHeight="1" x14ac:dyDescent="0.25">
      <c r="A1944" s="232">
        <v>35504</v>
      </c>
      <c r="B1944" s="235">
        <v>1060.8599999999999</v>
      </c>
    </row>
    <row r="1945" spans="1:2" ht="16.350000000000001" customHeight="1" x14ac:dyDescent="0.25">
      <c r="A1945" s="232">
        <v>35505</v>
      </c>
      <c r="B1945" s="233">
        <v>1060.8599999999999</v>
      </c>
    </row>
    <row r="1946" spans="1:2" ht="16.350000000000001" customHeight="1" x14ac:dyDescent="0.25">
      <c r="A1946" s="232">
        <v>35506</v>
      </c>
      <c r="B1946" s="235">
        <v>1060.8599999999999</v>
      </c>
    </row>
    <row r="1947" spans="1:2" ht="16.350000000000001" customHeight="1" x14ac:dyDescent="0.25">
      <c r="A1947" s="232">
        <v>35507</v>
      </c>
      <c r="B1947" s="233">
        <v>1059.8699999999999</v>
      </c>
    </row>
    <row r="1948" spans="1:2" ht="16.350000000000001" customHeight="1" x14ac:dyDescent="0.25">
      <c r="A1948" s="232">
        <v>35508</v>
      </c>
      <c r="B1948" s="235">
        <v>1058.6099999999999</v>
      </c>
    </row>
    <row r="1949" spans="1:2" ht="16.350000000000001" customHeight="1" x14ac:dyDescent="0.25">
      <c r="A1949" s="232">
        <v>35509</v>
      </c>
      <c r="B1949" s="233">
        <v>1060.31</v>
      </c>
    </row>
    <row r="1950" spans="1:2" ht="16.350000000000001" customHeight="1" x14ac:dyDescent="0.25">
      <c r="A1950" s="232">
        <v>35510</v>
      </c>
      <c r="B1950" s="235">
        <v>1060.6600000000001</v>
      </c>
    </row>
    <row r="1951" spans="1:2" ht="16.350000000000001" customHeight="1" x14ac:dyDescent="0.25">
      <c r="A1951" s="232">
        <v>35511</v>
      </c>
      <c r="B1951" s="233">
        <v>1060.03</v>
      </c>
    </row>
    <row r="1952" spans="1:2" ht="16.350000000000001" customHeight="1" x14ac:dyDescent="0.25">
      <c r="A1952" s="232">
        <v>35512</v>
      </c>
      <c r="B1952" s="235">
        <v>1060.03</v>
      </c>
    </row>
    <row r="1953" spans="1:2" ht="16.350000000000001" customHeight="1" x14ac:dyDescent="0.25">
      <c r="A1953" s="232">
        <v>35513</v>
      </c>
      <c r="B1953" s="233">
        <v>1060.03</v>
      </c>
    </row>
    <row r="1954" spans="1:2" ht="16.350000000000001" customHeight="1" x14ac:dyDescent="0.25">
      <c r="A1954" s="232">
        <v>35514</v>
      </c>
      <c r="B1954" s="235">
        <v>1060.03</v>
      </c>
    </row>
    <row r="1955" spans="1:2" ht="16.350000000000001" customHeight="1" x14ac:dyDescent="0.25">
      <c r="A1955" s="232">
        <v>35515</v>
      </c>
      <c r="B1955" s="233">
        <v>1059.53</v>
      </c>
    </row>
    <row r="1956" spans="1:2" ht="16.350000000000001" customHeight="1" x14ac:dyDescent="0.25">
      <c r="A1956" s="232">
        <v>35516</v>
      </c>
      <c r="B1956" s="235">
        <v>1059.8800000000001</v>
      </c>
    </row>
    <row r="1957" spans="1:2" ht="16.350000000000001" customHeight="1" x14ac:dyDescent="0.25">
      <c r="A1957" s="232">
        <v>35517</v>
      </c>
      <c r="B1957" s="233">
        <v>1059.8800000000001</v>
      </c>
    </row>
    <row r="1958" spans="1:2" ht="16.350000000000001" customHeight="1" x14ac:dyDescent="0.25">
      <c r="A1958" s="232">
        <v>35518</v>
      </c>
      <c r="B1958" s="235">
        <v>1059.8800000000001</v>
      </c>
    </row>
    <row r="1959" spans="1:2" ht="16.350000000000001" customHeight="1" x14ac:dyDescent="0.25">
      <c r="A1959" s="232">
        <v>35519</v>
      </c>
      <c r="B1959" s="233">
        <v>1059.8800000000001</v>
      </c>
    </row>
    <row r="1960" spans="1:2" ht="16.350000000000001" customHeight="1" x14ac:dyDescent="0.25">
      <c r="A1960" s="232">
        <v>35520</v>
      </c>
      <c r="B1960" s="235">
        <v>1059.8800000000001</v>
      </c>
    </row>
    <row r="1961" spans="1:2" ht="16.350000000000001" customHeight="1" x14ac:dyDescent="0.25">
      <c r="A1961" s="232">
        <v>35521</v>
      </c>
      <c r="B1961" s="233">
        <v>1060.93</v>
      </c>
    </row>
    <row r="1962" spans="1:2" ht="16.350000000000001" customHeight="1" x14ac:dyDescent="0.25">
      <c r="A1962" s="232">
        <v>35522</v>
      </c>
      <c r="B1962" s="235">
        <v>1061.98</v>
      </c>
    </row>
    <row r="1963" spans="1:2" ht="16.350000000000001" customHeight="1" x14ac:dyDescent="0.25">
      <c r="A1963" s="232">
        <v>35523</v>
      </c>
      <c r="B1963" s="233">
        <v>1061.95</v>
      </c>
    </row>
    <row r="1964" spans="1:2" ht="16.350000000000001" customHeight="1" x14ac:dyDescent="0.25">
      <c r="A1964" s="232">
        <v>35524</v>
      </c>
      <c r="B1964" s="235">
        <v>1062.46</v>
      </c>
    </row>
    <row r="1965" spans="1:2" ht="16.350000000000001" customHeight="1" x14ac:dyDescent="0.25">
      <c r="A1965" s="232">
        <v>35525</v>
      </c>
      <c r="B1965" s="233">
        <v>1062.58</v>
      </c>
    </row>
    <row r="1966" spans="1:2" ht="16.350000000000001" customHeight="1" x14ac:dyDescent="0.25">
      <c r="A1966" s="232">
        <v>35526</v>
      </c>
      <c r="B1966" s="235">
        <v>1062.58</v>
      </c>
    </row>
    <row r="1967" spans="1:2" ht="16.350000000000001" customHeight="1" x14ac:dyDescent="0.25">
      <c r="A1967" s="232">
        <v>35527</v>
      </c>
      <c r="B1967" s="233">
        <v>1062.58</v>
      </c>
    </row>
    <row r="1968" spans="1:2" ht="16.350000000000001" customHeight="1" x14ac:dyDescent="0.25">
      <c r="A1968" s="232">
        <v>35528</v>
      </c>
      <c r="B1968" s="235">
        <v>1063.3</v>
      </c>
    </row>
    <row r="1969" spans="1:2" ht="16.350000000000001" customHeight="1" x14ac:dyDescent="0.25">
      <c r="A1969" s="232">
        <v>35529</v>
      </c>
      <c r="B1969" s="233">
        <v>1062.67</v>
      </c>
    </row>
    <row r="1970" spans="1:2" ht="16.350000000000001" customHeight="1" x14ac:dyDescent="0.25">
      <c r="A1970" s="232">
        <v>35530</v>
      </c>
      <c r="B1970" s="235">
        <v>1062.78</v>
      </c>
    </row>
    <row r="1971" spans="1:2" ht="16.350000000000001" customHeight="1" x14ac:dyDescent="0.25">
      <c r="A1971" s="232">
        <v>35531</v>
      </c>
      <c r="B1971" s="233">
        <v>1060.71</v>
      </c>
    </row>
    <row r="1972" spans="1:2" ht="16.350000000000001" customHeight="1" x14ac:dyDescent="0.25">
      <c r="A1972" s="232">
        <v>35532</v>
      </c>
      <c r="B1972" s="235">
        <v>1058.76</v>
      </c>
    </row>
    <row r="1973" spans="1:2" ht="16.350000000000001" customHeight="1" x14ac:dyDescent="0.25">
      <c r="A1973" s="232">
        <v>35533</v>
      </c>
      <c r="B1973" s="233">
        <v>1058.76</v>
      </c>
    </row>
    <row r="1974" spans="1:2" ht="16.350000000000001" customHeight="1" x14ac:dyDescent="0.25">
      <c r="A1974" s="232">
        <v>35534</v>
      </c>
      <c r="B1974" s="235">
        <v>1058.76</v>
      </c>
    </row>
    <row r="1975" spans="1:2" ht="16.350000000000001" customHeight="1" x14ac:dyDescent="0.25">
      <c r="A1975" s="232">
        <v>35535</v>
      </c>
      <c r="B1975" s="233">
        <v>1058.73</v>
      </c>
    </row>
    <row r="1976" spans="1:2" ht="16.350000000000001" customHeight="1" x14ac:dyDescent="0.25">
      <c r="A1976" s="232">
        <v>35536</v>
      </c>
      <c r="B1976" s="235">
        <v>1058.97</v>
      </c>
    </row>
    <row r="1977" spans="1:2" ht="16.350000000000001" customHeight="1" x14ac:dyDescent="0.25">
      <c r="A1977" s="232">
        <v>35537</v>
      </c>
      <c r="B1977" s="233">
        <v>1056.9100000000001</v>
      </c>
    </row>
    <row r="1978" spans="1:2" ht="16.350000000000001" customHeight="1" x14ac:dyDescent="0.25">
      <c r="A1978" s="232">
        <v>35538</v>
      </c>
      <c r="B1978" s="235">
        <v>1054.3499999999999</v>
      </c>
    </row>
    <row r="1979" spans="1:2" ht="16.350000000000001" customHeight="1" x14ac:dyDescent="0.25">
      <c r="A1979" s="232">
        <v>35539</v>
      </c>
      <c r="B1979" s="233">
        <v>1051.43</v>
      </c>
    </row>
    <row r="1980" spans="1:2" ht="16.350000000000001" customHeight="1" x14ac:dyDescent="0.25">
      <c r="A1980" s="232">
        <v>35540</v>
      </c>
      <c r="B1980" s="235">
        <v>1051.43</v>
      </c>
    </row>
    <row r="1981" spans="1:2" ht="16.350000000000001" customHeight="1" x14ac:dyDescent="0.25">
      <c r="A1981" s="232">
        <v>35541</v>
      </c>
      <c r="B1981" s="233">
        <v>1051.43</v>
      </c>
    </row>
    <row r="1982" spans="1:2" ht="16.350000000000001" customHeight="1" x14ac:dyDescent="0.25">
      <c r="A1982" s="232">
        <v>35542</v>
      </c>
      <c r="B1982" s="235">
        <v>1054.94</v>
      </c>
    </row>
    <row r="1983" spans="1:2" ht="16.350000000000001" customHeight="1" x14ac:dyDescent="0.25">
      <c r="A1983" s="232">
        <v>35543</v>
      </c>
      <c r="B1983" s="233">
        <v>1057.6400000000001</v>
      </c>
    </row>
    <row r="1984" spans="1:2" ht="16.350000000000001" customHeight="1" x14ac:dyDescent="0.25">
      <c r="A1984" s="232">
        <v>35544</v>
      </c>
      <c r="B1984" s="235">
        <v>1065.48</v>
      </c>
    </row>
    <row r="1985" spans="1:2" ht="16.350000000000001" customHeight="1" x14ac:dyDescent="0.25">
      <c r="A1985" s="232">
        <v>35545</v>
      </c>
      <c r="B1985" s="233">
        <v>1066.77</v>
      </c>
    </row>
    <row r="1986" spans="1:2" ht="16.350000000000001" customHeight="1" x14ac:dyDescent="0.25">
      <c r="A1986" s="232">
        <v>35546</v>
      </c>
      <c r="B1986" s="235">
        <v>1063.83</v>
      </c>
    </row>
    <row r="1987" spans="1:2" ht="16.350000000000001" customHeight="1" x14ac:dyDescent="0.25">
      <c r="A1987" s="232">
        <v>35547</v>
      </c>
      <c r="B1987" s="233">
        <v>1063.83</v>
      </c>
    </row>
    <row r="1988" spans="1:2" ht="16.350000000000001" customHeight="1" x14ac:dyDescent="0.25">
      <c r="A1988" s="232">
        <v>35548</v>
      </c>
      <c r="B1988" s="235">
        <v>1063.83</v>
      </c>
    </row>
    <row r="1989" spans="1:2" ht="16.350000000000001" customHeight="1" x14ac:dyDescent="0.25">
      <c r="A1989" s="232">
        <v>35549</v>
      </c>
      <c r="B1989" s="233">
        <v>1064</v>
      </c>
    </row>
    <row r="1990" spans="1:2" ht="16.350000000000001" customHeight="1" x14ac:dyDescent="0.25">
      <c r="A1990" s="232">
        <v>35550</v>
      </c>
      <c r="B1990" s="235">
        <v>1063.1099999999999</v>
      </c>
    </row>
    <row r="1991" spans="1:2" ht="16.350000000000001" customHeight="1" x14ac:dyDescent="0.25">
      <c r="A1991" s="232">
        <v>35551</v>
      </c>
      <c r="B1991" s="233">
        <v>1064.01</v>
      </c>
    </row>
    <row r="1992" spans="1:2" ht="16.350000000000001" customHeight="1" x14ac:dyDescent="0.25">
      <c r="A1992" s="232">
        <v>35552</v>
      </c>
      <c r="B1992" s="235">
        <v>1064.01</v>
      </c>
    </row>
    <row r="1993" spans="1:2" ht="16.350000000000001" customHeight="1" x14ac:dyDescent="0.25">
      <c r="A1993" s="232">
        <v>35553</v>
      </c>
      <c r="B1993" s="233">
        <v>1068.53</v>
      </c>
    </row>
    <row r="1994" spans="1:2" ht="16.350000000000001" customHeight="1" x14ac:dyDescent="0.25">
      <c r="A1994" s="232">
        <v>35554</v>
      </c>
      <c r="B1994" s="235">
        <v>1068.53</v>
      </c>
    </row>
    <row r="1995" spans="1:2" ht="16.350000000000001" customHeight="1" x14ac:dyDescent="0.25">
      <c r="A1995" s="232">
        <v>35555</v>
      </c>
      <c r="B1995" s="233">
        <v>1068.53</v>
      </c>
    </row>
    <row r="1996" spans="1:2" ht="16.350000000000001" customHeight="1" x14ac:dyDescent="0.25">
      <c r="A1996" s="232">
        <v>35556</v>
      </c>
      <c r="B1996" s="235">
        <v>1076.3900000000001</v>
      </c>
    </row>
    <row r="1997" spans="1:2" ht="16.350000000000001" customHeight="1" x14ac:dyDescent="0.25">
      <c r="A1997" s="232">
        <v>35557</v>
      </c>
      <c r="B1997" s="233">
        <v>1080.48</v>
      </c>
    </row>
    <row r="1998" spans="1:2" ht="16.350000000000001" customHeight="1" x14ac:dyDescent="0.25">
      <c r="A1998" s="232">
        <v>35558</v>
      </c>
      <c r="B1998" s="235">
        <v>1075.05</v>
      </c>
    </row>
    <row r="1999" spans="1:2" ht="16.350000000000001" customHeight="1" x14ac:dyDescent="0.25">
      <c r="A1999" s="232">
        <v>35559</v>
      </c>
      <c r="B1999" s="233">
        <v>1073.77</v>
      </c>
    </row>
    <row r="2000" spans="1:2" ht="16.350000000000001" customHeight="1" x14ac:dyDescent="0.25">
      <c r="A2000" s="232">
        <v>35560</v>
      </c>
      <c r="B2000" s="235">
        <v>1076.93</v>
      </c>
    </row>
    <row r="2001" spans="1:2" ht="16.350000000000001" customHeight="1" x14ac:dyDescent="0.25">
      <c r="A2001" s="232">
        <v>35561</v>
      </c>
      <c r="B2001" s="233">
        <v>1076.93</v>
      </c>
    </row>
    <row r="2002" spans="1:2" ht="16.350000000000001" customHeight="1" x14ac:dyDescent="0.25">
      <c r="A2002" s="232">
        <v>35562</v>
      </c>
      <c r="B2002" s="235">
        <v>1076.93</v>
      </c>
    </row>
    <row r="2003" spans="1:2" ht="16.350000000000001" customHeight="1" x14ac:dyDescent="0.25">
      <c r="A2003" s="232">
        <v>35563</v>
      </c>
      <c r="B2003" s="233">
        <v>1076.93</v>
      </c>
    </row>
    <row r="2004" spans="1:2" ht="16.350000000000001" customHeight="1" x14ac:dyDescent="0.25">
      <c r="A2004" s="232">
        <v>35564</v>
      </c>
      <c r="B2004" s="235">
        <v>1077.3599999999999</v>
      </c>
    </row>
    <row r="2005" spans="1:2" ht="16.350000000000001" customHeight="1" x14ac:dyDescent="0.25">
      <c r="A2005" s="232">
        <v>35565</v>
      </c>
      <c r="B2005" s="233">
        <v>1074.43</v>
      </c>
    </row>
    <row r="2006" spans="1:2" ht="16.350000000000001" customHeight="1" x14ac:dyDescent="0.25">
      <c r="A2006" s="232">
        <v>35566</v>
      </c>
      <c r="B2006" s="235">
        <v>1074.52</v>
      </c>
    </row>
    <row r="2007" spans="1:2" ht="16.350000000000001" customHeight="1" x14ac:dyDescent="0.25">
      <c r="A2007" s="232">
        <v>35567</v>
      </c>
      <c r="B2007" s="233">
        <v>1072.24</v>
      </c>
    </row>
    <row r="2008" spans="1:2" ht="16.350000000000001" customHeight="1" x14ac:dyDescent="0.25">
      <c r="A2008" s="232">
        <v>35568</v>
      </c>
      <c r="B2008" s="235">
        <v>1072.24</v>
      </c>
    </row>
    <row r="2009" spans="1:2" ht="16.350000000000001" customHeight="1" x14ac:dyDescent="0.25">
      <c r="A2009" s="232">
        <v>35569</v>
      </c>
      <c r="B2009" s="233">
        <v>1072.24</v>
      </c>
    </row>
    <row r="2010" spans="1:2" ht="16.350000000000001" customHeight="1" x14ac:dyDescent="0.25">
      <c r="A2010" s="232">
        <v>35570</v>
      </c>
      <c r="B2010" s="235">
        <v>1073.54</v>
      </c>
    </row>
    <row r="2011" spans="1:2" ht="16.350000000000001" customHeight="1" x14ac:dyDescent="0.25">
      <c r="A2011" s="232">
        <v>35571</v>
      </c>
      <c r="B2011" s="233">
        <v>1075.2</v>
      </c>
    </row>
    <row r="2012" spans="1:2" ht="16.350000000000001" customHeight="1" x14ac:dyDescent="0.25">
      <c r="A2012" s="232">
        <v>35572</v>
      </c>
      <c r="B2012" s="235">
        <v>1080.44</v>
      </c>
    </row>
    <row r="2013" spans="1:2" ht="16.350000000000001" customHeight="1" x14ac:dyDescent="0.25">
      <c r="A2013" s="232">
        <v>35573</v>
      </c>
      <c r="B2013" s="233">
        <v>1080.43</v>
      </c>
    </row>
    <row r="2014" spans="1:2" ht="16.350000000000001" customHeight="1" x14ac:dyDescent="0.25">
      <c r="A2014" s="232">
        <v>35574</v>
      </c>
      <c r="B2014" s="235">
        <v>1076.69</v>
      </c>
    </row>
    <row r="2015" spans="1:2" ht="16.350000000000001" customHeight="1" x14ac:dyDescent="0.25">
      <c r="A2015" s="232">
        <v>35575</v>
      </c>
      <c r="B2015" s="233">
        <v>1076.69</v>
      </c>
    </row>
    <row r="2016" spans="1:2" ht="16.350000000000001" customHeight="1" x14ac:dyDescent="0.25">
      <c r="A2016" s="232">
        <v>35576</v>
      </c>
      <c r="B2016" s="235">
        <v>1076.69</v>
      </c>
    </row>
    <row r="2017" spans="1:2" ht="16.350000000000001" customHeight="1" x14ac:dyDescent="0.25">
      <c r="A2017" s="232">
        <v>35577</v>
      </c>
      <c r="B2017" s="233">
        <v>1076.69</v>
      </c>
    </row>
    <row r="2018" spans="1:2" ht="16.350000000000001" customHeight="1" x14ac:dyDescent="0.25">
      <c r="A2018" s="232">
        <v>35578</v>
      </c>
      <c r="B2018" s="235">
        <v>1076.24</v>
      </c>
    </row>
    <row r="2019" spans="1:2" ht="16.350000000000001" customHeight="1" x14ac:dyDescent="0.25">
      <c r="A2019" s="232">
        <v>35579</v>
      </c>
      <c r="B2019" s="233">
        <v>1074.32</v>
      </c>
    </row>
    <row r="2020" spans="1:2" ht="16.350000000000001" customHeight="1" x14ac:dyDescent="0.25">
      <c r="A2020" s="232">
        <v>35580</v>
      </c>
      <c r="B2020" s="235">
        <v>1076.4000000000001</v>
      </c>
    </row>
    <row r="2021" spans="1:2" ht="16.350000000000001" customHeight="1" x14ac:dyDescent="0.25">
      <c r="A2021" s="232">
        <v>35581</v>
      </c>
      <c r="B2021" s="233">
        <v>1077.0899999999999</v>
      </c>
    </row>
    <row r="2022" spans="1:2" ht="16.350000000000001" customHeight="1" x14ac:dyDescent="0.25">
      <c r="A2022" s="232">
        <v>35582</v>
      </c>
      <c r="B2022" s="235">
        <v>1077.0899999999999</v>
      </c>
    </row>
    <row r="2023" spans="1:2" ht="16.350000000000001" customHeight="1" x14ac:dyDescent="0.25">
      <c r="A2023" s="232">
        <v>35583</v>
      </c>
      <c r="B2023" s="233">
        <v>1077.0899999999999</v>
      </c>
    </row>
    <row r="2024" spans="1:2" ht="16.350000000000001" customHeight="1" x14ac:dyDescent="0.25">
      <c r="A2024" s="232">
        <v>35584</v>
      </c>
      <c r="B2024" s="235">
        <v>1077.0899999999999</v>
      </c>
    </row>
    <row r="2025" spans="1:2" ht="16.350000000000001" customHeight="1" x14ac:dyDescent="0.25">
      <c r="A2025" s="232">
        <v>35585</v>
      </c>
      <c r="B2025" s="233">
        <v>1079.0999999999999</v>
      </c>
    </row>
    <row r="2026" spans="1:2" ht="16.350000000000001" customHeight="1" x14ac:dyDescent="0.25">
      <c r="A2026" s="232">
        <v>35586</v>
      </c>
      <c r="B2026" s="235">
        <v>1077.19</v>
      </c>
    </row>
    <row r="2027" spans="1:2" ht="16.350000000000001" customHeight="1" x14ac:dyDescent="0.25">
      <c r="A2027" s="232">
        <v>35587</v>
      </c>
      <c r="B2027" s="233">
        <v>1076.49</v>
      </c>
    </row>
    <row r="2028" spans="1:2" ht="16.350000000000001" customHeight="1" x14ac:dyDescent="0.25">
      <c r="A2028" s="232">
        <v>35588</v>
      </c>
      <c r="B2028" s="235">
        <v>1076.18</v>
      </c>
    </row>
    <row r="2029" spans="1:2" ht="16.350000000000001" customHeight="1" x14ac:dyDescent="0.25">
      <c r="A2029" s="232">
        <v>35589</v>
      </c>
      <c r="B2029" s="233">
        <v>1076.18</v>
      </c>
    </row>
    <row r="2030" spans="1:2" ht="16.350000000000001" customHeight="1" x14ac:dyDescent="0.25">
      <c r="A2030" s="232">
        <v>35590</v>
      </c>
      <c r="B2030" s="235">
        <v>1076.18</v>
      </c>
    </row>
    <row r="2031" spans="1:2" ht="16.350000000000001" customHeight="1" x14ac:dyDescent="0.25">
      <c r="A2031" s="232">
        <v>35591</v>
      </c>
      <c r="B2031" s="233">
        <v>1076.18</v>
      </c>
    </row>
    <row r="2032" spans="1:2" ht="16.350000000000001" customHeight="1" x14ac:dyDescent="0.25">
      <c r="A2032" s="232">
        <v>35592</v>
      </c>
      <c r="B2032" s="235">
        <v>1078.6400000000001</v>
      </c>
    </row>
    <row r="2033" spans="1:2" ht="16.350000000000001" customHeight="1" x14ac:dyDescent="0.25">
      <c r="A2033" s="232">
        <v>35593</v>
      </c>
      <c r="B2033" s="233">
        <v>1080.6099999999999</v>
      </c>
    </row>
    <row r="2034" spans="1:2" ht="16.350000000000001" customHeight="1" x14ac:dyDescent="0.25">
      <c r="A2034" s="232">
        <v>35594</v>
      </c>
      <c r="B2034" s="235">
        <v>1080.46</v>
      </c>
    </row>
    <row r="2035" spans="1:2" ht="16.350000000000001" customHeight="1" x14ac:dyDescent="0.25">
      <c r="A2035" s="232">
        <v>35595</v>
      </c>
      <c r="B2035" s="233">
        <v>1080.5899999999999</v>
      </c>
    </row>
    <row r="2036" spans="1:2" ht="16.350000000000001" customHeight="1" x14ac:dyDescent="0.25">
      <c r="A2036" s="232">
        <v>35596</v>
      </c>
      <c r="B2036" s="235">
        <v>1080.5899999999999</v>
      </c>
    </row>
    <row r="2037" spans="1:2" ht="16.350000000000001" customHeight="1" x14ac:dyDescent="0.25">
      <c r="A2037" s="232">
        <v>35597</v>
      </c>
      <c r="B2037" s="233">
        <v>1080.5899999999999</v>
      </c>
    </row>
    <row r="2038" spans="1:2" ht="16.350000000000001" customHeight="1" x14ac:dyDescent="0.25">
      <c r="A2038" s="232">
        <v>35598</v>
      </c>
      <c r="B2038" s="235">
        <v>1082.43</v>
      </c>
    </row>
    <row r="2039" spans="1:2" ht="16.350000000000001" customHeight="1" x14ac:dyDescent="0.25">
      <c r="A2039" s="232">
        <v>35599</v>
      </c>
      <c r="B2039" s="233">
        <v>1086</v>
      </c>
    </row>
    <row r="2040" spans="1:2" ht="16.350000000000001" customHeight="1" x14ac:dyDescent="0.25">
      <c r="A2040" s="232">
        <v>35600</v>
      </c>
      <c r="B2040" s="235">
        <v>1084.3800000000001</v>
      </c>
    </row>
    <row r="2041" spans="1:2" ht="16.350000000000001" customHeight="1" x14ac:dyDescent="0.25">
      <c r="A2041" s="232">
        <v>35601</v>
      </c>
      <c r="B2041" s="233">
        <v>1084.28</v>
      </c>
    </row>
    <row r="2042" spans="1:2" ht="16.350000000000001" customHeight="1" x14ac:dyDescent="0.25">
      <c r="A2042" s="232">
        <v>35602</v>
      </c>
      <c r="B2042" s="235">
        <v>1086.3599999999999</v>
      </c>
    </row>
    <row r="2043" spans="1:2" ht="16.350000000000001" customHeight="1" x14ac:dyDescent="0.25">
      <c r="A2043" s="232">
        <v>35603</v>
      </c>
      <c r="B2043" s="233">
        <v>1086.3599999999999</v>
      </c>
    </row>
    <row r="2044" spans="1:2" ht="16.350000000000001" customHeight="1" x14ac:dyDescent="0.25">
      <c r="A2044" s="232">
        <v>35604</v>
      </c>
      <c r="B2044" s="235">
        <v>1086.3599999999999</v>
      </c>
    </row>
    <row r="2045" spans="1:2" ht="16.350000000000001" customHeight="1" x14ac:dyDescent="0.25">
      <c r="A2045" s="232">
        <v>35605</v>
      </c>
      <c r="B2045" s="233">
        <v>1088.1600000000001</v>
      </c>
    </row>
    <row r="2046" spans="1:2" ht="16.350000000000001" customHeight="1" x14ac:dyDescent="0.25">
      <c r="A2046" s="232">
        <v>35606</v>
      </c>
      <c r="B2046" s="235">
        <v>1086.47</v>
      </c>
    </row>
    <row r="2047" spans="1:2" ht="16.350000000000001" customHeight="1" x14ac:dyDescent="0.25">
      <c r="A2047" s="232">
        <v>35607</v>
      </c>
      <c r="B2047" s="233">
        <v>1087.72</v>
      </c>
    </row>
    <row r="2048" spans="1:2" ht="16.350000000000001" customHeight="1" x14ac:dyDescent="0.25">
      <c r="A2048" s="232">
        <v>35608</v>
      </c>
      <c r="B2048" s="235">
        <v>1090.58</v>
      </c>
    </row>
    <row r="2049" spans="1:2" ht="16.350000000000001" customHeight="1" x14ac:dyDescent="0.25">
      <c r="A2049" s="232">
        <v>35609</v>
      </c>
      <c r="B2049" s="233">
        <v>1089.01</v>
      </c>
    </row>
    <row r="2050" spans="1:2" ht="16.350000000000001" customHeight="1" x14ac:dyDescent="0.25">
      <c r="A2050" s="232">
        <v>35610</v>
      </c>
      <c r="B2050" s="235">
        <v>1089.01</v>
      </c>
    </row>
    <row r="2051" spans="1:2" ht="16.350000000000001" customHeight="1" x14ac:dyDescent="0.25">
      <c r="A2051" s="232">
        <v>35611</v>
      </c>
      <c r="B2051" s="233">
        <v>1089.01</v>
      </c>
    </row>
    <row r="2052" spans="1:2" ht="16.350000000000001" customHeight="1" x14ac:dyDescent="0.25">
      <c r="A2052" s="232">
        <v>35612</v>
      </c>
      <c r="B2052" s="235">
        <v>1089.01</v>
      </c>
    </row>
    <row r="2053" spans="1:2" ht="16.350000000000001" customHeight="1" x14ac:dyDescent="0.25">
      <c r="A2053" s="232">
        <v>35613</v>
      </c>
      <c r="B2053" s="233">
        <v>1093.25</v>
      </c>
    </row>
    <row r="2054" spans="1:2" ht="16.350000000000001" customHeight="1" x14ac:dyDescent="0.25">
      <c r="A2054" s="232">
        <v>35614</v>
      </c>
      <c r="B2054" s="235">
        <v>1098.72</v>
      </c>
    </row>
    <row r="2055" spans="1:2" ht="16.350000000000001" customHeight="1" x14ac:dyDescent="0.25">
      <c r="A2055" s="232">
        <v>35615</v>
      </c>
      <c r="B2055" s="233">
        <v>1102.8399999999999</v>
      </c>
    </row>
    <row r="2056" spans="1:2" ht="16.350000000000001" customHeight="1" x14ac:dyDescent="0.25">
      <c r="A2056" s="232">
        <v>35616</v>
      </c>
      <c r="B2056" s="235">
        <v>1101.57</v>
      </c>
    </row>
    <row r="2057" spans="1:2" ht="16.350000000000001" customHeight="1" x14ac:dyDescent="0.25">
      <c r="A2057" s="232">
        <v>35617</v>
      </c>
      <c r="B2057" s="233">
        <v>1101.57</v>
      </c>
    </row>
    <row r="2058" spans="1:2" ht="16.350000000000001" customHeight="1" x14ac:dyDescent="0.25">
      <c r="A2058" s="232">
        <v>35618</v>
      </c>
      <c r="B2058" s="235">
        <v>1101.57</v>
      </c>
    </row>
    <row r="2059" spans="1:2" ht="16.350000000000001" customHeight="1" x14ac:dyDescent="0.25">
      <c r="A2059" s="232">
        <v>35619</v>
      </c>
      <c r="B2059" s="233">
        <v>1102.45</v>
      </c>
    </row>
    <row r="2060" spans="1:2" ht="16.350000000000001" customHeight="1" x14ac:dyDescent="0.25">
      <c r="A2060" s="232">
        <v>35620</v>
      </c>
      <c r="B2060" s="235">
        <v>1101.18</v>
      </c>
    </row>
    <row r="2061" spans="1:2" ht="16.350000000000001" customHeight="1" x14ac:dyDescent="0.25">
      <c r="A2061" s="232">
        <v>35621</v>
      </c>
      <c r="B2061" s="233">
        <v>1098.6400000000001</v>
      </c>
    </row>
    <row r="2062" spans="1:2" ht="16.350000000000001" customHeight="1" x14ac:dyDescent="0.25">
      <c r="A2062" s="232">
        <v>35622</v>
      </c>
      <c r="B2062" s="235">
        <v>1097.8800000000001</v>
      </c>
    </row>
    <row r="2063" spans="1:2" ht="16.350000000000001" customHeight="1" x14ac:dyDescent="0.25">
      <c r="A2063" s="232">
        <v>35623</v>
      </c>
      <c r="B2063" s="233">
        <v>1098.46</v>
      </c>
    </row>
    <row r="2064" spans="1:2" ht="16.350000000000001" customHeight="1" x14ac:dyDescent="0.25">
      <c r="A2064" s="232">
        <v>35624</v>
      </c>
      <c r="B2064" s="235">
        <v>1098.46</v>
      </c>
    </row>
    <row r="2065" spans="1:2" ht="16.350000000000001" customHeight="1" x14ac:dyDescent="0.25">
      <c r="A2065" s="232">
        <v>35625</v>
      </c>
      <c r="B2065" s="233">
        <v>1098.46</v>
      </c>
    </row>
    <row r="2066" spans="1:2" ht="16.350000000000001" customHeight="1" x14ac:dyDescent="0.25">
      <c r="A2066" s="232">
        <v>35626</v>
      </c>
      <c r="B2066" s="235">
        <v>1099.56</v>
      </c>
    </row>
    <row r="2067" spans="1:2" ht="16.350000000000001" customHeight="1" x14ac:dyDescent="0.25">
      <c r="A2067" s="232">
        <v>35627</v>
      </c>
      <c r="B2067" s="233">
        <v>1099.25</v>
      </c>
    </row>
    <row r="2068" spans="1:2" ht="16.350000000000001" customHeight="1" x14ac:dyDescent="0.25">
      <c r="A2068" s="232">
        <v>35628</v>
      </c>
      <c r="B2068" s="235">
        <v>1100.83</v>
      </c>
    </row>
    <row r="2069" spans="1:2" ht="16.350000000000001" customHeight="1" x14ac:dyDescent="0.25">
      <c r="A2069" s="232">
        <v>35629</v>
      </c>
      <c r="B2069" s="233">
        <v>1102.48</v>
      </c>
    </row>
    <row r="2070" spans="1:2" ht="16.350000000000001" customHeight="1" x14ac:dyDescent="0.25">
      <c r="A2070" s="232">
        <v>35630</v>
      </c>
      <c r="B2070" s="235">
        <v>1105.33</v>
      </c>
    </row>
    <row r="2071" spans="1:2" ht="16.350000000000001" customHeight="1" x14ac:dyDescent="0.25">
      <c r="A2071" s="232">
        <v>35631</v>
      </c>
      <c r="B2071" s="233">
        <v>1105.33</v>
      </c>
    </row>
    <row r="2072" spans="1:2" ht="16.350000000000001" customHeight="1" x14ac:dyDescent="0.25">
      <c r="A2072" s="232">
        <v>35632</v>
      </c>
      <c r="B2072" s="235">
        <v>1105.33</v>
      </c>
    </row>
    <row r="2073" spans="1:2" ht="16.350000000000001" customHeight="1" x14ac:dyDescent="0.25">
      <c r="A2073" s="232">
        <v>35633</v>
      </c>
      <c r="B2073" s="233">
        <v>1109.46</v>
      </c>
    </row>
    <row r="2074" spans="1:2" ht="16.350000000000001" customHeight="1" x14ac:dyDescent="0.25">
      <c r="A2074" s="232">
        <v>35634</v>
      </c>
      <c r="B2074" s="235">
        <v>1110.32</v>
      </c>
    </row>
    <row r="2075" spans="1:2" ht="16.350000000000001" customHeight="1" x14ac:dyDescent="0.25">
      <c r="A2075" s="232">
        <v>35635</v>
      </c>
      <c r="B2075" s="233">
        <v>1106.7</v>
      </c>
    </row>
    <row r="2076" spans="1:2" ht="16.350000000000001" customHeight="1" x14ac:dyDescent="0.25">
      <c r="A2076" s="232">
        <v>35636</v>
      </c>
      <c r="B2076" s="235">
        <v>1106.6400000000001</v>
      </c>
    </row>
    <row r="2077" spans="1:2" ht="16.350000000000001" customHeight="1" x14ac:dyDescent="0.25">
      <c r="A2077" s="232">
        <v>35637</v>
      </c>
      <c r="B2077" s="233">
        <v>1106.06</v>
      </c>
    </row>
    <row r="2078" spans="1:2" ht="16.350000000000001" customHeight="1" x14ac:dyDescent="0.25">
      <c r="A2078" s="232">
        <v>35638</v>
      </c>
      <c r="B2078" s="235">
        <v>1106.06</v>
      </c>
    </row>
    <row r="2079" spans="1:2" ht="16.350000000000001" customHeight="1" x14ac:dyDescent="0.25">
      <c r="A2079" s="232">
        <v>35639</v>
      </c>
      <c r="B2079" s="233">
        <v>1106.06</v>
      </c>
    </row>
    <row r="2080" spans="1:2" ht="16.350000000000001" customHeight="1" x14ac:dyDescent="0.25">
      <c r="A2080" s="232">
        <v>35640</v>
      </c>
      <c r="B2080" s="235">
        <v>1108.1600000000001</v>
      </c>
    </row>
    <row r="2081" spans="1:2" ht="16.350000000000001" customHeight="1" x14ac:dyDescent="0.25">
      <c r="A2081" s="232">
        <v>35641</v>
      </c>
      <c r="B2081" s="233">
        <v>1106.67</v>
      </c>
    </row>
    <row r="2082" spans="1:2" ht="16.350000000000001" customHeight="1" x14ac:dyDescent="0.25">
      <c r="A2082" s="232">
        <v>35642</v>
      </c>
      <c r="B2082" s="235">
        <v>1109.6500000000001</v>
      </c>
    </row>
    <row r="2083" spans="1:2" ht="16.350000000000001" customHeight="1" x14ac:dyDescent="0.25">
      <c r="A2083" s="232">
        <v>35643</v>
      </c>
      <c r="B2083" s="233">
        <v>1112.53</v>
      </c>
    </row>
    <row r="2084" spans="1:2" ht="16.350000000000001" customHeight="1" x14ac:dyDescent="0.25">
      <c r="A2084" s="232">
        <v>35644</v>
      </c>
      <c r="B2084" s="235">
        <v>1113.43</v>
      </c>
    </row>
    <row r="2085" spans="1:2" ht="16.350000000000001" customHeight="1" x14ac:dyDescent="0.25">
      <c r="A2085" s="232">
        <v>35645</v>
      </c>
      <c r="B2085" s="233">
        <v>1113.43</v>
      </c>
    </row>
    <row r="2086" spans="1:2" ht="16.350000000000001" customHeight="1" x14ac:dyDescent="0.25">
      <c r="A2086" s="232">
        <v>35646</v>
      </c>
      <c r="B2086" s="235">
        <v>1113.43</v>
      </c>
    </row>
    <row r="2087" spans="1:2" ht="16.350000000000001" customHeight="1" x14ac:dyDescent="0.25">
      <c r="A2087" s="232">
        <v>35647</v>
      </c>
      <c r="B2087" s="233">
        <v>1112.83</v>
      </c>
    </row>
    <row r="2088" spans="1:2" ht="16.350000000000001" customHeight="1" x14ac:dyDescent="0.25">
      <c r="A2088" s="232">
        <v>35648</v>
      </c>
      <c r="B2088" s="235">
        <v>1115.43</v>
      </c>
    </row>
    <row r="2089" spans="1:2" ht="16.350000000000001" customHeight="1" x14ac:dyDescent="0.25">
      <c r="A2089" s="232">
        <v>35649</v>
      </c>
      <c r="B2089" s="233">
        <v>1115.2</v>
      </c>
    </row>
    <row r="2090" spans="1:2" ht="16.350000000000001" customHeight="1" x14ac:dyDescent="0.25">
      <c r="A2090" s="232">
        <v>35650</v>
      </c>
      <c r="B2090" s="235">
        <v>1115.2</v>
      </c>
    </row>
    <row r="2091" spans="1:2" ht="16.350000000000001" customHeight="1" x14ac:dyDescent="0.25">
      <c r="A2091" s="232">
        <v>35651</v>
      </c>
      <c r="B2091" s="233">
        <v>1118.96</v>
      </c>
    </row>
    <row r="2092" spans="1:2" ht="16.350000000000001" customHeight="1" x14ac:dyDescent="0.25">
      <c r="A2092" s="232">
        <v>35652</v>
      </c>
      <c r="B2092" s="235">
        <v>1118.96</v>
      </c>
    </row>
    <row r="2093" spans="1:2" ht="16.350000000000001" customHeight="1" x14ac:dyDescent="0.25">
      <c r="A2093" s="232">
        <v>35653</v>
      </c>
      <c r="B2093" s="233">
        <v>1118.96</v>
      </c>
    </row>
    <row r="2094" spans="1:2" ht="16.350000000000001" customHeight="1" x14ac:dyDescent="0.25">
      <c r="A2094" s="232">
        <v>35654</v>
      </c>
      <c r="B2094" s="235">
        <v>1119.3800000000001</v>
      </c>
    </row>
    <row r="2095" spans="1:2" ht="16.350000000000001" customHeight="1" x14ac:dyDescent="0.25">
      <c r="A2095" s="232">
        <v>35655</v>
      </c>
      <c r="B2095" s="233">
        <v>1120.33</v>
      </c>
    </row>
    <row r="2096" spans="1:2" ht="16.350000000000001" customHeight="1" x14ac:dyDescent="0.25">
      <c r="A2096" s="232">
        <v>35656</v>
      </c>
      <c r="B2096" s="235">
        <v>1125.6199999999999</v>
      </c>
    </row>
    <row r="2097" spans="1:2" ht="16.350000000000001" customHeight="1" x14ac:dyDescent="0.25">
      <c r="A2097" s="232">
        <v>35657</v>
      </c>
      <c r="B2097" s="233">
        <v>1128.25</v>
      </c>
    </row>
    <row r="2098" spans="1:2" ht="16.350000000000001" customHeight="1" x14ac:dyDescent="0.25">
      <c r="A2098" s="232">
        <v>35658</v>
      </c>
      <c r="B2098" s="235">
        <v>1129.05</v>
      </c>
    </row>
    <row r="2099" spans="1:2" ht="16.350000000000001" customHeight="1" x14ac:dyDescent="0.25">
      <c r="A2099" s="232">
        <v>35659</v>
      </c>
      <c r="B2099" s="233">
        <v>1129.05</v>
      </c>
    </row>
    <row r="2100" spans="1:2" ht="16.350000000000001" customHeight="1" x14ac:dyDescent="0.25">
      <c r="A2100" s="232">
        <v>35660</v>
      </c>
      <c r="B2100" s="235">
        <v>1129.05</v>
      </c>
    </row>
    <row r="2101" spans="1:2" ht="16.350000000000001" customHeight="1" x14ac:dyDescent="0.25">
      <c r="A2101" s="232">
        <v>35661</v>
      </c>
      <c r="B2101" s="233">
        <v>1129.05</v>
      </c>
    </row>
    <row r="2102" spans="1:2" ht="16.350000000000001" customHeight="1" x14ac:dyDescent="0.25">
      <c r="A2102" s="232">
        <v>35662</v>
      </c>
      <c r="B2102" s="235">
        <v>1137.54</v>
      </c>
    </row>
    <row r="2103" spans="1:2" ht="16.350000000000001" customHeight="1" x14ac:dyDescent="0.25">
      <c r="A2103" s="232">
        <v>35663</v>
      </c>
      <c r="B2103" s="233">
        <v>1140.54</v>
      </c>
    </row>
    <row r="2104" spans="1:2" ht="16.350000000000001" customHeight="1" x14ac:dyDescent="0.25">
      <c r="A2104" s="232">
        <v>35664</v>
      </c>
      <c r="B2104" s="235">
        <v>1149.19</v>
      </c>
    </row>
    <row r="2105" spans="1:2" ht="16.350000000000001" customHeight="1" x14ac:dyDescent="0.25">
      <c r="A2105" s="232">
        <v>35665</v>
      </c>
      <c r="B2105" s="233">
        <v>1154.23</v>
      </c>
    </row>
    <row r="2106" spans="1:2" ht="16.350000000000001" customHeight="1" x14ac:dyDescent="0.25">
      <c r="A2106" s="232">
        <v>35666</v>
      </c>
      <c r="B2106" s="235">
        <v>1154.23</v>
      </c>
    </row>
    <row r="2107" spans="1:2" ht="16.350000000000001" customHeight="1" x14ac:dyDescent="0.25">
      <c r="A2107" s="232">
        <v>35667</v>
      </c>
      <c r="B2107" s="233">
        <v>1154.23</v>
      </c>
    </row>
    <row r="2108" spans="1:2" ht="16.350000000000001" customHeight="1" x14ac:dyDescent="0.25">
      <c r="A2108" s="232">
        <v>35668</v>
      </c>
      <c r="B2108" s="235">
        <v>1145.52</v>
      </c>
    </row>
    <row r="2109" spans="1:2" ht="16.350000000000001" customHeight="1" x14ac:dyDescent="0.25">
      <c r="A2109" s="232">
        <v>35669</v>
      </c>
      <c r="B2109" s="233">
        <v>1154.8900000000001</v>
      </c>
    </row>
    <row r="2110" spans="1:2" ht="16.350000000000001" customHeight="1" x14ac:dyDescent="0.25">
      <c r="A2110" s="232">
        <v>35670</v>
      </c>
      <c r="B2110" s="235">
        <v>1161.1500000000001</v>
      </c>
    </row>
    <row r="2111" spans="1:2" ht="16.350000000000001" customHeight="1" x14ac:dyDescent="0.25">
      <c r="A2111" s="232">
        <v>35671</v>
      </c>
      <c r="B2111" s="233">
        <v>1167.28</v>
      </c>
    </row>
    <row r="2112" spans="1:2" ht="16.350000000000001" customHeight="1" x14ac:dyDescent="0.25">
      <c r="A2112" s="232">
        <v>35672</v>
      </c>
      <c r="B2112" s="235">
        <v>1172.28</v>
      </c>
    </row>
    <row r="2113" spans="1:2" ht="16.350000000000001" customHeight="1" x14ac:dyDescent="0.25">
      <c r="A2113" s="232">
        <v>35673</v>
      </c>
      <c r="B2113" s="233">
        <v>1172.28</v>
      </c>
    </row>
    <row r="2114" spans="1:2" ht="16.350000000000001" customHeight="1" x14ac:dyDescent="0.25">
      <c r="A2114" s="232">
        <v>35674</v>
      </c>
      <c r="B2114" s="235">
        <v>1172.28</v>
      </c>
    </row>
    <row r="2115" spans="1:2" ht="16.350000000000001" customHeight="1" x14ac:dyDescent="0.25">
      <c r="A2115" s="232">
        <v>35675</v>
      </c>
      <c r="B2115" s="233">
        <v>1174.01</v>
      </c>
    </row>
    <row r="2116" spans="1:2" ht="16.350000000000001" customHeight="1" x14ac:dyDescent="0.25">
      <c r="A2116" s="232">
        <v>35676</v>
      </c>
      <c r="B2116" s="235">
        <v>1169.3800000000001</v>
      </c>
    </row>
    <row r="2117" spans="1:2" ht="16.350000000000001" customHeight="1" x14ac:dyDescent="0.25">
      <c r="A2117" s="232">
        <v>35677</v>
      </c>
      <c r="B2117" s="233">
        <v>1172.82</v>
      </c>
    </row>
    <row r="2118" spans="1:2" ht="16.350000000000001" customHeight="1" x14ac:dyDescent="0.25">
      <c r="A2118" s="232">
        <v>35678</v>
      </c>
      <c r="B2118" s="235">
        <v>1180.94</v>
      </c>
    </row>
    <row r="2119" spans="1:2" ht="16.350000000000001" customHeight="1" x14ac:dyDescent="0.25">
      <c r="A2119" s="232">
        <v>35679</v>
      </c>
      <c r="B2119" s="233">
        <v>1186.98</v>
      </c>
    </row>
    <row r="2120" spans="1:2" ht="16.350000000000001" customHeight="1" x14ac:dyDescent="0.25">
      <c r="A2120" s="232">
        <v>35680</v>
      </c>
      <c r="B2120" s="235">
        <v>1186.98</v>
      </c>
    </row>
    <row r="2121" spans="1:2" ht="16.350000000000001" customHeight="1" x14ac:dyDescent="0.25">
      <c r="A2121" s="232">
        <v>35681</v>
      </c>
      <c r="B2121" s="233">
        <v>1186.98</v>
      </c>
    </row>
    <row r="2122" spans="1:2" ht="16.350000000000001" customHeight="1" x14ac:dyDescent="0.25">
      <c r="A2122" s="232">
        <v>35682</v>
      </c>
      <c r="B2122" s="235">
        <v>1204.0899999999999</v>
      </c>
    </row>
    <row r="2123" spans="1:2" ht="16.350000000000001" customHeight="1" x14ac:dyDescent="0.25">
      <c r="A2123" s="232">
        <v>35683</v>
      </c>
      <c r="B2123" s="233">
        <v>1238.21</v>
      </c>
    </row>
    <row r="2124" spans="1:2" ht="16.350000000000001" customHeight="1" x14ac:dyDescent="0.25">
      <c r="A2124" s="232">
        <v>35684</v>
      </c>
      <c r="B2124" s="235">
        <v>1250.03</v>
      </c>
    </row>
    <row r="2125" spans="1:2" ht="16.350000000000001" customHeight="1" x14ac:dyDescent="0.25">
      <c r="A2125" s="232">
        <v>35685</v>
      </c>
      <c r="B2125" s="233">
        <v>1232.1199999999999</v>
      </c>
    </row>
    <row r="2126" spans="1:2" ht="16.350000000000001" customHeight="1" x14ac:dyDescent="0.25">
      <c r="A2126" s="232">
        <v>35686</v>
      </c>
      <c r="B2126" s="235">
        <v>1228.01</v>
      </c>
    </row>
    <row r="2127" spans="1:2" ht="16.350000000000001" customHeight="1" x14ac:dyDescent="0.25">
      <c r="A2127" s="232">
        <v>35687</v>
      </c>
      <c r="B2127" s="233">
        <v>1228.01</v>
      </c>
    </row>
    <row r="2128" spans="1:2" ht="16.350000000000001" customHeight="1" x14ac:dyDescent="0.25">
      <c r="A2128" s="232">
        <v>35688</v>
      </c>
      <c r="B2128" s="235">
        <v>1228.01</v>
      </c>
    </row>
    <row r="2129" spans="1:2" ht="16.350000000000001" customHeight="1" x14ac:dyDescent="0.25">
      <c r="A2129" s="232">
        <v>35689</v>
      </c>
      <c r="B2129" s="233">
        <v>1245.06</v>
      </c>
    </row>
    <row r="2130" spans="1:2" ht="16.350000000000001" customHeight="1" x14ac:dyDescent="0.25">
      <c r="A2130" s="232">
        <v>35690</v>
      </c>
      <c r="B2130" s="235">
        <v>1243.58</v>
      </c>
    </row>
    <row r="2131" spans="1:2" ht="16.350000000000001" customHeight="1" x14ac:dyDescent="0.25">
      <c r="A2131" s="232">
        <v>35691</v>
      </c>
      <c r="B2131" s="233">
        <v>1241.83</v>
      </c>
    </row>
    <row r="2132" spans="1:2" ht="16.350000000000001" customHeight="1" x14ac:dyDescent="0.25">
      <c r="A2132" s="232">
        <v>35692</v>
      </c>
      <c r="B2132" s="235">
        <v>1236.31</v>
      </c>
    </row>
    <row r="2133" spans="1:2" ht="16.350000000000001" customHeight="1" x14ac:dyDescent="0.25">
      <c r="A2133" s="232">
        <v>35693</v>
      </c>
      <c r="B2133" s="233">
        <v>1238.29</v>
      </c>
    </row>
    <row r="2134" spans="1:2" ht="16.350000000000001" customHeight="1" x14ac:dyDescent="0.25">
      <c r="A2134" s="232">
        <v>35694</v>
      </c>
      <c r="B2134" s="235">
        <v>1238.29</v>
      </c>
    </row>
    <row r="2135" spans="1:2" ht="16.350000000000001" customHeight="1" x14ac:dyDescent="0.25">
      <c r="A2135" s="232">
        <v>35695</v>
      </c>
      <c r="B2135" s="233">
        <v>1238.29</v>
      </c>
    </row>
    <row r="2136" spans="1:2" ht="16.350000000000001" customHeight="1" x14ac:dyDescent="0.25">
      <c r="A2136" s="232">
        <v>35696</v>
      </c>
      <c r="B2136" s="235">
        <v>1242.45</v>
      </c>
    </row>
    <row r="2137" spans="1:2" ht="16.350000000000001" customHeight="1" x14ac:dyDescent="0.25">
      <c r="A2137" s="232">
        <v>35697</v>
      </c>
      <c r="B2137" s="233">
        <v>1248.83</v>
      </c>
    </row>
    <row r="2138" spans="1:2" ht="16.350000000000001" customHeight="1" x14ac:dyDescent="0.25">
      <c r="A2138" s="232">
        <v>35698</v>
      </c>
      <c r="B2138" s="235">
        <v>1251.8800000000001</v>
      </c>
    </row>
    <row r="2139" spans="1:2" ht="16.350000000000001" customHeight="1" x14ac:dyDescent="0.25">
      <c r="A2139" s="232">
        <v>35699</v>
      </c>
      <c r="B2139" s="233">
        <v>1249.73</v>
      </c>
    </row>
    <row r="2140" spans="1:2" ht="16.350000000000001" customHeight="1" x14ac:dyDescent="0.25">
      <c r="A2140" s="232">
        <v>35700</v>
      </c>
      <c r="B2140" s="235">
        <v>1241.72</v>
      </c>
    </row>
    <row r="2141" spans="1:2" ht="16.350000000000001" customHeight="1" x14ac:dyDescent="0.25">
      <c r="A2141" s="232">
        <v>35701</v>
      </c>
      <c r="B2141" s="233">
        <v>1241.72</v>
      </c>
    </row>
    <row r="2142" spans="1:2" ht="16.350000000000001" customHeight="1" x14ac:dyDescent="0.25">
      <c r="A2142" s="232">
        <v>35702</v>
      </c>
      <c r="B2142" s="235">
        <v>1241.72</v>
      </c>
    </row>
    <row r="2143" spans="1:2" ht="16.350000000000001" customHeight="1" x14ac:dyDescent="0.25">
      <c r="A2143" s="232">
        <v>35703</v>
      </c>
      <c r="B2143" s="233">
        <v>1246.27</v>
      </c>
    </row>
    <row r="2144" spans="1:2" ht="16.350000000000001" customHeight="1" x14ac:dyDescent="0.25">
      <c r="A2144" s="232">
        <v>35704</v>
      </c>
      <c r="B2144" s="235">
        <v>1244.6300000000001</v>
      </c>
    </row>
    <row r="2145" spans="1:2" ht="16.350000000000001" customHeight="1" x14ac:dyDescent="0.25">
      <c r="A2145" s="232">
        <v>35705</v>
      </c>
      <c r="B2145" s="233">
        <v>1243.27</v>
      </c>
    </row>
    <row r="2146" spans="1:2" ht="16.350000000000001" customHeight="1" x14ac:dyDescent="0.25">
      <c r="A2146" s="232">
        <v>35706</v>
      </c>
      <c r="B2146" s="235">
        <v>1242.1600000000001</v>
      </c>
    </row>
    <row r="2147" spans="1:2" ht="16.350000000000001" customHeight="1" x14ac:dyDescent="0.25">
      <c r="A2147" s="232">
        <v>35707</v>
      </c>
      <c r="B2147" s="233">
        <v>1244.8399999999999</v>
      </c>
    </row>
    <row r="2148" spans="1:2" ht="16.350000000000001" customHeight="1" x14ac:dyDescent="0.25">
      <c r="A2148" s="232">
        <v>35708</v>
      </c>
      <c r="B2148" s="235">
        <v>1244.8399999999999</v>
      </c>
    </row>
    <row r="2149" spans="1:2" ht="16.350000000000001" customHeight="1" x14ac:dyDescent="0.25">
      <c r="A2149" s="232">
        <v>35709</v>
      </c>
      <c r="B2149" s="233">
        <v>1244.8399999999999</v>
      </c>
    </row>
    <row r="2150" spans="1:2" ht="16.350000000000001" customHeight="1" x14ac:dyDescent="0.25">
      <c r="A2150" s="232">
        <v>35710</v>
      </c>
      <c r="B2150" s="235">
        <v>1250.95</v>
      </c>
    </row>
    <row r="2151" spans="1:2" ht="16.350000000000001" customHeight="1" x14ac:dyDescent="0.25">
      <c r="A2151" s="232">
        <v>35711</v>
      </c>
      <c r="B2151" s="233">
        <v>1247.51</v>
      </c>
    </row>
    <row r="2152" spans="1:2" ht="16.350000000000001" customHeight="1" x14ac:dyDescent="0.25">
      <c r="A2152" s="232">
        <v>35712</v>
      </c>
      <c r="B2152" s="235">
        <v>1252.74</v>
      </c>
    </row>
    <row r="2153" spans="1:2" ht="16.350000000000001" customHeight="1" x14ac:dyDescent="0.25">
      <c r="A2153" s="232">
        <v>35713</v>
      </c>
      <c r="B2153" s="233">
        <v>1258.04</v>
      </c>
    </row>
    <row r="2154" spans="1:2" ht="16.350000000000001" customHeight="1" x14ac:dyDescent="0.25">
      <c r="A2154" s="232">
        <v>35714</v>
      </c>
      <c r="B2154" s="235">
        <v>1265.3800000000001</v>
      </c>
    </row>
    <row r="2155" spans="1:2" ht="16.350000000000001" customHeight="1" x14ac:dyDescent="0.25">
      <c r="A2155" s="232">
        <v>35715</v>
      </c>
      <c r="B2155" s="233">
        <v>1265.3800000000001</v>
      </c>
    </row>
    <row r="2156" spans="1:2" ht="16.350000000000001" customHeight="1" x14ac:dyDescent="0.25">
      <c r="A2156" s="232">
        <v>35716</v>
      </c>
      <c r="B2156" s="235">
        <v>1265.3800000000001</v>
      </c>
    </row>
    <row r="2157" spans="1:2" ht="16.350000000000001" customHeight="1" x14ac:dyDescent="0.25">
      <c r="A2157" s="232">
        <v>35717</v>
      </c>
      <c r="B2157" s="233">
        <v>1265.3800000000001</v>
      </c>
    </row>
    <row r="2158" spans="1:2" ht="16.350000000000001" customHeight="1" x14ac:dyDescent="0.25">
      <c r="A2158" s="232">
        <v>35718</v>
      </c>
      <c r="B2158" s="235">
        <v>1272.77</v>
      </c>
    </row>
    <row r="2159" spans="1:2" ht="16.350000000000001" customHeight="1" x14ac:dyDescent="0.25">
      <c r="A2159" s="232">
        <v>35719</v>
      </c>
      <c r="B2159" s="233">
        <v>1263.79</v>
      </c>
    </row>
    <row r="2160" spans="1:2" ht="16.350000000000001" customHeight="1" x14ac:dyDescent="0.25">
      <c r="A2160" s="232">
        <v>35720</v>
      </c>
      <c r="B2160" s="235">
        <v>1268.8699999999999</v>
      </c>
    </row>
    <row r="2161" spans="1:2" ht="16.350000000000001" customHeight="1" x14ac:dyDescent="0.25">
      <c r="A2161" s="232">
        <v>35721</v>
      </c>
      <c r="B2161" s="233">
        <v>1264.7</v>
      </c>
    </row>
    <row r="2162" spans="1:2" ht="16.350000000000001" customHeight="1" x14ac:dyDescent="0.25">
      <c r="A2162" s="232">
        <v>35722</v>
      </c>
      <c r="B2162" s="235">
        <v>1264.7</v>
      </c>
    </row>
    <row r="2163" spans="1:2" ht="16.350000000000001" customHeight="1" x14ac:dyDescent="0.25">
      <c r="A2163" s="232">
        <v>35723</v>
      </c>
      <c r="B2163" s="233">
        <v>1264.7</v>
      </c>
    </row>
    <row r="2164" spans="1:2" ht="16.350000000000001" customHeight="1" x14ac:dyDescent="0.25">
      <c r="A2164" s="232">
        <v>35724</v>
      </c>
      <c r="B2164" s="235">
        <v>1264.5999999999999</v>
      </c>
    </row>
    <row r="2165" spans="1:2" ht="16.350000000000001" customHeight="1" x14ac:dyDescent="0.25">
      <c r="A2165" s="232">
        <v>35725</v>
      </c>
      <c r="B2165" s="233">
        <v>1264.32</v>
      </c>
    </row>
    <row r="2166" spans="1:2" ht="16.350000000000001" customHeight="1" x14ac:dyDescent="0.25">
      <c r="A2166" s="232">
        <v>35726</v>
      </c>
      <c r="B2166" s="235">
        <v>1267.8699999999999</v>
      </c>
    </row>
    <row r="2167" spans="1:2" ht="16.350000000000001" customHeight="1" x14ac:dyDescent="0.25">
      <c r="A2167" s="232">
        <v>35727</v>
      </c>
      <c r="B2167" s="233">
        <v>1267.0999999999999</v>
      </c>
    </row>
    <row r="2168" spans="1:2" ht="16.350000000000001" customHeight="1" x14ac:dyDescent="0.25">
      <c r="A2168" s="232">
        <v>35728</v>
      </c>
      <c r="B2168" s="235">
        <v>1272.02</v>
      </c>
    </row>
    <row r="2169" spans="1:2" ht="16.350000000000001" customHeight="1" x14ac:dyDescent="0.25">
      <c r="A2169" s="232">
        <v>35729</v>
      </c>
      <c r="B2169" s="233">
        <v>1272.02</v>
      </c>
    </row>
    <row r="2170" spans="1:2" ht="16.350000000000001" customHeight="1" x14ac:dyDescent="0.25">
      <c r="A2170" s="232">
        <v>35730</v>
      </c>
      <c r="B2170" s="235">
        <v>1272.02</v>
      </c>
    </row>
    <row r="2171" spans="1:2" ht="16.350000000000001" customHeight="1" x14ac:dyDescent="0.25">
      <c r="A2171" s="232">
        <v>35731</v>
      </c>
      <c r="B2171" s="233">
        <v>1274.05</v>
      </c>
    </row>
    <row r="2172" spans="1:2" ht="16.350000000000001" customHeight="1" x14ac:dyDescent="0.25">
      <c r="A2172" s="232">
        <v>35732</v>
      </c>
      <c r="B2172" s="235">
        <v>1289.8399999999999</v>
      </c>
    </row>
    <row r="2173" spans="1:2" ht="16.350000000000001" customHeight="1" x14ac:dyDescent="0.25">
      <c r="A2173" s="232">
        <v>35733</v>
      </c>
      <c r="B2173" s="233">
        <v>1282.82</v>
      </c>
    </row>
    <row r="2174" spans="1:2" ht="16.350000000000001" customHeight="1" x14ac:dyDescent="0.25">
      <c r="A2174" s="232">
        <v>35734</v>
      </c>
      <c r="B2174" s="235">
        <v>1281.2</v>
      </c>
    </row>
    <row r="2175" spans="1:2" ht="16.350000000000001" customHeight="1" x14ac:dyDescent="0.25">
      <c r="A2175" s="232">
        <v>35735</v>
      </c>
      <c r="B2175" s="233">
        <v>1284.6500000000001</v>
      </c>
    </row>
    <row r="2176" spans="1:2" ht="16.350000000000001" customHeight="1" x14ac:dyDescent="0.25">
      <c r="A2176" s="232">
        <v>35736</v>
      </c>
      <c r="B2176" s="235">
        <v>1284.6500000000001</v>
      </c>
    </row>
    <row r="2177" spans="1:2" ht="16.350000000000001" customHeight="1" x14ac:dyDescent="0.25">
      <c r="A2177" s="232">
        <v>35737</v>
      </c>
      <c r="B2177" s="233">
        <v>1284.6500000000001</v>
      </c>
    </row>
    <row r="2178" spans="1:2" ht="16.350000000000001" customHeight="1" x14ac:dyDescent="0.25">
      <c r="A2178" s="232">
        <v>35738</v>
      </c>
      <c r="B2178" s="235">
        <v>1284.6500000000001</v>
      </c>
    </row>
    <row r="2179" spans="1:2" ht="16.350000000000001" customHeight="1" x14ac:dyDescent="0.25">
      <c r="A2179" s="232">
        <v>35739</v>
      </c>
      <c r="B2179" s="233">
        <v>1284.6300000000001</v>
      </c>
    </row>
    <row r="2180" spans="1:2" ht="16.350000000000001" customHeight="1" x14ac:dyDescent="0.25">
      <c r="A2180" s="232">
        <v>35740</v>
      </c>
      <c r="B2180" s="235">
        <v>1281.18</v>
      </c>
    </row>
    <row r="2181" spans="1:2" ht="16.350000000000001" customHeight="1" x14ac:dyDescent="0.25">
      <c r="A2181" s="232">
        <v>35741</v>
      </c>
      <c r="B2181" s="233">
        <v>1286.73</v>
      </c>
    </row>
    <row r="2182" spans="1:2" ht="16.350000000000001" customHeight="1" x14ac:dyDescent="0.25">
      <c r="A2182" s="232">
        <v>35742</v>
      </c>
      <c r="B2182" s="235">
        <v>1291.3499999999999</v>
      </c>
    </row>
    <row r="2183" spans="1:2" ht="16.350000000000001" customHeight="1" x14ac:dyDescent="0.25">
      <c r="A2183" s="232">
        <v>35743</v>
      </c>
      <c r="B2183" s="233">
        <v>1291.3499999999999</v>
      </c>
    </row>
    <row r="2184" spans="1:2" ht="16.350000000000001" customHeight="1" x14ac:dyDescent="0.25">
      <c r="A2184" s="232">
        <v>35744</v>
      </c>
      <c r="B2184" s="235">
        <v>1291.3499999999999</v>
      </c>
    </row>
    <row r="2185" spans="1:2" ht="16.350000000000001" customHeight="1" x14ac:dyDescent="0.25">
      <c r="A2185" s="232">
        <v>35745</v>
      </c>
      <c r="B2185" s="233">
        <v>1295.52</v>
      </c>
    </row>
    <row r="2186" spans="1:2" ht="16.350000000000001" customHeight="1" x14ac:dyDescent="0.25">
      <c r="A2186" s="232">
        <v>35746</v>
      </c>
      <c r="B2186" s="235">
        <v>1294.51</v>
      </c>
    </row>
    <row r="2187" spans="1:2" ht="16.350000000000001" customHeight="1" x14ac:dyDescent="0.25">
      <c r="A2187" s="232">
        <v>35747</v>
      </c>
      <c r="B2187" s="233">
        <v>1296.6600000000001</v>
      </c>
    </row>
    <row r="2188" spans="1:2" ht="16.350000000000001" customHeight="1" x14ac:dyDescent="0.25">
      <c r="A2188" s="232">
        <v>35748</v>
      </c>
      <c r="B2188" s="235">
        <v>1297.8699999999999</v>
      </c>
    </row>
    <row r="2189" spans="1:2" ht="16.350000000000001" customHeight="1" x14ac:dyDescent="0.25">
      <c r="A2189" s="232">
        <v>35749</v>
      </c>
      <c r="B2189" s="233">
        <v>1298.04</v>
      </c>
    </row>
    <row r="2190" spans="1:2" ht="16.350000000000001" customHeight="1" x14ac:dyDescent="0.25">
      <c r="A2190" s="232">
        <v>35750</v>
      </c>
      <c r="B2190" s="235">
        <v>1298.04</v>
      </c>
    </row>
    <row r="2191" spans="1:2" ht="16.350000000000001" customHeight="1" x14ac:dyDescent="0.25">
      <c r="A2191" s="232">
        <v>35751</v>
      </c>
      <c r="B2191" s="233">
        <v>1298.04</v>
      </c>
    </row>
    <row r="2192" spans="1:2" ht="16.350000000000001" customHeight="1" x14ac:dyDescent="0.25">
      <c r="A2192" s="232">
        <v>35752</v>
      </c>
      <c r="B2192" s="235">
        <v>1298.04</v>
      </c>
    </row>
    <row r="2193" spans="1:2" ht="16.350000000000001" customHeight="1" x14ac:dyDescent="0.25">
      <c r="A2193" s="232">
        <v>35753</v>
      </c>
      <c r="B2193" s="233">
        <v>1297.94</v>
      </c>
    </row>
    <row r="2194" spans="1:2" ht="16.350000000000001" customHeight="1" x14ac:dyDescent="0.25">
      <c r="A2194" s="232">
        <v>35754</v>
      </c>
      <c r="B2194" s="235">
        <v>1296.6199999999999</v>
      </c>
    </row>
    <row r="2195" spans="1:2" ht="16.350000000000001" customHeight="1" x14ac:dyDescent="0.25">
      <c r="A2195" s="232">
        <v>35755</v>
      </c>
      <c r="B2195" s="233">
        <v>1298.19</v>
      </c>
    </row>
    <row r="2196" spans="1:2" ht="16.350000000000001" customHeight="1" x14ac:dyDescent="0.25">
      <c r="A2196" s="232">
        <v>35756</v>
      </c>
      <c r="B2196" s="235">
        <v>1296.3</v>
      </c>
    </row>
    <row r="2197" spans="1:2" ht="16.350000000000001" customHeight="1" x14ac:dyDescent="0.25">
      <c r="A2197" s="232">
        <v>35757</v>
      </c>
      <c r="B2197" s="233">
        <v>1296.3</v>
      </c>
    </row>
    <row r="2198" spans="1:2" ht="16.350000000000001" customHeight="1" x14ac:dyDescent="0.25">
      <c r="A2198" s="232">
        <v>35758</v>
      </c>
      <c r="B2198" s="235">
        <v>1296.3</v>
      </c>
    </row>
    <row r="2199" spans="1:2" ht="16.350000000000001" customHeight="1" x14ac:dyDescent="0.25">
      <c r="A2199" s="232">
        <v>35759</v>
      </c>
      <c r="B2199" s="233">
        <v>1296.3699999999999</v>
      </c>
    </row>
    <row r="2200" spans="1:2" ht="16.350000000000001" customHeight="1" x14ac:dyDescent="0.25">
      <c r="A2200" s="232">
        <v>35760</v>
      </c>
      <c r="B2200" s="235">
        <v>1299.19</v>
      </c>
    </row>
    <row r="2201" spans="1:2" ht="16.350000000000001" customHeight="1" x14ac:dyDescent="0.25">
      <c r="A2201" s="232">
        <v>35761</v>
      </c>
      <c r="B2201" s="233">
        <v>1303.1500000000001</v>
      </c>
    </row>
    <row r="2202" spans="1:2" ht="16.350000000000001" customHeight="1" x14ac:dyDescent="0.25">
      <c r="A2202" s="232">
        <v>35762</v>
      </c>
      <c r="B2202" s="235">
        <v>1303.0999999999999</v>
      </c>
    </row>
    <row r="2203" spans="1:2" ht="16.350000000000001" customHeight="1" x14ac:dyDescent="0.25">
      <c r="A2203" s="232">
        <v>35763</v>
      </c>
      <c r="B2203" s="233">
        <v>1305.6600000000001</v>
      </c>
    </row>
    <row r="2204" spans="1:2" ht="16.350000000000001" customHeight="1" x14ac:dyDescent="0.25">
      <c r="A2204" s="232">
        <v>35764</v>
      </c>
      <c r="B2204" s="235">
        <v>1305.6600000000001</v>
      </c>
    </row>
    <row r="2205" spans="1:2" ht="16.350000000000001" customHeight="1" x14ac:dyDescent="0.25">
      <c r="A2205" s="232">
        <v>35765</v>
      </c>
      <c r="B2205" s="233">
        <v>1305.6600000000001</v>
      </c>
    </row>
    <row r="2206" spans="1:2" ht="16.350000000000001" customHeight="1" x14ac:dyDescent="0.25">
      <c r="A2206" s="232">
        <v>35766</v>
      </c>
      <c r="B2206" s="235">
        <v>1307.54</v>
      </c>
    </row>
    <row r="2207" spans="1:2" ht="16.350000000000001" customHeight="1" x14ac:dyDescent="0.25">
      <c r="A2207" s="232">
        <v>35767</v>
      </c>
      <c r="B2207" s="233">
        <v>1307.01</v>
      </c>
    </row>
    <row r="2208" spans="1:2" ht="16.350000000000001" customHeight="1" x14ac:dyDescent="0.25">
      <c r="A2208" s="232">
        <v>35768</v>
      </c>
      <c r="B2208" s="235">
        <v>1299.43</v>
      </c>
    </row>
    <row r="2209" spans="1:2" ht="16.350000000000001" customHeight="1" x14ac:dyDescent="0.25">
      <c r="A2209" s="232">
        <v>35769</v>
      </c>
      <c r="B2209" s="233">
        <v>1298.6400000000001</v>
      </c>
    </row>
    <row r="2210" spans="1:2" ht="16.350000000000001" customHeight="1" x14ac:dyDescent="0.25">
      <c r="A2210" s="232">
        <v>35770</v>
      </c>
      <c r="B2210" s="235">
        <v>1300.55</v>
      </c>
    </row>
    <row r="2211" spans="1:2" ht="16.350000000000001" customHeight="1" x14ac:dyDescent="0.25">
      <c r="A2211" s="232">
        <v>35771</v>
      </c>
      <c r="B2211" s="233">
        <v>1300.55</v>
      </c>
    </row>
    <row r="2212" spans="1:2" ht="16.350000000000001" customHeight="1" x14ac:dyDescent="0.25">
      <c r="A2212" s="232">
        <v>35772</v>
      </c>
      <c r="B2212" s="235">
        <v>1300.55</v>
      </c>
    </row>
    <row r="2213" spans="1:2" ht="16.350000000000001" customHeight="1" x14ac:dyDescent="0.25">
      <c r="A2213" s="232">
        <v>35773</v>
      </c>
      <c r="B2213" s="233">
        <v>1300.55</v>
      </c>
    </row>
    <row r="2214" spans="1:2" ht="16.350000000000001" customHeight="1" x14ac:dyDescent="0.25">
      <c r="A2214" s="232">
        <v>35774</v>
      </c>
      <c r="B2214" s="235">
        <v>1298.78</v>
      </c>
    </row>
    <row r="2215" spans="1:2" ht="16.350000000000001" customHeight="1" x14ac:dyDescent="0.25">
      <c r="A2215" s="232">
        <v>35775</v>
      </c>
      <c r="B2215" s="233">
        <v>1301.1500000000001</v>
      </c>
    </row>
    <row r="2216" spans="1:2" ht="16.350000000000001" customHeight="1" x14ac:dyDescent="0.25">
      <c r="A2216" s="232">
        <v>35776</v>
      </c>
      <c r="B2216" s="235">
        <v>1304.8499999999999</v>
      </c>
    </row>
    <row r="2217" spans="1:2" ht="16.350000000000001" customHeight="1" x14ac:dyDescent="0.25">
      <c r="A2217" s="232">
        <v>35777</v>
      </c>
      <c r="B2217" s="233">
        <v>1307.42</v>
      </c>
    </row>
    <row r="2218" spans="1:2" ht="16.350000000000001" customHeight="1" x14ac:dyDescent="0.25">
      <c r="A2218" s="232">
        <v>35778</v>
      </c>
      <c r="B2218" s="235">
        <v>1307.42</v>
      </c>
    </row>
    <row r="2219" spans="1:2" ht="16.350000000000001" customHeight="1" x14ac:dyDescent="0.25">
      <c r="A2219" s="232">
        <v>35779</v>
      </c>
      <c r="B2219" s="233">
        <v>1307.42</v>
      </c>
    </row>
    <row r="2220" spans="1:2" ht="16.350000000000001" customHeight="1" x14ac:dyDescent="0.25">
      <c r="A2220" s="232">
        <v>35780</v>
      </c>
      <c r="B2220" s="235">
        <v>1304.02</v>
      </c>
    </row>
    <row r="2221" spans="1:2" ht="16.350000000000001" customHeight="1" x14ac:dyDescent="0.25">
      <c r="A2221" s="232">
        <v>35781</v>
      </c>
      <c r="B2221" s="233">
        <v>1296.3</v>
      </c>
    </row>
    <row r="2222" spans="1:2" ht="16.350000000000001" customHeight="1" x14ac:dyDescent="0.25">
      <c r="A2222" s="232">
        <v>35782</v>
      </c>
      <c r="B2222" s="235">
        <v>1286.74</v>
      </c>
    </row>
    <row r="2223" spans="1:2" ht="16.350000000000001" customHeight="1" x14ac:dyDescent="0.25">
      <c r="A2223" s="232">
        <v>35783</v>
      </c>
      <c r="B2223" s="233">
        <v>1286.1199999999999</v>
      </c>
    </row>
    <row r="2224" spans="1:2" ht="16.350000000000001" customHeight="1" x14ac:dyDescent="0.25">
      <c r="A2224" s="232">
        <v>35784</v>
      </c>
      <c r="B2224" s="235">
        <v>1287.51</v>
      </c>
    </row>
    <row r="2225" spans="1:2" ht="16.350000000000001" customHeight="1" x14ac:dyDescent="0.25">
      <c r="A2225" s="232">
        <v>35785</v>
      </c>
      <c r="B2225" s="233">
        <v>1287.51</v>
      </c>
    </row>
    <row r="2226" spans="1:2" ht="16.350000000000001" customHeight="1" x14ac:dyDescent="0.25">
      <c r="A2226" s="232">
        <v>35786</v>
      </c>
      <c r="B2226" s="235">
        <v>1287.51</v>
      </c>
    </row>
    <row r="2227" spans="1:2" ht="16.350000000000001" customHeight="1" x14ac:dyDescent="0.25">
      <c r="A2227" s="232">
        <v>35787</v>
      </c>
      <c r="B2227" s="233">
        <v>1288.32</v>
      </c>
    </row>
    <row r="2228" spans="1:2" ht="16.350000000000001" customHeight="1" x14ac:dyDescent="0.25">
      <c r="A2228" s="232">
        <v>35788</v>
      </c>
      <c r="B2228" s="235">
        <v>1281.5999999999999</v>
      </c>
    </row>
    <row r="2229" spans="1:2" ht="16.350000000000001" customHeight="1" x14ac:dyDescent="0.25">
      <c r="A2229" s="232">
        <v>35789</v>
      </c>
      <c r="B2229" s="233">
        <v>1281.5999999999999</v>
      </c>
    </row>
    <row r="2230" spans="1:2" ht="16.350000000000001" customHeight="1" x14ac:dyDescent="0.25">
      <c r="A2230" s="232">
        <v>35790</v>
      </c>
      <c r="B2230" s="235">
        <v>1281.5999999999999</v>
      </c>
    </row>
    <row r="2231" spans="1:2" ht="16.350000000000001" customHeight="1" x14ac:dyDescent="0.25">
      <c r="A2231" s="232">
        <v>35791</v>
      </c>
      <c r="B2231" s="233">
        <v>1286.92</v>
      </c>
    </row>
    <row r="2232" spans="1:2" ht="16.350000000000001" customHeight="1" x14ac:dyDescent="0.25">
      <c r="A2232" s="232">
        <v>35792</v>
      </c>
      <c r="B2232" s="235">
        <v>1286.92</v>
      </c>
    </row>
    <row r="2233" spans="1:2" ht="16.350000000000001" customHeight="1" x14ac:dyDescent="0.25">
      <c r="A2233" s="232">
        <v>35793</v>
      </c>
      <c r="B2233" s="233">
        <v>1286.92</v>
      </c>
    </row>
    <row r="2234" spans="1:2" ht="16.350000000000001" customHeight="1" x14ac:dyDescent="0.25">
      <c r="A2234" s="232">
        <v>35794</v>
      </c>
      <c r="B2234" s="235">
        <v>1291.92</v>
      </c>
    </row>
    <row r="2235" spans="1:2" ht="16.350000000000001" customHeight="1" x14ac:dyDescent="0.25">
      <c r="A2235" s="232">
        <v>35795</v>
      </c>
      <c r="B2235" s="233">
        <v>1293.58</v>
      </c>
    </row>
    <row r="2236" spans="1:2" ht="16.350000000000001" customHeight="1" x14ac:dyDescent="0.25">
      <c r="A2236" s="232">
        <v>35796</v>
      </c>
      <c r="B2236" s="235">
        <v>1293.58</v>
      </c>
    </row>
    <row r="2237" spans="1:2" ht="16.350000000000001" customHeight="1" x14ac:dyDescent="0.25">
      <c r="A2237" s="232">
        <v>35797</v>
      </c>
      <c r="B2237" s="233">
        <v>1293.58</v>
      </c>
    </row>
    <row r="2238" spans="1:2" ht="16.350000000000001" customHeight="1" x14ac:dyDescent="0.25">
      <c r="A2238" s="232">
        <v>35798</v>
      </c>
      <c r="B2238" s="235">
        <v>1304.33</v>
      </c>
    </row>
    <row r="2239" spans="1:2" ht="16.350000000000001" customHeight="1" x14ac:dyDescent="0.25">
      <c r="A2239" s="232">
        <v>35799</v>
      </c>
      <c r="B2239" s="233">
        <v>1304.33</v>
      </c>
    </row>
    <row r="2240" spans="1:2" ht="16.350000000000001" customHeight="1" x14ac:dyDescent="0.25">
      <c r="A2240" s="232">
        <v>35800</v>
      </c>
      <c r="B2240" s="235">
        <v>1304.33</v>
      </c>
    </row>
    <row r="2241" spans="1:2" ht="16.350000000000001" customHeight="1" x14ac:dyDescent="0.25">
      <c r="A2241" s="232">
        <v>35801</v>
      </c>
      <c r="B2241" s="233">
        <v>1317.15</v>
      </c>
    </row>
    <row r="2242" spans="1:2" ht="16.350000000000001" customHeight="1" x14ac:dyDescent="0.25">
      <c r="A2242" s="232">
        <v>35802</v>
      </c>
      <c r="B2242" s="235">
        <v>1318.57</v>
      </c>
    </row>
    <row r="2243" spans="1:2" ht="16.350000000000001" customHeight="1" x14ac:dyDescent="0.25">
      <c r="A2243" s="232">
        <v>35803</v>
      </c>
      <c r="B2243" s="233">
        <v>1315.95</v>
      </c>
    </row>
    <row r="2244" spans="1:2" ht="16.350000000000001" customHeight="1" x14ac:dyDescent="0.25">
      <c r="A2244" s="232">
        <v>35804</v>
      </c>
      <c r="B2244" s="235">
        <v>1313.56</v>
      </c>
    </row>
    <row r="2245" spans="1:2" ht="16.350000000000001" customHeight="1" x14ac:dyDescent="0.25">
      <c r="A2245" s="232">
        <v>35805</v>
      </c>
      <c r="B2245" s="233">
        <v>1315.7</v>
      </c>
    </row>
    <row r="2246" spans="1:2" ht="16.350000000000001" customHeight="1" x14ac:dyDescent="0.25">
      <c r="A2246" s="232">
        <v>35806</v>
      </c>
      <c r="B2246" s="235">
        <v>1315.7</v>
      </c>
    </row>
    <row r="2247" spans="1:2" ht="16.350000000000001" customHeight="1" x14ac:dyDescent="0.25">
      <c r="A2247" s="232">
        <v>35807</v>
      </c>
      <c r="B2247" s="233">
        <v>1315.7</v>
      </c>
    </row>
    <row r="2248" spans="1:2" ht="16.350000000000001" customHeight="1" x14ac:dyDescent="0.25">
      <c r="A2248" s="232">
        <v>35808</v>
      </c>
      <c r="B2248" s="235">
        <v>1315.7</v>
      </c>
    </row>
    <row r="2249" spans="1:2" ht="16.350000000000001" customHeight="1" x14ac:dyDescent="0.25">
      <c r="A2249" s="232">
        <v>35809</v>
      </c>
      <c r="B2249" s="233">
        <v>1318.25</v>
      </c>
    </row>
    <row r="2250" spans="1:2" ht="16.350000000000001" customHeight="1" x14ac:dyDescent="0.25">
      <c r="A2250" s="232">
        <v>35810</v>
      </c>
      <c r="B2250" s="235">
        <v>1318.53</v>
      </c>
    </row>
    <row r="2251" spans="1:2" ht="16.350000000000001" customHeight="1" x14ac:dyDescent="0.25">
      <c r="A2251" s="232">
        <v>35811</v>
      </c>
      <c r="B2251" s="233">
        <v>1319.21</v>
      </c>
    </row>
    <row r="2252" spans="1:2" ht="16.350000000000001" customHeight="1" x14ac:dyDescent="0.25">
      <c r="A2252" s="232">
        <v>35812</v>
      </c>
      <c r="B2252" s="235">
        <v>1322.16</v>
      </c>
    </row>
    <row r="2253" spans="1:2" ht="16.350000000000001" customHeight="1" x14ac:dyDescent="0.25">
      <c r="A2253" s="232">
        <v>35813</v>
      </c>
      <c r="B2253" s="233">
        <v>1322.16</v>
      </c>
    </row>
    <row r="2254" spans="1:2" ht="16.350000000000001" customHeight="1" x14ac:dyDescent="0.25">
      <c r="A2254" s="232">
        <v>35814</v>
      </c>
      <c r="B2254" s="235">
        <v>1322.16</v>
      </c>
    </row>
    <row r="2255" spans="1:2" ht="16.350000000000001" customHeight="1" x14ac:dyDescent="0.25">
      <c r="A2255" s="232">
        <v>35815</v>
      </c>
      <c r="B2255" s="233">
        <v>1325.07</v>
      </c>
    </row>
    <row r="2256" spans="1:2" ht="16.350000000000001" customHeight="1" x14ac:dyDescent="0.25">
      <c r="A2256" s="232">
        <v>35816</v>
      </c>
      <c r="B2256" s="235">
        <v>1327</v>
      </c>
    </row>
    <row r="2257" spans="1:2" ht="16.350000000000001" customHeight="1" x14ac:dyDescent="0.25">
      <c r="A2257" s="232">
        <v>35817</v>
      </c>
      <c r="B2257" s="233">
        <v>1331.48</v>
      </c>
    </row>
    <row r="2258" spans="1:2" ht="16.350000000000001" customHeight="1" x14ac:dyDescent="0.25">
      <c r="A2258" s="232">
        <v>35818</v>
      </c>
      <c r="B2258" s="235">
        <v>1334.71</v>
      </c>
    </row>
    <row r="2259" spans="1:2" ht="16.350000000000001" customHeight="1" x14ac:dyDescent="0.25">
      <c r="A2259" s="232">
        <v>35819</v>
      </c>
      <c r="B2259" s="233">
        <v>1332.78</v>
      </c>
    </row>
    <row r="2260" spans="1:2" ht="16.350000000000001" customHeight="1" x14ac:dyDescent="0.25">
      <c r="A2260" s="232">
        <v>35820</v>
      </c>
      <c r="B2260" s="235">
        <v>1332.78</v>
      </c>
    </row>
    <row r="2261" spans="1:2" ht="16.350000000000001" customHeight="1" x14ac:dyDescent="0.25">
      <c r="A2261" s="232">
        <v>35821</v>
      </c>
      <c r="B2261" s="233">
        <v>1332.78</v>
      </c>
    </row>
    <row r="2262" spans="1:2" ht="16.350000000000001" customHeight="1" x14ac:dyDescent="0.25">
      <c r="A2262" s="232">
        <v>35822</v>
      </c>
      <c r="B2262" s="235">
        <v>1336.38</v>
      </c>
    </row>
    <row r="2263" spans="1:2" ht="16.350000000000001" customHeight="1" x14ac:dyDescent="0.25">
      <c r="A2263" s="232">
        <v>35823</v>
      </c>
      <c r="B2263" s="233">
        <v>1337.3</v>
      </c>
    </row>
    <row r="2264" spans="1:2" ht="16.350000000000001" customHeight="1" x14ac:dyDescent="0.25">
      <c r="A2264" s="232">
        <v>35824</v>
      </c>
      <c r="B2264" s="235">
        <v>1339.57</v>
      </c>
    </row>
    <row r="2265" spans="1:2" ht="16.350000000000001" customHeight="1" x14ac:dyDescent="0.25">
      <c r="A2265" s="232">
        <v>35825</v>
      </c>
      <c r="B2265" s="233">
        <v>1341.85</v>
      </c>
    </row>
    <row r="2266" spans="1:2" ht="16.350000000000001" customHeight="1" x14ac:dyDescent="0.25">
      <c r="A2266" s="232">
        <v>35826</v>
      </c>
      <c r="B2266" s="235">
        <v>1342</v>
      </c>
    </row>
    <row r="2267" spans="1:2" ht="16.350000000000001" customHeight="1" x14ac:dyDescent="0.25">
      <c r="A2267" s="232">
        <v>35827</v>
      </c>
      <c r="B2267" s="233">
        <v>1342</v>
      </c>
    </row>
    <row r="2268" spans="1:2" ht="16.350000000000001" customHeight="1" x14ac:dyDescent="0.25">
      <c r="A2268" s="232">
        <v>35828</v>
      </c>
      <c r="B2268" s="235">
        <v>1342</v>
      </c>
    </row>
    <row r="2269" spans="1:2" ht="16.350000000000001" customHeight="1" x14ac:dyDescent="0.25">
      <c r="A2269" s="232">
        <v>35829</v>
      </c>
      <c r="B2269" s="233">
        <v>1343.9</v>
      </c>
    </row>
    <row r="2270" spans="1:2" ht="16.350000000000001" customHeight="1" x14ac:dyDescent="0.25">
      <c r="A2270" s="232">
        <v>35830</v>
      </c>
      <c r="B2270" s="235">
        <v>1345.01</v>
      </c>
    </row>
    <row r="2271" spans="1:2" ht="16.350000000000001" customHeight="1" x14ac:dyDescent="0.25">
      <c r="A2271" s="232">
        <v>35831</v>
      </c>
      <c r="B2271" s="233">
        <v>1345.46</v>
      </c>
    </row>
    <row r="2272" spans="1:2" ht="16.350000000000001" customHeight="1" x14ac:dyDescent="0.25">
      <c r="A2272" s="232">
        <v>35832</v>
      </c>
      <c r="B2272" s="235">
        <v>1346.09</v>
      </c>
    </row>
    <row r="2273" spans="1:2" ht="16.350000000000001" customHeight="1" x14ac:dyDescent="0.25">
      <c r="A2273" s="232">
        <v>35833</v>
      </c>
      <c r="B2273" s="233">
        <v>1346.42</v>
      </c>
    </row>
    <row r="2274" spans="1:2" ht="16.350000000000001" customHeight="1" x14ac:dyDescent="0.25">
      <c r="A2274" s="232">
        <v>35834</v>
      </c>
      <c r="B2274" s="235">
        <v>1346.42</v>
      </c>
    </row>
    <row r="2275" spans="1:2" ht="16.350000000000001" customHeight="1" x14ac:dyDescent="0.25">
      <c r="A2275" s="232">
        <v>35835</v>
      </c>
      <c r="B2275" s="233">
        <v>1346.42</v>
      </c>
    </row>
    <row r="2276" spans="1:2" ht="16.350000000000001" customHeight="1" x14ac:dyDescent="0.25">
      <c r="A2276" s="232">
        <v>35836</v>
      </c>
      <c r="B2276" s="235">
        <v>1347.72</v>
      </c>
    </row>
    <row r="2277" spans="1:2" ht="16.350000000000001" customHeight="1" x14ac:dyDescent="0.25">
      <c r="A2277" s="232">
        <v>35837</v>
      </c>
      <c r="B2277" s="233">
        <v>1348.23</v>
      </c>
    </row>
    <row r="2278" spans="1:2" ht="16.350000000000001" customHeight="1" x14ac:dyDescent="0.25">
      <c r="A2278" s="232">
        <v>35838</v>
      </c>
      <c r="B2278" s="235">
        <v>1348.86</v>
      </c>
    </row>
    <row r="2279" spans="1:2" ht="16.350000000000001" customHeight="1" x14ac:dyDescent="0.25">
      <c r="A2279" s="232">
        <v>35839</v>
      </c>
      <c r="B2279" s="233">
        <v>1349.34</v>
      </c>
    </row>
    <row r="2280" spans="1:2" ht="16.350000000000001" customHeight="1" x14ac:dyDescent="0.25">
      <c r="A2280" s="232">
        <v>35840</v>
      </c>
      <c r="B2280" s="235">
        <v>1349.54</v>
      </c>
    </row>
    <row r="2281" spans="1:2" ht="16.350000000000001" customHeight="1" x14ac:dyDescent="0.25">
      <c r="A2281" s="232">
        <v>35841</v>
      </c>
      <c r="B2281" s="233">
        <v>1349.54</v>
      </c>
    </row>
    <row r="2282" spans="1:2" ht="16.350000000000001" customHeight="1" x14ac:dyDescent="0.25">
      <c r="A2282" s="232">
        <v>35842</v>
      </c>
      <c r="B2282" s="235">
        <v>1349.54</v>
      </c>
    </row>
    <row r="2283" spans="1:2" ht="16.350000000000001" customHeight="1" x14ac:dyDescent="0.25">
      <c r="A2283" s="232">
        <v>35843</v>
      </c>
      <c r="B2283" s="233">
        <v>1350.97</v>
      </c>
    </row>
    <row r="2284" spans="1:2" ht="16.350000000000001" customHeight="1" x14ac:dyDescent="0.25">
      <c r="A2284" s="232">
        <v>35844</v>
      </c>
      <c r="B2284" s="235">
        <v>1350.23</v>
      </c>
    </row>
    <row r="2285" spans="1:2" ht="16.350000000000001" customHeight="1" x14ac:dyDescent="0.25">
      <c r="A2285" s="232">
        <v>35845</v>
      </c>
      <c r="B2285" s="233">
        <v>1349.95</v>
      </c>
    </row>
    <row r="2286" spans="1:2" ht="16.350000000000001" customHeight="1" x14ac:dyDescent="0.25">
      <c r="A2286" s="232">
        <v>35846</v>
      </c>
      <c r="B2286" s="235">
        <v>1350.1</v>
      </c>
    </row>
    <row r="2287" spans="1:2" ht="16.350000000000001" customHeight="1" x14ac:dyDescent="0.25">
      <c r="A2287" s="232">
        <v>35847</v>
      </c>
      <c r="B2287" s="233">
        <v>1347.94</v>
      </c>
    </row>
    <row r="2288" spans="1:2" ht="16.350000000000001" customHeight="1" x14ac:dyDescent="0.25">
      <c r="A2288" s="232">
        <v>35848</v>
      </c>
      <c r="B2288" s="235">
        <v>1347.94</v>
      </c>
    </row>
    <row r="2289" spans="1:2" ht="16.350000000000001" customHeight="1" x14ac:dyDescent="0.25">
      <c r="A2289" s="232">
        <v>35849</v>
      </c>
      <c r="B2289" s="233">
        <v>1347.94</v>
      </c>
    </row>
    <row r="2290" spans="1:2" ht="16.350000000000001" customHeight="1" x14ac:dyDescent="0.25">
      <c r="A2290" s="232">
        <v>35850</v>
      </c>
      <c r="B2290" s="235">
        <v>1340.92</v>
      </c>
    </row>
    <row r="2291" spans="1:2" ht="16.350000000000001" customHeight="1" x14ac:dyDescent="0.25">
      <c r="A2291" s="232">
        <v>35851</v>
      </c>
      <c r="B2291" s="233">
        <v>1334.72</v>
      </c>
    </row>
    <row r="2292" spans="1:2" ht="16.350000000000001" customHeight="1" x14ac:dyDescent="0.25">
      <c r="A2292" s="232">
        <v>35852</v>
      </c>
      <c r="B2292" s="235">
        <v>1340.75</v>
      </c>
    </row>
    <row r="2293" spans="1:2" ht="16.350000000000001" customHeight="1" x14ac:dyDescent="0.25">
      <c r="A2293" s="232">
        <v>35853</v>
      </c>
      <c r="B2293" s="233">
        <v>1344.25</v>
      </c>
    </row>
    <row r="2294" spans="1:2" ht="16.350000000000001" customHeight="1" x14ac:dyDescent="0.25">
      <c r="A2294" s="232">
        <v>35854</v>
      </c>
      <c r="B2294" s="235">
        <v>1343.85</v>
      </c>
    </row>
    <row r="2295" spans="1:2" ht="16.350000000000001" customHeight="1" x14ac:dyDescent="0.25">
      <c r="A2295" s="232">
        <v>35855</v>
      </c>
      <c r="B2295" s="233">
        <v>1343.85</v>
      </c>
    </row>
    <row r="2296" spans="1:2" ht="16.350000000000001" customHeight="1" x14ac:dyDescent="0.25">
      <c r="A2296" s="232">
        <v>35856</v>
      </c>
      <c r="B2296" s="235">
        <v>1343.85</v>
      </c>
    </row>
    <row r="2297" spans="1:2" ht="16.350000000000001" customHeight="1" x14ac:dyDescent="0.25">
      <c r="A2297" s="232">
        <v>35857</v>
      </c>
      <c r="B2297" s="233">
        <v>1349.04</v>
      </c>
    </row>
    <row r="2298" spans="1:2" ht="16.350000000000001" customHeight="1" x14ac:dyDescent="0.25">
      <c r="A2298" s="232">
        <v>35858</v>
      </c>
      <c r="B2298" s="235">
        <v>1352.21</v>
      </c>
    </row>
    <row r="2299" spans="1:2" ht="16.350000000000001" customHeight="1" x14ac:dyDescent="0.25">
      <c r="A2299" s="232">
        <v>35859</v>
      </c>
      <c r="B2299" s="233">
        <v>1349.8</v>
      </c>
    </row>
    <row r="2300" spans="1:2" ht="16.350000000000001" customHeight="1" x14ac:dyDescent="0.25">
      <c r="A2300" s="232">
        <v>35860</v>
      </c>
      <c r="B2300" s="235">
        <v>1353.19</v>
      </c>
    </row>
    <row r="2301" spans="1:2" ht="16.350000000000001" customHeight="1" x14ac:dyDescent="0.25">
      <c r="A2301" s="232">
        <v>35861</v>
      </c>
      <c r="B2301" s="233">
        <v>1353.71</v>
      </c>
    </row>
    <row r="2302" spans="1:2" ht="16.350000000000001" customHeight="1" x14ac:dyDescent="0.25">
      <c r="A2302" s="232">
        <v>35862</v>
      </c>
      <c r="B2302" s="235">
        <v>1353.71</v>
      </c>
    </row>
    <row r="2303" spans="1:2" ht="16.350000000000001" customHeight="1" x14ac:dyDescent="0.25">
      <c r="A2303" s="232">
        <v>35863</v>
      </c>
      <c r="B2303" s="233">
        <v>1353.71</v>
      </c>
    </row>
    <row r="2304" spans="1:2" ht="16.350000000000001" customHeight="1" x14ac:dyDescent="0.25">
      <c r="A2304" s="232">
        <v>35864</v>
      </c>
      <c r="B2304" s="235">
        <v>1354.9</v>
      </c>
    </row>
    <row r="2305" spans="1:2" ht="16.350000000000001" customHeight="1" x14ac:dyDescent="0.25">
      <c r="A2305" s="232">
        <v>35865</v>
      </c>
      <c r="B2305" s="233">
        <v>1355.88</v>
      </c>
    </row>
    <row r="2306" spans="1:2" ht="16.350000000000001" customHeight="1" x14ac:dyDescent="0.25">
      <c r="A2306" s="232">
        <v>35866</v>
      </c>
      <c r="B2306" s="235">
        <v>1356.63</v>
      </c>
    </row>
    <row r="2307" spans="1:2" ht="16.350000000000001" customHeight="1" x14ac:dyDescent="0.25">
      <c r="A2307" s="232">
        <v>35867</v>
      </c>
      <c r="B2307" s="233">
        <v>1356.7</v>
      </c>
    </row>
    <row r="2308" spans="1:2" ht="16.350000000000001" customHeight="1" x14ac:dyDescent="0.25">
      <c r="A2308" s="232">
        <v>35868</v>
      </c>
      <c r="B2308" s="235">
        <v>1355.9</v>
      </c>
    </row>
    <row r="2309" spans="1:2" ht="16.350000000000001" customHeight="1" x14ac:dyDescent="0.25">
      <c r="A2309" s="232">
        <v>35869</v>
      </c>
      <c r="B2309" s="233">
        <v>1355.9</v>
      </c>
    </row>
    <row r="2310" spans="1:2" ht="16.350000000000001" customHeight="1" x14ac:dyDescent="0.25">
      <c r="A2310" s="232">
        <v>35870</v>
      </c>
      <c r="B2310" s="235">
        <v>1355.9</v>
      </c>
    </row>
    <row r="2311" spans="1:2" ht="16.350000000000001" customHeight="1" x14ac:dyDescent="0.25">
      <c r="A2311" s="232">
        <v>35871</v>
      </c>
      <c r="B2311" s="233">
        <v>1358.66</v>
      </c>
    </row>
    <row r="2312" spans="1:2" ht="16.350000000000001" customHeight="1" x14ac:dyDescent="0.25">
      <c r="A2312" s="232">
        <v>35872</v>
      </c>
      <c r="B2312" s="235">
        <v>1359.96</v>
      </c>
    </row>
    <row r="2313" spans="1:2" ht="16.350000000000001" customHeight="1" x14ac:dyDescent="0.25">
      <c r="A2313" s="232">
        <v>35873</v>
      </c>
      <c r="B2313" s="233">
        <v>1360.56</v>
      </c>
    </row>
    <row r="2314" spans="1:2" ht="16.350000000000001" customHeight="1" x14ac:dyDescent="0.25">
      <c r="A2314" s="232">
        <v>35874</v>
      </c>
      <c r="B2314" s="235">
        <v>1361.87</v>
      </c>
    </row>
    <row r="2315" spans="1:2" ht="16.350000000000001" customHeight="1" x14ac:dyDescent="0.25">
      <c r="A2315" s="232">
        <v>35875</v>
      </c>
      <c r="B2315" s="233">
        <v>1361.86</v>
      </c>
    </row>
    <row r="2316" spans="1:2" ht="16.350000000000001" customHeight="1" x14ac:dyDescent="0.25">
      <c r="A2316" s="232">
        <v>35876</v>
      </c>
      <c r="B2316" s="235">
        <v>1361.86</v>
      </c>
    </row>
    <row r="2317" spans="1:2" ht="16.350000000000001" customHeight="1" x14ac:dyDescent="0.25">
      <c r="A2317" s="232">
        <v>35877</v>
      </c>
      <c r="B2317" s="233">
        <v>1361.86</v>
      </c>
    </row>
    <row r="2318" spans="1:2" ht="16.350000000000001" customHeight="1" x14ac:dyDescent="0.25">
      <c r="A2318" s="232">
        <v>35878</v>
      </c>
      <c r="B2318" s="235">
        <v>1361.86</v>
      </c>
    </row>
    <row r="2319" spans="1:2" ht="16.350000000000001" customHeight="1" x14ac:dyDescent="0.25">
      <c r="A2319" s="232">
        <v>35879</v>
      </c>
      <c r="B2319" s="233">
        <v>1364.4</v>
      </c>
    </row>
    <row r="2320" spans="1:2" ht="16.350000000000001" customHeight="1" x14ac:dyDescent="0.25">
      <c r="A2320" s="232">
        <v>35880</v>
      </c>
      <c r="B2320" s="235">
        <v>1364.76</v>
      </c>
    </row>
    <row r="2321" spans="1:2" ht="16.350000000000001" customHeight="1" x14ac:dyDescent="0.25">
      <c r="A2321" s="232">
        <v>35881</v>
      </c>
      <c r="B2321" s="233">
        <v>1365.66</v>
      </c>
    </row>
    <row r="2322" spans="1:2" ht="16.350000000000001" customHeight="1" x14ac:dyDescent="0.25">
      <c r="A2322" s="232">
        <v>35882</v>
      </c>
      <c r="B2322" s="235">
        <v>1361.49</v>
      </c>
    </row>
    <row r="2323" spans="1:2" ht="16.350000000000001" customHeight="1" x14ac:dyDescent="0.25">
      <c r="A2323" s="232">
        <v>35883</v>
      </c>
      <c r="B2323" s="233">
        <v>1361.49</v>
      </c>
    </row>
    <row r="2324" spans="1:2" ht="16.350000000000001" customHeight="1" x14ac:dyDescent="0.25">
      <c r="A2324" s="232">
        <v>35884</v>
      </c>
      <c r="B2324" s="235">
        <v>1361.49</v>
      </c>
    </row>
    <row r="2325" spans="1:2" ht="16.350000000000001" customHeight="1" x14ac:dyDescent="0.25">
      <c r="A2325" s="232">
        <v>35885</v>
      </c>
      <c r="B2325" s="233">
        <v>1358.03</v>
      </c>
    </row>
    <row r="2326" spans="1:2" ht="16.350000000000001" customHeight="1" x14ac:dyDescent="0.25">
      <c r="A2326" s="232">
        <v>35886</v>
      </c>
      <c r="B2326" s="235">
        <v>1360.26</v>
      </c>
    </row>
    <row r="2327" spans="1:2" ht="16.350000000000001" customHeight="1" x14ac:dyDescent="0.25">
      <c r="A2327" s="232">
        <v>35887</v>
      </c>
      <c r="B2327" s="233">
        <v>1362.54</v>
      </c>
    </row>
    <row r="2328" spans="1:2" ht="16.350000000000001" customHeight="1" x14ac:dyDescent="0.25">
      <c r="A2328" s="232">
        <v>35888</v>
      </c>
      <c r="B2328" s="235">
        <v>1357.75</v>
      </c>
    </row>
    <row r="2329" spans="1:2" ht="16.350000000000001" customHeight="1" x14ac:dyDescent="0.25">
      <c r="A2329" s="232">
        <v>35889</v>
      </c>
      <c r="B2329" s="233">
        <v>1357.71</v>
      </c>
    </row>
    <row r="2330" spans="1:2" ht="16.350000000000001" customHeight="1" x14ac:dyDescent="0.25">
      <c r="A2330" s="232">
        <v>35890</v>
      </c>
      <c r="B2330" s="235">
        <v>1357.71</v>
      </c>
    </row>
    <row r="2331" spans="1:2" ht="16.350000000000001" customHeight="1" x14ac:dyDescent="0.25">
      <c r="A2331" s="232">
        <v>35891</v>
      </c>
      <c r="B2331" s="233">
        <v>1357.71</v>
      </c>
    </row>
    <row r="2332" spans="1:2" ht="16.350000000000001" customHeight="1" x14ac:dyDescent="0.25">
      <c r="A2332" s="232">
        <v>35892</v>
      </c>
      <c r="B2332" s="235">
        <v>1355.5</v>
      </c>
    </row>
    <row r="2333" spans="1:2" ht="16.350000000000001" customHeight="1" x14ac:dyDescent="0.25">
      <c r="A2333" s="232">
        <v>35893</v>
      </c>
      <c r="B2333" s="233">
        <v>1354.15</v>
      </c>
    </row>
    <row r="2334" spans="1:2" ht="16.350000000000001" customHeight="1" x14ac:dyDescent="0.25">
      <c r="A2334" s="232">
        <v>35894</v>
      </c>
      <c r="B2334" s="235">
        <v>1357.14</v>
      </c>
    </row>
    <row r="2335" spans="1:2" ht="16.350000000000001" customHeight="1" x14ac:dyDescent="0.25">
      <c r="A2335" s="232">
        <v>35895</v>
      </c>
      <c r="B2335" s="233">
        <v>1357.14</v>
      </c>
    </row>
    <row r="2336" spans="1:2" ht="16.350000000000001" customHeight="1" x14ac:dyDescent="0.25">
      <c r="A2336" s="232">
        <v>35896</v>
      </c>
      <c r="B2336" s="235">
        <v>1357.14</v>
      </c>
    </row>
    <row r="2337" spans="1:2" ht="16.350000000000001" customHeight="1" x14ac:dyDescent="0.25">
      <c r="A2337" s="232">
        <v>35897</v>
      </c>
      <c r="B2337" s="233">
        <v>1357.14</v>
      </c>
    </row>
    <row r="2338" spans="1:2" ht="16.350000000000001" customHeight="1" x14ac:dyDescent="0.25">
      <c r="A2338" s="232">
        <v>35898</v>
      </c>
      <c r="B2338" s="235">
        <v>1357.14</v>
      </c>
    </row>
    <row r="2339" spans="1:2" ht="16.350000000000001" customHeight="1" x14ac:dyDescent="0.25">
      <c r="A2339" s="232">
        <v>35899</v>
      </c>
      <c r="B2339" s="233">
        <v>1363.38</v>
      </c>
    </row>
    <row r="2340" spans="1:2" ht="16.350000000000001" customHeight="1" x14ac:dyDescent="0.25">
      <c r="A2340" s="232">
        <v>35900</v>
      </c>
      <c r="B2340" s="235">
        <v>1365.21</v>
      </c>
    </row>
    <row r="2341" spans="1:2" ht="16.350000000000001" customHeight="1" x14ac:dyDescent="0.25">
      <c r="A2341" s="232">
        <v>35901</v>
      </c>
      <c r="B2341" s="233">
        <v>1364.06</v>
      </c>
    </row>
    <row r="2342" spans="1:2" ht="16.350000000000001" customHeight="1" x14ac:dyDescent="0.25">
      <c r="A2342" s="232">
        <v>35902</v>
      </c>
      <c r="B2342" s="235">
        <v>1360.74</v>
      </c>
    </row>
    <row r="2343" spans="1:2" ht="16.350000000000001" customHeight="1" x14ac:dyDescent="0.25">
      <c r="A2343" s="232">
        <v>35903</v>
      </c>
      <c r="B2343" s="233">
        <v>1360.49</v>
      </c>
    </row>
    <row r="2344" spans="1:2" ht="16.350000000000001" customHeight="1" x14ac:dyDescent="0.25">
      <c r="A2344" s="232">
        <v>35904</v>
      </c>
      <c r="B2344" s="235">
        <v>1360.49</v>
      </c>
    </row>
    <row r="2345" spans="1:2" ht="16.350000000000001" customHeight="1" x14ac:dyDescent="0.25">
      <c r="A2345" s="232">
        <v>35905</v>
      </c>
      <c r="B2345" s="233">
        <v>1360.49</v>
      </c>
    </row>
    <row r="2346" spans="1:2" ht="16.350000000000001" customHeight="1" x14ac:dyDescent="0.25">
      <c r="A2346" s="232">
        <v>35906</v>
      </c>
      <c r="B2346" s="235">
        <v>1360.42</v>
      </c>
    </row>
    <row r="2347" spans="1:2" ht="16.350000000000001" customHeight="1" x14ac:dyDescent="0.25">
      <c r="A2347" s="232">
        <v>35907</v>
      </c>
      <c r="B2347" s="233">
        <v>1357.51</v>
      </c>
    </row>
    <row r="2348" spans="1:2" ht="16.350000000000001" customHeight="1" x14ac:dyDescent="0.25">
      <c r="A2348" s="232">
        <v>35908</v>
      </c>
      <c r="B2348" s="235">
        <v>1355.94</v>
      </c>
    </row>
    <row r="2349" spans="1:2" ht="16.350000000000001" customHeight="1" x14ac:dyDescent="0.25">
      <c r="A2349" s="232">
        <v>35909</v>
      </c>
      <c r="B2349" s="233">
        <v>1354.91</v>
      </c>
    </row>
    <row r="2350" spans="1:2" ht="16.350000000000001" customHeight="1" x14ac:dyDescent="0.25">
      <c r="A2350" s="232">
        <v>35910</v>
      </c>
      <c r="B2350" s="235">
        <v>1359.99</v>
      </c>
    </row>
    <row r="2351" spans="1:2" ht="16.350000000000001" customHeight="1" x14ac:dyDescent="0.25">
      <c r="A2351" s="232">
        <v>35911</v>
      </c>
      <c r="B2351" s="233">
        <v>1359.99</v>
      </c>
    </row>
    <row r="2352" spans="1:2" ht="16.350000000000001" customHeight="1" x14ac:dyDescent="0.25">
      <c r="A2352" s="232">
        <v>35912</v>
      </c>
      <c r="B2352" s="235">
        <v>1359.99</v>
      </c>
    </row>
    <row r="2353" spans="1:2" ht="16.350000000000001" customHeight="1" x14ac:dyDescent="0.25">
      <c r="A2353" s="232">
        <v>35913</v>
      </c>
      <c r="B2353" s="233">
        <v>1368.17</v>
      </c>
    </row>
    <row r="2354" spans="1:2" ht="16.350000000000001" customHeight="1" x14ac:dyDescent="0.25">
      <c r="A2354" s="232">
        <v>35914</v>
      </c>
      <c r="B2354" s="235">
        <v>1371.35</v>
      </c>
    </row>
    <row r="2355" spans="1:2" ht="16.350000000000001" customHeight="1" x14ac:dyDescent="0.25">
      <c r="A2355" s="232">
        <v>35915</v>
      </c>
      <c r="B2355" s="233">
        <v>1365.72</v>
      </c>
    </row>
    <row r="2356" spans="1:2" ht="16.350000000000001" customHeight="1" x14ac:dyDescent="0.25">
      <c r="A2356" s="232">
        <v>35916</v>
      </c>
      <c r="B2356" s="235">
        <v>1364.07</v>
      </c>
    </row>
    <row r="2357" spans="1:2" ht="16.350000000000001" customHeight="1" x14ac:dyDescent="0.25">
      <c r="A2357" s="232">
        <v>35917</v>
      </c>
      <c r="B2357" s="233">
        <v>1364.07</v>
      </c>
    </row>
    <row r="2358" spans="1:2" ht="16.350000000000001" customHeight="1" x14ac:dyDescent="0.25">
      <c r="A2358" s="232">
        <v>35918</v>
      </c>
      <c r="B2358" s="235">
        <v>1364.07</v>
      </c>
    </row>
    <row r="2359" spans="1:2" ht="16.350000000000001" customHeight="1" x14ac:dyDescent="0.25">
      <c r="A2359" s="232">
        <v>35919</v>
      </c>
      <c r="B2359" s="233">
        <v>1364.07</v>
      </c>
    </row>
    <row r="2360" spans="1:2" ht="16.350000000000001" customHeight="1" x14ac:dyDescent="0.25">
      <c r="A2360" s="232">
        <v>35920</v>
      </c>
      <c r="B2360" s="235">
        <v>1369.31</v>
      </c>
    </row>
    <row r="2361" spans="1:2" ht="16.350000000000001" customHeight="1" x14ac:dyDescent="0.25">
      <c r="A2361" s="232">
        <v>35921</v>
      </c>
      <c r="B2361" s="233">
        <v>1375.39</v>
      </c>
    </row>
    <row r="2362" spans="1:2" ht="16.350000000000001" customHeight="1" x14ac:dyDescent="0.25">
      <c r="A2362" s="232">
        <v>35922</v>
      </c>
      <c r="B2362" s="235">
        <v>1382.27</v>
      </c>
    </row>
    <row r="2363" spans="1:2" ht="16.350000000000001" customHeight="1" x14ac:dyDescent="0.25">
      <c r="A2363" s="232">
        <v>35923</v>
      </c>
      <c r="B2363" s="233">
        <v>1383.04</v>
      </c>
    </row>
    <row r="2364" spans="1:2" ht="16.350000000000001" customHeight="1" x14ac:dyDescent="0.25">
      <c r="A2364" s="232">
        <v>35924</v>
      </c>
      <c r="B2364" s="235">
        <v>1385.38</v>
      </c>
    </row>
    <row r="2365" spans="1:2" ht="16.350000000000001" customHeight="1" x14ac:dyDescent="0.25">
      <c r="A2365" s="232">
        <v>35925</v>
      </c>
      <c r="B2365" s="233">
        <v>1385.38</v>
      </c>
    </row>
    <row r="2366" spans="1:2" ht="16.350000000000001" customHeight="1" x14ac:dyDescent="0.25">
      <c r="A2366" s="232">
        <v>35926</v>
      </c>
      <c r="B2366" s="235">
        <v>1385.38</v>
      </c>
    </row>
    <row r="2367" spans="1:2" ht="16.350000000000001" customHeight="1" x14ac:dyDescent="0.25">
      <c r="A2367" s="232">
        <v>35927</v>
      </c>
      <c r="B2367" s="233">
        <v>1387.78</v>
      </c>
    </row>
    <row r="2368" spans="1:2" ht="16.350000000000001" customHeight="1" x14ac:dyDescent="0.25">
      <c r="A2368" s="232">
        <v>35928</v>
      </c>
      <c r="B2368" s="235">
        <v>1388.04</v>
      </c>
    </row>
    <row r="2369" spans="1:2" ht="16.350000000000001" customHeight="1" x14ac:dyDescent="0.25">
      <c r="A2369" s="232">
        <v>35929</v>
      </c>
      <c r="B2369" s="233">
        <v>1387.15</v>
      </c>
    </row>
    <row r="2370" spans="1:2" ht="16.350000000000001" customHeight="1" x14ac:dyDescent="0.25">
      <c r="A2370" s="232">
        <v>35930</v>
      </c>
      <c r="B2370" s="235">
        <v>1384.97</v>
      </c>
    </row>
    <row r="2371" spans="1:2" ht="16.350000000000001" customHeight="1" x14ac:dyDescent="0.25">
      <c r="A2371" s="232">
        <v>35931</v>
      </c>
      <c r="B2371" s="233">
        <v>1383.31</v>
      </c>
    </row>
    <row r="2372" spans="1:2" ht="16.350000000000001" customHeight="1" x14ac:dyDescent="0.25">
      <c r="A2372" s="232">
        <v>35932</v>
      </c>
      <c r="B2372" s="235">
        <v>1383.31</v>
      </c>
    </row>
    <row r="2373" spans="1:2" ht="16.350000000000001" customHeight="1" x14ac:dyDescent="0.25">
      <c r="A2373" s="232">
        <v>35933</v>
      </c>
      <c r="B2373" s="233">
        <v>1383.31</v>
      </c>
    </row>
    <row r="2374" spans="1:2" ht="16.350000000000001" customHeight="1" x14ac:dyDescent="0.25">
      <c r="A2374" s="232">
        <v>35934</v>
      </c>
      <c r="B2374" s="235">
        <v>1387.26</v>
      </c>
    </row>
    <row r="2375" spans="1:2" ht="16.350000000000001" customHeight="1" x14ac:dyDescent="0.25">
      <c r="A2375" s="232">
        <v>35935</v>
      </c>
      <c r="B2375" s="233">
        <v>1390.89</v>
      </c>
    </row>
    <row r="2376" spans="1:2" ht="16.350000000000001" customHeight="1" x14ac:dyDescent="0.25">
      <c r="A2376" s="232">
        <v>35936</v>
      </c>
      <c r="B2376" s="235">
        <v>1392.18</v>
      </c>
    </row>
    <row r="2377" spans="1:2" ht="16.350000000000001" customHeight="1" x14ac:dyDescent="0.25">
      <c r="A2377" s="232">
        <v>35937</v>
      </c>
      <c r="B2377" s="233">
        <v>1393.62</v>
      </c>
    </row>
    <row r="2378" spans="1:2" ht="16.350000000000001" customHeight="1" x14ac:dyDescent="0.25">
      <c r="A2378" s="232">
        <v>35938</v>
      </c>
      <c r="B2378" s="235">
        <v>1394.33</v>
      </c>
    </row>
    <row r="2379" spans="1:2" ht="16.350000000000001" customHeight="1" x14ac:dyDescent="0.25">
      <c r="A2379" s="232">
        <v>35939</v>
      </c>
      <c r="B2379" s="233">
        <v>1394.33</v>
      </c>
    </row>
    <row r="2380" spans="1:2" ht="16.350000000000001" customHeight="1" x14ac:dyDescent="0.25">
      <c r="A2380" s="232">
        <v>35940</v>
      </c>
      <c r="B2380" s="235">
        <v>1394.33</v>
      </c>
    </row>
    <row r="2381" spans="1:2" ht="16.350000000000001" customHeight="1" x14ac:dyDescent="0.25">
      <c r="A2381" s="232">
        <v>35941</v>
      </c>
      <c r="B2381" s="233">
        <v>1394.33</v>
      </c>
    </row>
    <row r="2382" spans="1:2" ht="16.350000000000001" customHeight="1" x14ac:dyDescent="0.25">
      <c r="A2382" s="232">
        <v>35942</v>
      </c>
      <c r="B2382" s="235">
        <v>1396.51</v>
      </c>
    </row>
    <row r="2383" spans="1:2" ht="16.350000000000001" customHeight="1" x14ac:dyDescent="0.25">
      <c r="A2383" s="232">
        <v>35943</v>
      </c>
      <c r="B2383" s="233">
        <v>1397.12</v>
      </c>
    </row>
    <row r="2384" spans="1:2" ht="16.350000000000001" customHeight="1" x14ac:dyDescent="0.25">
      <c r="A2384" s="232">
        <v>35944</v>
      </c>
      <c r="B2384" s="235">
        <v>1396.69</v>
      </c>
    </row>
    <row r="2385" spans="1:2" ht="16.350000000000001" customHeight="1" x14ac:dyDescent="0.25">
      <c r="A2385" s="232">
        <v>35945</v>
      </c>
      <c r="B2385" s="233">
        <v>1397.07</v>
      </c>
    </row>
    <row r="2386" spans="1:2" ht="16.350000000000001" customHeight="1" x14ac:dyDescent="0.25">
      <c r="A2386" s="232">
        <v>35946</v>
      </c>
      <c r="B2386" s="235">
        <v>1397.07</v>
      </c>
    </row>
    <row r="2387" spans="1:2" ht="16.350000000000001" customHeight="1" x14ac:dyDescent="0.25">
      <c r="A2387" s="232">
        <v>35947</v>
      </c>
      <c r="B2387" s="233">
        <v>1397.07</v>
      </c>
    </row>
    <row r="2388" spans="1:2" ht="16.350000000000001" customHeight="1" x14ac:dyDescent="0.25">
      <c r="A2388" s="232">
        <v>35948</v>
      </c>
      <c r="B2388" s="235">
        <v>1398.53</v>
      </c>
    </row>
    <row r="2389" spans="1:2" ht="16.350000000000001" customHeight="1" x14ac:dyDescent="0.25">
      <c r="A2389" s="232">
        <v>35949</v>
      </c>
      <c r="B2389" s="233">
        <v>1399.56</v>
      </c>
    </row>
    <row r="2390" spans="1:2" ht="16.350000000000001" customHeight="1" x14ac:dyDescent="0.25">
      <c r="A2390" s="232">
        <v>35950</v>
      </c>
      <c r="B2390" s="235">
        <v>1399.02</v>
      </c>
    </row>
    <row r="2391" spans="1:2" ht="16.350000000000001" customHeight="1" x14ac:dyDescent="0.25">
      <c r="A2391" s="232">
        <v>35951</v>
      </c>
      <c r="B2391" s="233">
        <v>1397.63</v>
      </c>
    </row>
    <row r="2392" spans="1:2" ht="16.350000000000001" customHeight="1" x14ac:dyDescent="0.25">
      <c r="A2392" s="232">
        <v>35952</v>
      </c>
      <c r="B2392" s="235">
        <v>1387.12</v>
      </c>
    </row>
    <row r="2393" spans="1:2" ht="16.350000000000001" customHeight="1" x14ac:dyDescent="0.25">
      <c r="A2393" s="232">
        <v>35953</v>
      </c>
      <c r="B2393" s="233">
        <v>1387.12</v>
      </c>
    </row>
    <row r="2394" spans="1:2" ht="16.350000000000001" customHeight="1" x14ac:dyDescent="0.25">
      <c r="A2394" s="232">
        <v>35954</v>
      </c>
      <c r="B2394" s="235">
        <v>1387.12</v>
      </c>
    </row>
    <row r="2395" spans="1:2" ht="16.350000000000001" customHeight="1" x14ac:dyDescent="0.25">
      <c r="A2395" s="232">
        <v>35955</v>
      </c>
      <c r="B2395" s="233">
        <v>1386.53</v>
      </c>
    </row>
    <row r="2396" spans="1:2" ht="16.350000000000001" customHeight="1" x14ac:dyDescent="0.25">
      <c r="A2396" s="232">
        <v>35956</v>
      </c>
      <c r="B2396" s="235">
        <v>1376.25</v>
      </c>
    </row>
    <row r="2397" spans="1:2" ht="16.350000000000001" customHeight="1" x14ac:dyDescent="0.25">
      <c r="A2397" s="232">
        <v>35957</v>
      </c>
      <c r="B2397" s="233">
        <v>1383.23</v>
      </c>
    </row>
    <row r="2398" spans="1:2" ht="16.350000000000001" customHeight="1" x14ac:dyDescent="0.25">
      <c r="A2398" s="232">
        <v>35958</v>
      </c>
      <c r="B2398" s="235">
        <v>1388.76</v>
      </c>
    </row>
    <row r="2399" spans="1:2" ht="16.350000000000001" customHeight="1" x14ac:dyDescent="0.25">
      <c r="A2399" s="232">
        <v>35959</v>
      </c>
      <c r="B2399" s="233">
        <v>1380.51</v>
      </c>
    </row>
    <row r="2400" spans="1:2" ht="16.350000000000001" customHeight="1" x14ac:dyDescent="0.25">
      <c r="A2400" s="232">
        <v>35960</v>
      </c>
      <c r="B2400" s="235">
        <v>1380.51</v>
      </c>
    </row>
    <row r="2401" spans="1:2" ht="16.350000000000001" customHeight="1" x14ac:dyDescent="0.25">
      <c r="A2401" s="232">
        <v>35961</v>
      </c>
      <c r="B2401" s="233">
        <v>1380.51</v>
      </c>
    </row>
    <row r="2402" spans="1:2" ht="16.350000000000001" customHeight="1" x14ac:dyDescent="0.25">
      <c r="A2402" s="232">
        <v>35962</v>
      </c>
      <c r="B2402" s="235">
        <v>1380.51</v>
      </c>
    </row>
    <row r="2403" spans="1:2" ht="16.350000000000001" customHeight="1" x14ac:dyDescent="0.25">
      <c r="A2403" s="232">
        <v>35963</v>
      </c>
      <c r="B2403" s="233">
        <v>1388.5</v>
      </c>
    </row>
    <row r="2404" spans="1:2" ht="16.350000000000001" customHeight="1" x14ac:dyDescent="0.25">
      <c r="A2404" s="232">
        <v>35964</v>
      </c>
      <c r="B2404" s="235">
        <v>1394.39</v>
      </c>
    </row>
    <row r="2405" spans="1:2" ht="16.350000000000001" customHeight="1" x14ac:dyDescent="0.25">
      <c r="A2405" s="232">
        <v>35965</v>
      </c>
      <c r="B2405" s="233">
        <v>1390.85</v>
      </c>
    </row>
    <row r="2406" spans="1:2" ht="16.350000000000001" customHeight="1" x14ac:dyDescent="0.25">
      <c r="A2406" s="232">
        <v>35966</v>
      </c>
      <c r="B2406" s="235">
        <v>1394.8</v>
      </c>
    </row>
    <row r="2407" spans="1:2" ht="16.350000000000001" customHeight="1" x14ac:dyDescent="0.25">
      <c r="A2407" s="232">
        <v>35967</v>
      </c>
      <c r="B2407" s="233">
        <v>1394.8</v>
      </c>
    </row>
    <row r="2408" spans="1:2" ht="16.350000000000001" customHeight="1" x14ac:dyDescent="0.25">
      <c r="A2408" s="232">
        <v>35968</v>
      </c>
      <c r="B2408" s="235">
        <v>1394.8</v>
      </c>
    </row>
    <row r="2409" spans="1:2" ht="16.350000000000001" customHeight="1" x14ac:dyDescent="0.25">
      <c r="A2409" s="232">
        <v>35969</v>
      </c>
      <c r="B2409" s="233">
        <v>1394.8</v>
      </c>
    </row>
    <row r="2410" spans="1:2" ht="16.350000000000001" customHeight="1" x14ac:dyDescent="0.25">
      <c r="A2410" s="232">
        <v>35970</v>
      </c>
      <c r="B2410" s="235">
        <v>1381.11</v>
      </c>
    </row>
    <row r="2411" spans="1:2" ht="16.350000000000001" customHeight="1" x14ac:dyDescent="0.25">
      <c r="A2411" s="232">
        <v>35971</v>
      </c>
      <c r="B2411" s="233">
        <v>1375.02</v>
      </c>
    </row>
    <row r="2412" spans="1:2" ht="16.350000000000001" customHeight="1" x14ac:dyDescent="0.25">
      <c r="A2412" s="232">
        <v>35972</v>
      </c>
      <c r="B2412" s="235">
        <v>1363.67</v>
      </c>
    </row>
    <row r="2413" spans="1:2" ht="16.350000000000001" customHeight="1" x14ac:dyDescent="0.25">
      <c r="A2413" s="232">
        <v>35973</v>
      </c>
      <c r="B2413" s="233">
        <v>1363.04</v>
      </c>
    </row>
    <row r="2414" spans="1:2" ht="16.350000000000001" customHeight="1" x14ac:dyDescent="0.25">
      <c r="A2414" s="232">
        <v>35974</v>
      </c>
      <c r="B2414" s="235">
        <v>1363.04</v>
      </c>
    </row>
    <row r="2415" spans="1:2" ht="16.350000000000001" customHeight="1" x14ac:dyDescent="0.25">
      <c r="A2415" s="232">
        <v>35975</v>
      </c>
      <c r="B2415" s="233">
        <v>1363.04</v>
      </c>
    </row>
    <row r="2416" spans="1:2" ht="16.350000000000001" customHeight="1" x14ac:dyDescent="0.25">
      <c r="A2416" s="232">
        <v>35976</v>
      </c>
      <c r="B2416" s="235">
        <v>1363.04</v>
      </c>
    </row>
    <row r="2417" spans="1:2" ht="16.350000000000001" customHeight="1" x14ac:dyDescent="0.25">
      <c r="A2417" s="232">
        <v>35977</v>
      </c>
      <c r="B2417" s="233">
        <v>1369.88</v>
      </c>
    </row>
    <row r="2418" spans="1:2" ht="16.350000000000001" customHeight="1" x14ac:dyDescent="0.25">
      <c r="A2418" s="232">
        <v>35978</v>
      </c>
      <c r="B2418" s="235">
        <v>1358.05</v>
      </c>
    </row>
    <row r="2419" spans="1:2" ht="16.350000000000001" customHeight="1" x14ac:dyDescent="0.25">
      <c r="A2419" s="232">
        <v>35979</v>
      </c>
      <c r="B2419" s="233">
        <v>1345.65</v>
      </c>
    </row>
    <row r="2420" spans="1:2" ht="16.350000000000001" customHeight="1" x14ac:dyDescent="0.25">
      <c r="A2420" s="232">
        <v>35980</v>
      </c>
      <c r="B2420" s="235">
        <v>1348.06</v>
      </c>
    </row>
    <row r="2421" spans="1:2" ht="16.350000000000001" customHeight="1" x14ac:dyDescent="0.25">
      <c r="A2421" s="232">
        <v>35981</v>
      </c>
      <c r="B2421" s="233">
        <v>1348.06</v>
      </c>
    </row>
    <row r="2422" spans="1:2" ht="16.350000000000001" customHeight="1" x14ac:dyDescent="0.25">
      <c r="A2422" s="232">
        <v>35982</v>
      </c>
      <c r="B2422" s="235">
        <v>1348.06</v>
      </c>
    </row>
    <row r="2423" spans="1:2" ht="16.350000000000001" customHeight="1" x14ac:dyDescent="0.25">
      <c r="A2423" s="232">
        <v>35983</v>
      </c>
      <c r="B2423" s="233">
        <v>1357.78</v>
      </c>
    </row>
    <row r="2424" spans="1:2" ht="16.350000000000001" customHeight="1" x14ac:dyDescent="0.25">
      <c r="A2424" s="232">
        <v>35984</v>
      </c>
      <c r="B2424" s="235">
        <v>1368.16</v>
      </c>
    </row>
    <row r="2425" spans="1:2" ht="16.350000000000001" customHeight="1" x14ac:dyDescent="0.25">
      <c r="A2425" s="232">
        <v>35985</v>
      </c>
      <c r="B2425" s="233">
        <v>1369.12</v>
      </c>
    </row>
    <row r="2426" spans="1:2" ht="16.350000000000001" customHeight="1" x14ac:dyDescent="0.25">
      <c r="A2426" s="232">
        <v>35986</v>
      </c>
      <c r="B2426" s="235">
        <v>1370.45</v>
      </c>
    </row>
    <row r="2427" spans="1:2" ht="16.350000000000001" customHeight="1" x14ac:dyDescent="0.25">
      <c r="A2427" s="232">
        <v>35987</v>
      </c>
      <c r="B2427" s="233">
        <v>1374.23</v>
      </c>
    </row>
    <row r="2428" spans="1:2" ht="16.350000000000001" customHeight="1" x14ac:dyDescent="0.25">
      <c r="A2428" s="232">
        <v>35988</v>
      </c>
      <c r="B2428" s="235">
        <v>1374.23</v>
      </c>
    </row>
    <row r="2429" spans="1:2" ht="16.350000000000001" customHeight="1" x14ac:dyDescent="0.25">
      <c r="A2429" s="232">
        <v>35989</v>
      </c>
      <c r="B2429" s="233">
        <v>1374.23</v>
      </c>
    </row>
    <row r="2430" spans="1:2" ht="16.350000000000001" customHeight="1" x14ac:dyDescent="0.25">
      <c r="A2430" s="232">
        <v>35990</v>
      </c>
      <c r="B2430" s="235">
        <v>1380.27</v>
      </c>
    </row>
    <row r="2431" spans="1:2" ht="16.350000000000001" customHeight="1" x14ac:dyDescent="0.25">
      <c r="A2431" s="232">
        <v>35991</v>
      </c>
      <c r="B2431" s="233">
        <v>1381.22</v>
      </c>
    </row>
    <row r="2432" spans="1:2" ht="16.350000000000001" customHeight="1" x14ac:dyDescent="0.25">
      <c r="A2432" s="232">
        <v>35992</v>
      </c>
      <c r="B2432" s="235">
        <v>1378.01</v>
      </c>
    </row>
    <row r="2433" spans="1:2" ht="16.350000000000001" customHeight="1" x14ac:dyDescent="0.25">
      <c r="A2433" s="232">
        <v>35993</v>
      </c>
      <c r="B2433" s="233">
        <v>1376.74</v>
      </c>
    </row>
    <row r="2434" spans="1:2" ht="16.350000000000001" customHeight="1" x14ac:dyDescent="0.25">
      <c r="A2434" s="232">
        <v>35994</v>
      </c>
      <c r="B2434" s="235">
        <v>1381.54</v>
      </c>
    </row>
    <row r="2435" spans="1:2" ht="16.350000000000001" customHeight="1" x14ac:dyDescent="0.25">
      <c r="A2435" s="232">
        <v>35995</v>
      </c>
      <c r="B2435" s="233">
        <v>1381.54</v>
      </c>
    </row>
    <row r="2436" spans="1:2" ht="16.350000000000001" customHeight="1" x14ac:dyDescent="0.25">
      <c r="A2436" s="232">
        <v>35996</v>
      </c>
      <c r="B2436" s="235">
        <v>1381.54</v>
      </c>
    </row>
    <row r="2437" spans="1:2" ht="16.350000000000001" customHeight="1" x14ac:dyDescent="0.25">
      <c r="A2437" s="232">
        <v>35997</v>
      </c>
      <c r="B2437" s="233">
        <v>1381.54</v>
      </c>
    </row>
    <row r="2438" spans="1:2" ht="16.350000000000001" customHeight="1" x14ac:dyDescent="0.25">
      <c r="A2438" s="232">
        <v>35998</v>
      </c>
      <c r="B2438" s="235">
        <v>1380.87</v>
      </c>
    </row>
    <row r="2439" spans="1:2" ht="16.350000000000001" customHeight="1" x14ac:dyDescent="0.25">
      <c r="A2439" s="232">
        <v>35999</v>
      </c>
      <c r="B2439" s="233">
        <v>1376.87</v>
      </c>
    </row>
    <row r="2440" spans="1:2" ht="16.350000000000001" customHeight="1" x14ac:dyDescent="0.25">
      <c r="A2440" s="232">
        <v>36000</v>
      </c>
      <c r="B2440" s="235">
        <v>1378.88</v>
      </c>
    </row>
    <row r="2441" spans="1:2" ht="16.350000000000001" customHeight="1" x14ac:dyDescent="0.25">
      <c r="A2441" s="232">
        <v>36001</v>
      </c>
      <c r="B2441" s="233">
        <v>1379.61</v>
      </c>
    </row>
    <row r="2442" spans="1:2" ht="16.350000000000001" customHeight="1" x14ac:dyDescent="0.25">
      <c r="A2442" s="232">
        <v>36002</v>
      </c>
      <c r="B2442" s="235">
        <v>1379.61</v>
      </c>
    </row>
    <row r="2443" spans="1:2" ht="16.350000000000001" customHeight="1" x14ac:dyDescent="0.25">
      <c r="A2443" s="232">
        <v>36003</v>
      </c>
      <c r="B2443" s="233">
        <v>1379.61</v>
      </c>
    </row>
    <row r="2444" spans="1:2" ht="16.350000000000001" customHeight="1" x14ac:dyDescent="0.25">
      <c r="A2444" s="232">
        <v>36004</v>
      </c>
      <c r="B2444" s="235">
        <v>1378.33</v>
      </c>
    </row>
    <row r="2445" spans="1:2" ht="16.350000000000001" customHeight="1" x14ac:dyDescent="0.25">
      <c r="A2445" s="232">
        <v>36005</v>
      </c>
      <c r="B2445" s="233">
        <v>1376.12</v>
      </c>
    </row>
    <row r="2446" spans="1:2" ht="16.350000000000001" customHeight="1" x14ac:dyDescent="0.25">
      <c r="A2446" s="232">
        <v>36006</v>
      </c>
      <c r="B2446" s="235">
        <v>1373.49</v>
      </c>
    </row>
    <row r="2447" spans="1:2" ht="16.350000000000001" customHeight="1" x14ac:dyDescent="0.25">
      <c r="A2447" s="232">
        <v>36007</v>
      </c>
      <c r="B2447" s="233">
        <v>1370.65</v>
      </c>
    </row>
    <row r="2448" spans="1:2" ht="16.350000000000001" customHeight="1" x14ac:dyDescent="0.25">
      <c r="A2448" s="232">
        <v>36008</v>
      </c>
      <c r="B2448" s="235">
        <v>1372.14</v>
      </c>
    </row>
    <row r="2449" spans="1:2" ht="16.350000000000001" customHeight="1" x14ac:dyDescent="0.25">
      <c r="A2449" s="232">
        <v>36009</v>
      </c>
      <c r="B2449" s="233">
        <v>1372.14</v>
      </c>
    </row>
    <row r="2450" spans="1:2" ht="16.350000000000001" customHeight="1" x14ac:dyDescent="0.25">
      <c r="A2450" s="232">
        <v>36010</v>
      </c>
      <c r="B2450" s="235">
        <v>1372.14</v>
      </c>
    </row>
    <row r="2451" spans="1:2" ht="16.350000000000001" customHeight="1" x14ac:dyDescent="0.25">
      <c r="A2451" s="232">
        <v>36011</v>
      </c>
      <c r="B2451" s="233">
        <v>1371.16</v>
      </c>
    </row>
    <row r="2452" spans="1:2" ht="16.350000000000001" customHeight="1" x14ac:dyDescent="0.25">
      <c r="A2452" s="232">
        <v>36012</v>
      </c>
      <c r="B2452" s="235">
        <v>1368.24</v>
      </c>
    </row>
    <row r="2453" spans="1:2" ht="16.350000000000001" customHeight="1" x14ac:dyDescent="0.25">
      <c r="A2453" s="232">
        <v>36013</v>
      </c>
      <c r="B2453" s="233">
        <v>1366.44</v>
      </c>
    </row>
    <row r="2454" spans="1:2" ht="16.350000000000001" customHeight="1" x14ac:dyDescent="0.25">
      <c r="A2454" s="232">
        <v>36014</v>
      </c>
      <c r="B2454" s="235">
        <v>1364.9</v>
      </c>
    </row>
    <row r="2455" spans="1:2" ht="16.350000000000001" customHeight="1" x14ac:dyDescent="0.25">
      <c r="A2455" s="232">
        <v>36015</v>
      </c>
      <c r="B2455" s="233">
        <v>1364.9</v>
      </c>
    </row>
    <row r="2456" spans="1:2" ht="16.350000000000001" customHeight="1" x14ac:dyDescent="0.25">
      <c r="A2456" s="232">
        <v>36016</v>
      </c>
      <c r="B2456" s="235">
        <v>1364.9</v>
      </c>
    </row>
    <row r="2457" spans="1:2" ht="16.350000000000001" customHeight="1" x14ac:dyDescent="0.25">
      <c r="A2457" s="232">
        <v>36017</v>
      </c>
      <c r="B2457" s="233">
        <v>1364.9</v>
      </c>
    </row>
    <row r="2458" spans="1:2" ht="16.350000000000001" customHeight="1" x14ac:dyDescent="0.25">
      <c r="A2458" s="232">
        <v>36018</v>
      </c>
      <c r="B2458" s="235">
        <v>1359.22</v>
      </c>
    </row>
    <row r="2459" spans="1:2" ht="16.350000000000001" customHeight="1" x14ac:dyDescent="0.25">
      <c r="A2459" s="232">
        <v>36019</v>
      </c>
      <c r="B2459" s="233">
        <v>1365.58</v>
      </c>
    </row>
    <row r="2460" spans="1:2" ht="16.350000000000001" customHeight="1" x14ac:dyDescent="0.25">
      <c r="A2460" s="232">
        <v>36020</v>
      </c>
      <c r="B2460" s="235">
        <v>1371.23</v>
      </c>
    </row>
    <row r="2461" spans="1:2" ht="16.350000000000001" customHeight="1" x14ac:dyDescent="0.25">
      <c r="A2461" s="232">
        <v>36021</v>
      </c>
      <c r="B2461" s="233">
        <v>1377.08</v>
      </c>
    </row>
    <row r="2462" spans="1:2" ht="16.350000000000001" customHeight="1" x14ac:dyDescent="0.25">
      <c r="A2462" s="232">
        <v>36022</v>
      </c>
      <c r="B2462" s="235">
        <v>1386.02</v>
      </c>
    </row>
    <row r="2463" spans="1:2" ht="16.350000000000001" customHeight="1" x14ac:dyDescent="0.25">
      <c r="A2463" s="232">
        <v>36023</v>
      </c>
      <c r="B2463" s="233">
        <v>1386.02</v>
      </c>
    </row>
    <row r="2464" spans="1:2" ht="16.350000000000001" customHeight="1" x14ac:dyDescent="0.25">
      <c r="A2464" s="232">
        <v>36024</v>
      </c>
      <c r="B2464" s="235">
        <v>1386.02</v>
      </c>
    </row>
    <row r="2465" spans="1:2" ht="16.350000000000001" customHeight="1" x14ac:dyDescent="0.25">
      <c r="A2465" s="232">
        <v>36025</v>
      </c>
      <c r="B2465" s="233">
        <v>1386.02</v>
      </c>
    </row>
    <row r="2466" spans="1:2" ht="16.350000000000001" customHeight="1" x14ac:dyDescent="0.25">
      <c r="A2466" s="232">
        <v>36026</v>
      </c>
      <c r="B2466" s="235">
        <v>1385.77</v>
      </c>
    </row>
    <row r="2467" spans="1:2" ht="16.350000000000001" customHeight="1" x14ac:dyDescent="0.25">
      <c r="A2467" s="232">
        <v>36027</v>
      </c>
      <c r="B2467" s="233">
        <v>1384.24</v>
      </c>
    </row>
    <row r="2468" spans="1:2" ht="16.350000000000001" customHeight="1" x14ac:dyDescent="0.25">
      <c r="A2468" s="232">
        <v>36028</v>
      </c>
      <c r="B2468" s="235">
        <v>1391.55</v>
      </c>
    </row>
    <row r="2469" spans="1:2" ht="16.350000000000001" customHeight="1" x14ac:dyDescent="0.25">
      <c r="A2469" s="232">
        <v>36029</v>
      </c>
      <c r="B2469" s="233">
        <v>1407.27</v>
      </c>
    </row>
    <row r="2470" spans="1:2" ht="16.350000000000001" customHeight="1" x14ac:dyDescent="0.25">
      <c r="A2470" s="232">
        <v>36030</v>
      </c>
      <c r="B2470" s="235">
        <v>1407.27</v>
      </c>
    </row>
    <row r="2471" spans="1:2" ht="16.350000000000001" customHeight="1" x14ac:dyDescent="0.25">
      <c r="A2471" s="232">
        <v>36031</v>
      </c>
      <c r="B2471" s="233">
        <v>1407.27</v>
      </c>
    </row>
    <row r="2472" spans="1:2" ht="16.350000000000001" customHeight="1" x14ac:dyDescent="0.25">
      <c r="A2472" s="232">
        <v>36032</v>
      </c>
      <c r="B2472" s="235">
        <v>1418.22</v>
      </c>
    </row>
    <row r="2473" spans="1:2" ht="16.350000000000001" customHeight="1" x14ac:dyDescent="0.25">
      <c r="A2473" s="232">
        <v>36033</v>
      </c>
      <c r="B2473" s="233">
        <v>1420.27</v>
      </c>
    </row>
    <row r="2474" spans="1:2" ht="16.350000000000001" customHeight="1" x14ac:dyDescent="0.25">
      <c r="A2474" s="232">
        <v>36034</v>
      </c>
      <c r="B2474" s="235">
        <v>1430.33</v>
      </c>
    </row>
    <row r="2475" spans="1:2" ht="16.350000000000001" customHeight="1" x14ac:dyDescent="0.25">
      <c r="A2475" s="232">
        <v>36035</v>
      </c>
      <c r="B2475" s="233">
        <v>1438.16</v>
      </c>
    </row>
    <row r="2476" spans="1:2" ht="16.350000000000001" customHeight="1" x14ac:dyDescent="0.25">
      <c r="A2476" s="232">
        <v>36036</v>
      </c>
      <c r="B2476" s="235">
        <v>1440.87</v>
      </c>
    </row>
    <row r="2477" spans="1:2" ht="16.350000000000001" customHeight="1" x14ac:dyDescent="0.25">
      <c r="A2477" s="232">
        <v>36037</v>
      </c>
      <c r="B2477" s="233">
        <v>1440.87</v>
      </c>
    </row>
    <row r="2478" spans="1:2" ht="16.350000000000001" customHeight="1" x14ac:dyDescent="0.25">
      <c r="A2478" s="232">
        <v>36038</v>
      </c>
      <c r="B2478" s="235">
        <v>1440.87</v>
      </c>
    </row>
    <row r="2479" spans="1:2" ht="16.350000000000001" customHeight="1" x14ac:dyDescent="0.25">
      <c r="A2479" s="232">
        <v>36039</v>
      </c>
      <c r="B2479" s="233">
        <v>1441.86</v>
      </c>
    </row>
    <row r="2480" spans="1:2" ht="16.350000000000001" customHeight="1" x14ac:dyDescent="0.25">
      <c r="A2480" s="232">
        <v>36040</v>
      </c>
      <c r="B2480" s="235">
        <v>1442.95</v>
      </c>
    </row>
    <row r="2481" spans="1:2" ht="16.350000000000001" customHeight="1" x14ac:dyDescent="0.25">
      <c r="A2481" s="232">
        <v>36041</v>
      </c>
      <c r="B2481" s="233">
        <v>1518.56</v>
      </c>
    </row>
    <row r="2482" spans="1:2" ht="16.350000000000001" customHeight="1" x14ac:dyDescent="0.25">
      <c r="A2482" s="232">
        <v>36042</v>
      </c>
      <c r="B2482" s="235">
        <v>1532.19</v>
      </c>
    </row>
    <row r="2483" spans="1:2" ht="16.350000000000001" customHeight="1" x14ac:dyDescent="0.25">
      <c r="A2483" s="232">
        <v>36043</v>
      </c>
      <c r="B2483" s="233">
        <v>1538.84</v>
      </c>
    </row>
    <row r="2484" spans="1:2" ht="16.350000000000001" customHeight="1" x14ac:dyDescent="0.25">
      <c r="A2484" s="232">
        <v>36044</v>
      </c>
      <c r="B2484" s="235">
        <v>1538.84</v>
      </c>
    </row>
    <row r="2485" spans="1:2" ht="16.350000000000001" customHeight="1" x14ac:dyDescent="0.25">
      <c r="A2485" s="232">
        <v>36045</v>
      </c>
      <c r="B2485" s="233">
        <v>1538.84</v>
      </c>
    </row>
    <row r="2486" spans="1:2" ht="16.350000000000001" customHeight="1" x14ac:dyDescent="0.25">
      <c r="A2486" s="232">
        <v>36046</v>
      </c>
      <c r="B2486" s="235">
        <v>1511.55</v>
      </c>
    </row>
    <row r="2487" spans="1:2" ht="16.350000000000001" customHeight="1" x14ac:dyDescent="0.25">
      <c r="A2487" s="232">
        <v>36047</v>
      </c>
      <c r="B2487" s="233">
        <v>1505.66</v>
      </c>
    </row>
    <row r="2488" spans="1:2" ht="16.350000000000001" customHeight="1" x14ac:dyDescent="0.25">
      <c r="A2488" s="232">
        <v>36048</v>
      </c>
      <c r="B2488" s="235">
        <v>1493.4</v>
      </c>
    </row>
    <row r="2489" spans="1:2" ht="16.350000000000001" customHeight="1" x14ac:dyDescent="0.25">
      <c r="A2489" s="232">
        <v>36049</v>
      </c>
      <c r="B2489" s="233">
        <v>1506.27</v>
      </c>
    </row>
    <row r="2490" spans="1:2" ht="16.350000000000001" customHeight="1" x14ac:dyDescent="0.25">
      <c r="A2490" s="232">
        <v>36050</v>
      </c>
      <c r="B2490" s="235">
        <v>1505.85</v>
      </c>
    </row>
    <row r="2491" spans="1:2" ht="16.350000000000001" customHeight="1" x14ac:dyDescent="0.25">
      <c r="A2491" s="232">
        <v>36051</v>
      </c>
      <c r="B2491" s="233">
        <v>1505.85</v>
      </c>
    </row>
    <row r="2492" spans="1:2" ht="16.350000000000001" customHeight="1" x14ac:dyDescent="0.25">
      <c r="A2492" s="232">
        <v>36052</v>
      </c>
      <c r="B2492" s="235">
        <v>1505.85</v>
      </c>
    </row>
    <row r="2493" spans="1:2" ht="16.350000000000001" customHeight="1" x14ac:dyDescent="0.25">
      <c r="A2493" s="232">
        <v>36053</v>
      </c>
      <c r="B2493" s="233">
        <v>1510.41</v>
      </c>
    </row>
    <row r="2494" spans="1:2" ht="16.350000000000001" customHeight="1" x14ac:dyDescent="0.25">
      <c r="A2494" s="232">
        <v>36054</v>
      </c>
      <c r="B2494" s="235">
        <v>1516.92</v>
      </c>
    </row>
    <row r="2495" spans="1:2" ht="16.350000000000001" customHeight="1" x14ac:dyDescent="0.25">
      <c r="A2495" s="232">
        <v>36055</v>
      </c>
      <c r="B2495" s="233">
        <v>1520.63</v>
      </c>
    </row>
    <row r="2496" spans="1:2" ht="16.350000000000001" customHeight="1" x14ac:dyDescent="0.25">
      <c r="A2496" s="232">
        <v>36056</v>
      </c>
      <c r="B2496" s="235">
        <v>1531.49</v>
      </c>
    </row>
    <row r="2497" spans="1:2" ht="16.350000000000001" customHeight="1" x14ac:dyDescent="0.25">
      <c r="A2497" s="232">
        <v>36057</v>
      </c>
      <c r="B2497" s="233">
        <v>1533.95</v>
      </c>
    </row>
    <row r="2498" spans="1:2" ht="16.350000000000001" customHeight="1" x14ac:dyDescent="0.25">
      <c r="A2498" s="232">
        <v>36058</v>
      </c>
      <c r="B2498" s="235">
        <v>1533.95</v>
      </c>
    </row>
    <row r="2499" spans="1:2" ht="16.350000000000001" customHeight="1" x14ac:dyDescent="0.25">
      <c r="A2499" s="232">
        <v>36059</v>
      </c>
      <c r="B2499" s="233">
        <v>1533.95</v>
      </c>
    </row>
    <row r="2500" spans="1:2" ht="16.350000000000001" customHeight="1" x14ac:dyDescent="0.25">
      <c r="A2500" s="232">
        <v>36060</v>
      </c>
      <c r="B2500" s="235">
        <v>1529.26</v>
      </c>
    </row>
    <row r="2501" spans="1:2" ht="16.350000000000001" customHeight="1" x14ac:dyDescent="0.25">
      <c r="A2501" s="232">
        <v>36061</v>
      </c>
      <c r="B2501" s="233">
        <v>1541.16</v>
      </c>
    </row>
    <row r="2502" spans="1:2" ht="16.350000000000001" customHeight="1" x14ac:dyDescent="0.25">
      <c r="A2502" s="232">
        <v>36062</v>
      </c>
      <c r="B2502" s="235">
        <v>1561.28</v>
      </c>
    </row>
    <row r="2503" spans="1:2" ht="16.350000000000001" customHeight="1" x14ac:dyDescent="0.25">
      <c r="A2503" s="232">
        <v>36063</v>
      </c>
      <c r="B2503" s="233">
        <v>1548.95</v>
      </c>
    </row>
    <row r="2504" spans="1:2" ht="16.350000000000001" customHeight="1" x14ac:dyDescent="0.25">
      <c r="A2504" s="232">
        <v>36064</v>
      </c>
      <c r="B2504" s="235">
        <v>1547.81</v>
      </c>
    </row>
    <row r="2505" spans="1:2" ht="16.350000000000001" customHeight="1" x14ac:dyDescent="0.25">
      <c r="A2505" s="232">
        <v>36065</v>
      </c>
      <c r="B2505" s="233">
        <v>1547.81</v>
      </c>
    </row>
    <row r="2506" spans="1:2" ht="16.350000000000001" customHeight="1" x14ac:dyDescent="0.25">
      <c r="A2506" s="232">
        <v>36066</v>
      </c>
      <c r="B2506" s="235">
        <v>1547.81</v>
      </c>
    </row>
    <row r="2507" spans="1:2" ht="16.350000000000001" customHeight="1" x14ac:dyDescent="0.25">
      <c r="A2507" s="232">
        <v>36067</v>
      </c>
      <c r="B2507" s="233">
        <v>1556.25</v>
      </c>
    </row>
    <row r="2508" spans="1:2" ht="16.350000000000001" customHeight="1" x14ac:dyDescent="0.25">
      <c r="A2508" s="232">
        <v>36068</v>
      </c>
      <c r="B2508" s="235">
        <v>1556.15</v>
      </c>
    </row>
    <row r="2509" spans="1:2" ht="16.350000000000001" customHeight="1" x14ac:dyDescent="0.25">
      <c r="A2509" s="232">
        <v>36069</v>
      </c>
      <c r="B2509" s="233">
        <v>1556.52</v>
      </c>
    </row>
    <row r="2510" spans="1:2" ht="16.350000000000001" customHeight="1" x14ac:dyDescent="0.25">
      <c r="A2510" s="232">
        <v>36070</v>
      </c>
      <c r="B2510" s="235">
        <v>1573.22</v>
      </c>
    </row>
    <row r="2511" spans="1:2" ht="16.350000000000001" customHeight="1" x14ac:dyDescent="0.25">
      <c r="A2511" s="232">
        <v>36071</v>
      </c>
      <c r="B2511" s="233">
        <v>1578.96</v>
      </c>
    </row>
    <row r="2512" spans="1:2" ht="16.350000000000001" customHeight="1" x14ac:dyDescent="0.25">
      <c r="A2512" s="232">
        <v>36072</v>
      </c>
      <c r="B2512" s="235">
        <v>1578.96</v>
      </c>
    </row>
    <row r="2513" spans="1:2" ht="16.350000000000001" customHeight="1" x14ac:dyDescent="0.25">
      <c r="A2513" s="232">
        <v>36073</v>
      </c>
      <c r="B2513" s="233">
        <v>1578.96</v>
      </c>
    </row>
    <row r="2514" spans="1:2" ht="16.350000000000001" customHeight="1" x14ac:dyDescent="0.25">
      <c r="A2514" s="232">
        <v>36074</v>
      </c>
      <c r="B2514" s="235">
        <v>1585.64</v>
      </c>
    </row>
    <row r="2515" spans="1:2" ht="16.350000000000001" customHeight="1" x14ac:dyDescent="0.25">
      <c r="A2515" s="232">
        <v>36075</v>
      </c>
      <c r="B2515" s="233">
        <v>1588.64</v>
      </c>
    </row>
    <row r="2516" spans="1:2" ht="16.350000000000001" customHeight="1" x14ac:dyDescent="0.25">
      <c r="A2516" s="232">
        <v>36076</v>
      </c>
      <c r="B2516" s="235">
        <v>1586.53</v>
      </c>
    </row>
    <row r="2517" spans="1:2" ht="16.350000000000001" customHeight="1" x14ac:dyDescent="0.25">
      <c r="A2517" s="232">
        <v>36077</v>
      </c>
      <c r="B2517" s="233">
        <v>1587.46</v>
      </c>
    </row>
    <row r="2518" spans="1:2" ht="16.350000000000001" customHeight="1" x14ac:dyDescent="0.25">
      <c r="A2518" s="232">
        <v>36078</v>
      </c>
      <c r="B2518" s="235">
        <v>1590.64</v>
      </c>
    </row>
    <row r="2519" spans="1:2" ht="16.350000000000001" customHeight="1" x14ac:dyDescent="0.25">
      <c r="A2519" s="232">
        <v>36079</v>
      </c>
      <c r="B2519" s="233">
        <v>1590.64</v>
      </c>
    </row>
    <row r="2520" spans="1:2" ht="16.350000000000001" customHeight="1" x14ac:dyDescent="0.25">
      <c r="A2520" s="232">
        <v>36080</v>
      </c>
      <c r="B2520" s="235">
        <v>1590.64</v>
      </c>
    </row>
    <row r="2521" spans="1:2" ht="16.350000000000001" customHeight="1" x14ac:dyDescent="0.25">
      <c r="A2521" s="232">
        <v>36081</v>
      </c>
      <c r="B2521" s="233">
        <v>1590.64</v>
      </c>
    </row>
    <row r="2522" spans="1:2" ht="16.350000000000001" customHeight="1" x14ac:dyDescent="0.25">
      <c r="A2522" s="232">
        <v>36082</v>
      </c>
      <c r="B2522" s="235">
        <v>1592.11</v>
      </c>
    </row>
    <row r="2523" spans="1:2" ht="16.350000000000001" customHeight="1" x14ac:dyDescent="0.25">
      <c r="A2523" s="232">
        <v>36083</v>
      </c>
      <c r="B2523" s="233">
        <v>1591.01</v>
      </c>
    </row>
    <row r="2524" spans="1:2" ht="16.350000000000001" customHeight="1" x14ac:dyDescent="0.25">
      <c r="A2524" s="232">
        <v>36084</v>
      </c>
      <c r="B2524" s="235">
        <v>1594.19</v>
      </c>
    </row>
    <row r="2525" spans="1:2" ht="16.350000000000001" customHeight="1" x14ac:dyDescent="0.25">
      <c r="A2525" s="232">
        <v>36085</v>
      </c>
      <c r="B2525" s="233">
        <v>1596.21</v>
      </c>
    </row>
    <row r="2526" spans="1:2" ht="16.350000000000001" customHeight="1" x14ac:dyDescent="0.25">
      <c r="A2526" s="232">
        <v>36086</v>
      </c>
      <c r="B2526" s="235">
        <v>1596.21</v>
      </c>
    </row>
    <row r="2527" spans="1:2" ht="16.350000000000001" customHeight="1" x14ac:dyDescent="0.25">
      <c r="A2527" s="232">
        <v>36087</v>
      </c>
      <c r="B2527" s="233">
        <v>1596.21</v>
      </c>
    </row>
    <row r="2528" spans="1:2" ht="16.350000000000001" customHeight="1" x14ac:dyDescent="0.25">
      <c r="A2528" s="232">
        <v>36088</v>
      </c>
      <c r="B2528" s="235">
        <v>1598.18</v>
      </c>
    </row>
    <row r="2529" spans="1:2" ht="16.350000000000001" customHeight="1" x14ac:dyDescent="0.25">
      <c r="A2529" s="232">
        <v>36089</v>
      </c>
      <c r="B2529" s="233">
        <v>1598.61</v>
      </c>
    </row>
    <row r="2530" spans="1:2" ht="16.350000000000001" customHeight="1" x14ac:dyDescent="0.25">
      <c r="A2530" s="232">
        <v>36090</v>
      </c>
      <c r="B2530" s="235">
        <v>1597.79</v>
      </c>
    </row>
    <row r="2531" spans="1:2" ht="16.350000000000001" customHeight="1" x14ac:dyDescent="0.25">
      <c r="A2531" s="232">
        <v>36091</v>
      </c>
      <c r="B2531" s="233">
        <v>1599.15</v>
      </c>
    </row>
    <row r="2532" spans="1:2" ht="16.350000000000001" customHeight="1" x14ac:dyDescent="0.25">
      <c r="A2532" s="232">
        <v>36092</v>
      </c>
      <c r="B2532" s="235">
        <v>1597.97</v>
      </c>
    </row>
    <row r="2533" spans="1:2" ht="16.350000000000001" customHeight="1" x14ac:dyDescent="0.25">
      <c r="A2533" s="232">
        <v>36093</v>
      </c>
      <c r="B2533" s="233">
        <v>1597.97</v>
      </c>
    </row>
    <row r="2534" spans="1:2" ht="16.350000000000001" customHeight="1" x14ac:dyDescent="0.25">
      <c r="A2534" s="232">
        <v>36094</v>
      </c>
      <c r="B2534" s="235">
        <v>1597.97</v>
      </c>
    </row>
    <row r="2535" spans="1:2" ht="16.350000000000001" customHeight="1" x14ac:dyDescent="0.25">
      <c r="A2535" s="232">
        <v>36095</v>
      </c>
      <c r="B2535" s="233">
        <v>1590.64</v>
      </c>
    </row>
    <row r="2536" spans="1:2" ht="16.350000000000001" customHeight="1" x14ac:dyDescent="0.25">
      <c r="A2536" s="232">
        <v>36096</v>
      </c>
      <c r="B2536" s="235">
        <v>1576.38</v>
      </c>
    </row>
    <row r="2537" spans="1:2" ht="16.350000000000001" customHeight="1" x14ac:dyDescent="0.25">
      <c r="A2537" s="232">
        <v>36097</v>
      </c>
      <c r="B2537" s="233">
        <v>1577.9</v>
      </c>
    </row>
    <row r="2538" spans="1:2" ht="16.350000000000001" customHeight="1" x14ac:dyDescent="0.25">
      <c r="A2538" s="232">
        <v>36098</v>
      </c>
      <c r="B2538" s="235">
        <v>1577.19</v>
      </c>
    </row>
    <row r="2539" spans="1:2" ht="16.350000000000001" customHeight="1" x14ac:dyDescent="0.25">
      <c r="A2539" s="232">
        <v>36099</v>
      </c>
      <c r="B2539" s="233">
        <v>1575.08</v>
      </c>
    </row>
    <row r="2540" spans="1:2" ht="16.350000000000001" customHeight="1" x14ac:dyDescent="0.25">
      <c r="A2540" s="232">
        <v>36100</v>
      </c>
      <c r="B2540" s="235">
        <v>1575.08</v>
      </c>
    </row>
    <row r="2541" spans="1:2" ht="16.350000000000001" customHeight="1" x14ac:dyDescent="0.25">
      <c r="A2541" s="232">
        <v>36101</v>
      </c>
      <c r="B2541" s="233">
        <v>1575.08</v>
      </c>
    </row>
    <row r="2542" spans="1:2" ht="16.350000000000001" customHeight="1" x14ac:dyDescent="0.25">
      <c r="A2542" s="232">
        <v>36102</v>
      </c>
      <c r="B2542" s="235">
        <v>1575.08</v>
      </c>
    </row>
    <row r="2543" spans="1:2" ht="16.350000000000001" customHeight="1" x14ac:dyDescent="0.25">
      <c r="A2543" s="232">
        <v>36103</v>
      </c>
      <c r="B2543" s="233">
        <v>1569.93</v>
      </c>
    </row>
    <row r="2544" spans="1:2" ht="16.350000000000001" customHeight="1" x14ac:dyDescent="0.25">
      <c r="A2544" s="232">
        <v>36104</v>
      </c>
      <c r="B2544" s="235">
        <v>1568.54</v>
      </c>
    </row>
    <row r="2545" spans="1:2" ht="16.350000000000001" customHeight="1" x14ac:dyDescent="0.25">
      <c r="A2545" s="232">
        <v>36105</v>
      </c>
      <c r="B2545" s="233">
        <v>1563.32</v>
      </c>
    </row>
    <row r="2546" spans="1:2" ht="16.350000000000001" customHeight="1" x14ac:dyDescent="0.25">
      <c r="A2546" s="232">
        <v>36106</v>
      </c>
      <c r="B2546" s="235">
        <v>1553.71</v>
      </c>
    </row>
    <row r="2547" spans="1:2" ht="16.350000000000001" customHeight="1" x14ac:dyDescent="0.25">
      <c r="A2547" s="232">
        <v>36107</v>
      </c>
      <c r="B2547" s="233">
        <v>1553.71</v>
      </c>
    </row>
    <row r="2548" spans="1:2" ht="16.350000000000001" customHeight="1" x14ac:dyDescent="0.25">
      <c r="A2548" s="232">
        <v>36108</v>
      </c>
      <c r="B2548" s="235">
        <v>1553.71</v>
      </c>
    </row>
    <row r="2549" spans="1:2" ht="16.350000000000001" customHeight="1" x14ac:dyDescent="0.25">
      <c r="A2549" s="232">
        <v>36109</v>
      </c>
      <c r="B2549" s="233">
        <v>1559.35</v>
      </c>
    </row>
    <row r="2550" spans="1:2" ht="16.350000000000001" customHeight="1" x14ac:dyDescent="0.25">
      <c r="A2550" s="232">
        <v>36110</v>
      </c>
      <c r="B2550" s="235">
        <v>1571.76</v>
      </c>
    </row>
    <row r="2551" spans="1:2" ht="16.350000000000001" customHeight="1" x14ac:dyDescent="0.25">
      <c r="A2551" s="232">
        <v>36111</v>
      </c>
      <c r="B2551" s="233">
        <v>1577.61</v>
      </c>
    </row>
    <row r="2552" spans="1:2" ht="16.350000000000001" customHeight="1" x14ac:dyDescent="0.25">
      <c r="A2552" s="232">
        <v>36112</v>
      </c>
      <c r="B2552" s="235">
        <v>1578.79</v>
      </c>
    </row>
    <row r="2553" spans="1:2" ht="16.350000000000001" customHeight="1" x14ac:dyDescent="0.25">
      <c r="A2553" s="232">
        <v>36113</v>
      </c>
      <c r="B2553" s="233">
        <v>1580.99</v>
      </c>
    </row>
    <row r="2554" spans="1:2" ht="16.350000000000001" customHeight="1" x14ac:dyDescent="0.25">
      <c r="A2554" s="232">
        <v>36114</v>
      </c>
      <c r="B2554" s="235">
        <v>1580.99</v>
      </c>
    </row>
    <row r="2555" spans="1:2" ht="16.350000000000001" customHeight="1" x14ac:dyDescent="0.25">
      <c r="A2555" s="232">
        <v>36115</v>
      </c>
      <c r="B2555" s="233">
        <v>1580.99</v>
      </c>
    </row>
    <row r="2556" spans="1:2" ht="16.350000000000001" customHeight="1" x14ac:dyDescent="0.25">
      <c r="A2556" s="232">
        <v>36116</v>
      </c>
      <c r="B2556" s="235">
        <v>1580.99</v>
      </c>
    </row>
    <row r="2557" spans="1:2" ht="16.350000000000001" customHeight="1" x14ac:dyDescent="0.25">
      <c r="A2557" s="232">
        <v>36117</v>
      </c>
      <c r="B2557" s="233">
        <v>1583.29</v>
      </c>
    </row>
    <row r="2558" spans="1:2" ht="16.350000000000001" customHeight="1" x14ac:dyDescent="0.25">
      <c r="A2558" s="232">
        <v>36118</v>
      </c>
      <c r="B2558" s="235">
        <v>1569.6</v>
      </c>
    </row>
    <row r="2559" spans="1:2" ht="16.350000000000001" customHeight="1" x14ac:dyDescent="0.25">
      <c r="A2559" s="232">
        <v>36119</v>
      </c>
      <c r="B2559" s="233">
        <v>1558.49</v>
      </c>
    </row>
    <row r="2560" spans="1:2" ht="16.350000000000001" customHeight="1" x14ac:dyDescent="0.25">
      <c r="A2560" s="232">
        <v>36120</v>
      </c>
      <c r="B2560" s="235">
        <v>1539.38</v>
      </c>
    </row>
    <row r="2561" spans="1:2" ht="16.350000000000001" customHeight="1" x14ac:dyDescent="0.25">
      <c r="A2561" s="232">
        <v>36121</v>
      </c>
      <c r="B2561" s="233">
        <v>1539.38</v>
      </c>
    </row>
    <row r="2562" spans="1:2" ht="16.350000000000001" customHeight="1" x14ac:dyDescent="0.25">
      <c r="A2562" s="232">
        <v>36122</v>
      </c>
      <c r="B2562" s="235">
        <v>1539.38</v>
      </c>
    </row>
    <row r="2563" spans="1:2" ht="16.350000000000001" customHeight="1" x14ac:dyDescent="0.25">
      <c r="A2563" s="232">
        <v>36123</v>
      </c>
      <c r="B2563" s="233">
        <v>1547.92</v>
      </c>
    </row>
    <row r="2564" spans="1:2" ht="16.350000000000001" customHeight="1" x14ac:dyDescent="0.25">
      <c r="A2564" s="232">
        <v>36124</v>
      </c>
      <c r="B2564" s="235">
        <v>1557.57</v>
      </c>
    </row>
    <row r="2565" spans="1:2" ht="16.350000000000001" customHeight="1" x14ac:dyDescent="0.25">
      <c r="A2565" s="232">
        <v>36125</v>
      </c>
      <c r="B2565" s="233">
        <v>1545.53</v>
      </c>
    </row>
    <row r="2566" spans="1:2" ht="16.350000000000001" customHeight="1" x14ac:dyDescent="0.25">
      <c r="A2566" s="232">
        <v>36126</v>
      </c>
      <c r="B2566" s="235">
        <v>1543.45</v>
      </c>
    </row>
    <row r="2567" spans="1:2" ht="16.350000000000001" customHeight="1" x14ac:dyDescent="0.25">
      <c r="A2567" s="232">
        <v>36127</v>
      </c>
      <c r="B2567" s="233">
        <v>1547.11</v>
      </c>
    </row>
    <row r="2568" spans="1:2" ht="16.350000000000001" customHeight="1" x14ac:dyDescent="0.25">
      <c r="A2568" s="232">
        <v>36128</v>
      </c>
      <c r="B2568" s="235">
        <v>1547.11</v>
      </c>
    </row>
    <row r="2569" spans="1:2" ht="16.350000000000001" customHeight="1" x14ac:dyDescent="0.25">
      <c r="A2569" s="232">
        <v>36129</v>
      </c>
      <c r="B2569" s="233">
        <v>1547.11</v>
      </c>
    </row>
    <row r="2570" spans="1:2" ht="16.350000000000001" customHeight="1" x14ac:dyDescent="0.25">
      <c r="A2570" s="232">
        <v>36130</v>
      </c>
      <c r="B2570" s="235">
        <v>1545.88</v>
      </c>
    </row>
    <row r="2571" spans="1:2" ht="16.350000000000001" customHeight="1" x14ac:dyDescent="0.25">
      <c r="A2571" s="232">
        <v>36131</v>
      </c>
      <c r="B2571" s="233">
        <v>1545.82</v>
      </c>
    </row>
    <row r="2572" spans="1:2" ht="16.350000000000001" customHeight="1" x14ac:dyDescent="0.25">
      <c r="A2572" s="232">
        <v>36132</v>
      </c>
      <c r="B2572" s="235">
        <v>1539.32</v>
      </c>
    </row>
    <row r="2573" spans="1:2" ht="16.350000000000001" customHeight="1" x14ac:dyDescent="0.25">
      <c r="A2573" s="232">
        <v>36133</v>
      </c>
      <c r="B2573" s="233">
        <v>1545.89</v>
      </c>
    </row>
    <row r="2574" spans="1:2" ht="16.350000000000001" customHeight="1" x14ac:dyDescent="0.25">
      <c r="A2574" s="232">
        <v>36134</v>
      </c>
      <c r="B2574" s="235">
        <v>1552.48</v>
      </c>
    </row>
    <row r="2575" spans="1:2" ht="16.350000000000001" customHeight="1" x14ac:dyDescent="0.25">
      <c r="A2575" s="232">
        <v>36135</v>
      </c>
      <c r="B2575" s="233">
        <v>1552.48</v>
      </c>
    </row>
    <row r="2576" spans="1:2" ht="16.350000000000001" customHeight="1" x14ac:dyDescent="0.25">
      <c r="A2576" s="232">
        <v>36136</v>
      </c>
      <c r="B2576" s="235">
        <v>1552.48</v>
      </c>
    </row>
    <row r="2577" spans="1:2" ht="16.350000000000001" customHeight="1" x14ac:dyDescent="0.25">
      <c r="A2577" s="232">
        <v>36137</v>
      </c>
      <c r="B2577" s="233">
        <v>1548.63</v>
      </c>
    </row>
    <row r="2578" spans="1:2" ht="16.350000000000001" customHeight="1" x14ac:dyDescent="0.25">
      <c r="A2578" s="232">
        <v>36138</v>
      </c>
      <c r="B2578" s="235">
        <v>1548.63</v>
      </c>
    </row>
    <row r="2579" spans="1:2" ht="16.350000000000001" customHeight="1" x14ac:dyDescent="0.25">
      <c r="A2579" s="232">
        <v>36139</v>
      </c>
      <c r="B2579" s="233">
        <v>1541.14</v>
      </c>
    </row>
    <row r="2580" spans="1:2" ht="16.350000000000001" customHeight="1" x14ac:dyDescent="0.25">
      <c r="A2580" s="232">
        <v>36140</v>
      </c>
      <c r="B2580" s="235">
        <v>1530.63</v>
      </c>
    </row>
    <row r="2581" spans="1:2" ht="16.350000000000001" customHeight="1" x14ac:dyDescent="0.25">
      <c r="A2581" s="232">
        <v>36141</v>
      </c>
      <c r="B2581" s="233">
        <v>1531.13</v>
      </c>
    </row>
    <row r="2582" spans="1:2" ht="16.350000000000001" customHeight="1" x14ac:dyDescent="0.25">
      <c r="A2582" s="232">
        <v>36142</v>
      </c>
      <c r="B2582" s="235">
        <v>1531.13</v>
      </c>
    </row>
    <row r="2583" spans="1:2" ht="16.350000000000001" customHeight="1" x14ac:dyDescent="0.25">
      <c r="A2583" s="232">
        <v>36143</v>
      </c>
      <c r="B2583" s="233">
        <v>1531.13</v>
      </c>
    </row>
    <row r="2584" spans="1:2" ht="16.350000000000001" customHeight="1" x14ac:dyDescent="0.25">
      <c r="A2584" s="232">
        <v>36144</v>
      </c>
      <c r="B2584" s="235">
        <v>1532.76</v>
      </c>
    </row>
    <row r="2585" spans="1:2" ht="16.350000000000001" customHeight="1" x14ac:dyDescent="0.25">
      <c r="A2585" s="232">
        <v>36145</v>
      </c>
      <c r="B2585" s="233">
        <v>1529.07</v>
      </c>
    </row>
    <row r="2586" spans="1:2" ht="16.350000000000001" customHeight="1" x14ac:dyDescent="0.25">
      <c r="A2586" s="232">
        <v>36146</v>
      </c>
      <c r="B2586" s="235">
        <v>1523.8</v>
      </c>
    </row>
    <row r="2587" spans="1:2" ht="16.350000000000001" customHeight="1" x14ac:dyDescent="0.25">
      <c r="A2587" s="232">
        <v>36147</v>
      </c>
      <c r="B2587" s="233">
        <v>1515.98</v>
      </c>
    </row>
    <row r="2588" spans="1:2" ht="16.350000000000001" customHeight="1" x14ac:dyDescent="0.25">
      <c r="A2588" s="232">
        <v>36148</v>
      </c>
      <c r="B2588" s="235">
        <v>1494.11</v>
      </c>
    </row>
    <row r="2589" spans="1:2" ht="16.350000000000001" customHeight="1" x14ac:dyDescent="0.25">
      <c r="A2589" s="232">
        <v>36149</v>
      </c>
      <c r="B2589" s="233">
        <v>1494.11</v>
      </c>
    </row>
    <row r="2590" spans="1:2" ht="16.350000000000001" customHeight="1" x14ac:dyDescent="0.25">
      <c r="A2590" s="232">
        <v>36150</v>
      </c>
      <c r="B2590" s="235">
        <v>1494.11</v>
      </c>
    </row>
    <row r="2591" spans="1:2" ht="16.350000000000001" customHeight="1" x14ac:dyDescent="0.25">
      <c r="A2591" s="232">
        <v>36151</v>
      </c>
      <c r="B2591" s="233">
        <v>1477.51</v>
      </c>
    </row>
    <row r="2592" spans="1:2" ht="16.350000000000001" customHeight="1" x14ac:dyDescent="0.25">
      <c r="A2592" s="232">
        <v>36152</v>
      </c>
      <c r="B2592" s="235">
        <v>1467.04</v>
      </c>
    </row>
    <row r="2593" spans="1:2" ht="16.350000000000001" customHeight="1" x14ac:dyDescent="0.25">
      <c r="A2593" s="232">
        <v>36153</v>
      </c>
      <c r="B2593" s="233">
        <v>1484.88</v>
      </c>
    </row>
    <row r="2594" spans="1:2" ht="16.350000000000001" customHeight="1" x14ac:dyDescent="0.25">
      <c r="A2594" s="232">
        <v>36154</v>
      </c>
      <c r="B2594" s="235">
        <v>1484.88</v>
      </c>
    </row>
    <row r="2595" spans="1:2" ht="16.350000000000001" customHeight="1" x14ac:dyDescent="0.25">
      <c r="A2595" s="232">
        <v>36155</v>
      </c>
      <c r="B2595" s="233">
        <v>1484.88</v>
      </c>
    </row>
    <row r="2596" spans="1:2" ht="16.350000000000001" customHeight="1" x14ac:dyDescent="0.25">
      <c r="A2596" s="232">
        <v>36156</v>
      </c>
      <c r="B2596" s="235">
        <v>1484.88</v>
      </c>
    </row>
    <row r="2597" spans="1:2" ht="16.350000000000001" customHeight="1" x14ac:dyDescent="0.25">
      <c r="A2597" s="232">
        <v>36157</v>
      </c>
      <c r="B2597" s="233">
        <v>1484.88</v>
      </c>
    </row>
    <row r="2598" spans="1:2" ht="16.350000000000001" customHeight="1" x14ac:dyDescent="0.25">
      <c r="A2598" s="232">
        <v>36158</v>
      </c>
      <c r="B2598" s="235">
        <v>1507.52</v>
      </c>
    </row>
    <row r="2599" spans="1:2" ht="16.350000000000001" customHeight="1" x14ac:dyDescent="0.25">
      <c r="A2599" s="232">
        <v>36159</v>
      </c>
      <c r="B2599" s="233">
        <v>1535.55</v>
      </c>
    </row>
    <row r="2600" spans="1:2" ht="16.350000000000001" customHeight="1" x14ac:dyDescent="0.25">
      <c r="A2600" s="232">
        <v>36160</v>
      </c>
      <c r="B2600" s="235">
        <v>1542.11</v>
      </c>
    </row>
    <row r="2601" spans="1:2" ht="16.350000000000001" customHeight="1" x14ac:dyDescent="0.25">
      <c r="A2601" s="232">
        <v>36161</v>
      </c>
      <c r="B2601" s="233">
        <v>1542.11</v>
      </c>
    </row>
    <row r="2602" spans="1:2" ht="16.350000000000001" customHeight="1" x14ac:dyDescent="0.25">
      <c r="A2602" s="232">
        <v>36162</v>
      </c>
      <c r="B2602" s="235">
        <v>1542.11</v>
      </c>
    </row>
    <row r="2603" spans="1:2" ht="16.350000000000001" customHeight="1" x14ac:dyDescent="0.25">
      <c r="A2603" s="232">
        <v>36163</v>
      </c>
      <c r="B2603" s="233">
        <v>1542.11</v>
      </c>
    </row>
    <row r="2604" spans="1:2" ht="16.350000000000001" customHeight="1" x14ac:dyDescent="0.25">
      <c r="A2604" s="232">
        <v>36164</v>
      </c>
      <c r="B2604" s="235">
        <v>1542.11</v>
      </c>
    </row>
    <row r="2605" spans="1:2" ht="16.350000000000001" customHeight="1" x14ac:dyDescent="0.25">
      <c r="A2605" s="232">
        <v>36165</v>
      </c>
      <c r="B2605" s="233">
        <v>1545.11</v>
      </c>
    </row>
    <row r="2606" spans="1:2" ht="16.350000000000001" customHeight="1" x14ac:dyDescent="0.25">
      <c r="A2606" s="232">
        <v>36166</v>
      </c>
      <c r="B2606" s="235">
        <v>1528.28</v>
      </c>
    </row>
    <row r="2607" spans="1:2" ht="16.350000000000001" customHeight="1" x14ac:dyDescent="0.25">
      <c r="A2607" s="232">
        <v>36167</v>
      </c>
      <c r="B2607" s="233">
        <v>1530.48</v>
      </c>
    </row>
    <row r="2608" spans="1:2" ht="16.350000000000001" customHeight="1" x14ac:dyDescent="0.25">
      <c r="A2608" s="232">
        <v>36168</v>
      </c>
      <c r="B2608" s="235">
        <v>1543.22</v>
      </c>
    </row>
    <row r="2609" spans="1:2" ht="16.350000000000001" customHeight="1" x14ac:dyDescent="0.25">
      <c r="A2609" s="232">
        <v>36169</v>
      </c>
      <c r="B2609" s="233">
        <v>1535.96</v>
      </c>
    </row>
    <row r="2610" spans="1:2" ht="16.350000000000001" customHeight="1" x14ac:dyDescent="0.25">
      <c r="A2610" s="232">
        <v>36170</v>
      </c>
      <c r="B2610" s="235">
        <v>1535.96</v>
      </c>
    </row>
    <row r="2611" spans="1:2" ht="16.350000000000001" customHeight="1" x14ac:dyDescent="0.25">
      <c r="A2611" s="232">
        <v>36171</v>
      </c>
      <c r="B2611" s="233">
        <v>1535.96</v>
      </c>
    </row>
    <row r="2612" spans="1:2" ht="16.350000000000001" customHeight="1" x14ac:dyDescent="0.25">
      <c r="A2612" s="232">
        <v>36172</v>
      </c>
      <c r="B2612" s="235">
        <v>1535.96</v>
      </c>
    </row>
    <row r="2613" spans="1:2" ht="16.350000000000001" customHeight="1" x14ac:dyDescent="0.25">
      <c r="A2613" s="232">
        <v>36173</v>
      </c>
      <c r="B2613" s="233">
        <v>1549.35</v>
      </c>
    </row>
    <row r="2614" spans="1:2" ht="16.350000000000001" customHeight="1" x14ac:dyDescent="0.25">
      <c r="A2614" s="232">
        <v>36174</v>
      </c>
      <c r="B2614" s="235">
        <v>1588.8</v>
      </c>
    </row>
    <row r="2615" spans="1:2" ht="16.350000000000001" customHeight="1" x14ac:dyDescent="0.25">
      <c r="A2615" s="232">
        <v>36175</v>
      </c>
      <c r="B2615" s="233">
        <v>1584.42</v>
      </c>
    </row>
    <row r="2616" spans="1:2" ht="16.350000000000001" customHeight="1" x14ac:dyDescent="0.25">
      <c r="A2616" s="232">
        <v>36176</v>
      </c>
      <c r="B2616" s="235">
        <v>1596.59</v>
      </c>
    </row>
    <row r="2617" spans="1:2" ht="16.350000000000001" customHeight="1" x14ac:dyDescent="0.25">
      <c r="A2617" s="232">
        <v>36177</v>
      </c>
      <c r="B2617" s="233">
        <v>1596.59</v>
      </c>
    </row>
    <row r="2618" spans="1:2" ht="16.350000000000001" customHeight="1" x14ac:dyDescent="0.25">
      <c r="A2618" s="232">
        <v>36178</v>
      </c>
      <c r="B2618" s="235">
        <v>1596.59</v>
      </c>
    </row>
    <row r="2619" spans="1:2" ht="16.350000000000001" customHeight="1" x14ac:dyDescent="0.25">
      <c r="A2619" s="232">
        <v>36179</v>
      </c>
      <c r="B2619" s="233">
        <v>1580.4</v>
      </c>
    </row>
    <row r="2620" spans="1:2" ht="16.350000000000001" customHeight="1" x14ac:dyDescent="0.25">
      <c r="A2620" s="232">
        <v>36180</v>
      </c>
      <c r="B2620" s="235">
        <v>1587.18</v>
      </c>
    </row>
    <row r="2621" spans="1:2" ht="16.350000000000001" customHeight="1" x14ac:dyDescent="0.25">
      <c r="A2621" s="232">
        <v>36181</v>
      </c>
      <c r="B2621" s="233">
        <v>1582.57</v>
      </c>
    </row>
    <row r="2622" spans="1:2" ht="16.350000000000001" customHeight="1" x14ac:dyDescent="0.25">
      <c r="A2622" s="232">
        <v>36182</v>
      </c>
      <c r="B2622" s="235">
        <v>1589.65</v>
      </c>
    </row>
    <row r="2623" spans="1:2" ht="16.350000000000001" customHeight="1" x14ac:dyDescent="0.25">
      <c r="A2623" s="232">
        <v>36183</v>
      </c>
      <c r="B2623" s="233">
        <v>1591.81</v>
      </c>
    </row>
    <row r="2624" spans="1:2" ht="16.350000000000001" customHeight="1" x14ac:dyDescent="0.25">
      <c r="A2624" s="232">
        <v>36184</v>
      </c>
      <c r="B2624" s="235">
        <v>1591.81</v>
      </c>
    </row>
    <row r="2625" spans="1:2" ht="16.350000000000001" customHeight="1" x14ac:dyDescent="0.25">
      <c r="A2625" s="232">
        <v>36185</v>
      </c>
      <c r="B2625" s="233">
        <v>1591.81</v>
      </c>
    </row>
    <row r="2626" spans="1:2" ht="16.350000000000001" customHeight="1" x14ac:dyDescent="0.25">
      <c r="A2626" s="232">
        <v>36186</v>
      </c>
      <c r="B2626" s="235">
        <v>1591.58</v>
      </c>
    </row>
    <row r="2627" spans="1:2" ht="16.350000000000001" customHeight="1" x14ac:dyDescent="0.25">
      <c r="A2627" s="232">
        <v>36187</v>
      </c>
      <c r="B2627" s="233">
        <v>1591.69</v>
      </c>
    </row>
    <row r="2628" spans="1:2" ht="16.350000000000001" customHeight="1" x14ac:dyDescent="0.25">
      <c r="A2628" s="232">
        <v>36188</v>
      </c>
      <c r="B2628" s="235">
        <v>1590.33</v>
      </c>
    </row>
    <row r="2629" spans="1:2" ht="16.350000000000001" customHeight="1" x14ac:dyDescent="0.25">
      <c r="A2629" s="232">
        <v>36189</v>
      </c>
      <c r="B2629" s="233">
        <v>1580.72</v>
      </c>
    </row>
    <row r="2630" spans="1:2" ht="16.350000000000001" customHeight="1" x14ac:dyDescent="0.25">
      <c r="A2630" s="232">
        <v>36190</v>
      </c>
      <c r="B2630" s="235">
        <v>1582.9</v>
      </c>
    </row>
    <row r="2631" spans="1:2" ht="16.350000000000001" customHeight="1" x14ac:dyDescent="0.25">
      <c r="A2631" s="232">
        <v>36191</v>
      </c>
      <c r="B2631" s="233">
        <v>1582.9</v>
      </c>
    </row>
    <row r="2632" spans="1:2" ht="16.350000000000001" customHeight="1" x14ac:dyDescent="0.25">
      <c r="A2632" s="232">
        <v>36192</v>
      </c>
      <c r="B2632" s="235">
        <v>1582.9</v>
      </c>
    </row>
    <row r="2633" spans="1:2" ht="16.350000000000001" customHeight="1" x14ac:dyDescent="0.25">
      <c r="A2633" s="232">
        <v>36193</v>
      </c>
      <c r="B2633" s="233">
        <v>1581.27</v>
      </c>
    </row>
    <row r="2634" spans="1:2" ht="16.350000000000001" customHeight="1" x14ac:dyDescent="0.25">
      <c r="A2634" s="232">
        <v>36194</v>
      </c>
      <c r="B2634" s="235">
        <v>1576.22</v>
      </c>
    </row>
    <row r="2635" spans="1:2" ht="16.350000000000001" customHeight="1" x14ac:dyDescent="0.25">
      <c r="A2635" s="232">
        <v>36195</v>
      </c>
      <c r="B2635" s="233">
        <v>1574.07</v>
      </c>
    </row>
    <row r="2636" spans="1:2" ht="16.350000000000001" customHeight="1" x14ac:dyDescent="0.25">
      <c r="A2636" s="232">
        <v>36196</v>
      </c>
      <c r="B2636" s="235">
        <v>1575.69</v>
      </c>
    </row>
    <row r="2637" spans="1:2" ht="16.350000000000001" customHeight="1" x14ac:dyDescent="0.25">
      <c r="A2637" s="232">
        <v>36197</v>
      </c>
      <c r="B2637" s="233">
        <v>1570.94</v>
      </c>
    </row>
    <row r="2638" spans="1:2" ht="16.350000000000001" customHeight="1" x14ac:dyDescent="0.25">
      <c r="A2638" s="232">
        <v>36198</v>
      </c>
      <c r="B2638" s="235">
        <v>1570.94</v>
      </c>
    </row>
    <row r="2639" spans="1:2" ht="16.350000000000001" customHeight="1" x14ac:dyDescent="0.25">
      <c r="A2639" s="232">
        <v>36199</v>
      </c>
      <c r="B2639" s="233">
        <v>1570.94</v>
      </c>
    </row>
    <row r="2640" spans="1:2" ht="16.350000000000001" customHeight="1" x14ac:dyDescent="0.25">
      <c r="A2640" s="232">
        <v>36200</v>
      </c>
      <c r="B2640" s="235">
        <v>1562.14</v>
      </c>
    </row>
    <row r="2641" spans="1:2" ht="16.350000000000001" customHeight="1" x14ac:dyDescent="0.25">
      <c r="A2641" s="232">
        <v>36201</v>
      </c>
      <c r="B2641" s="233">
        <v>1563.39</v>
      </c>
    </row>
    <row r="2642" spans="1:2" ht="16.350000000000001" customHeight="1" x14ac:dyDescent="0.25">
      <c r="A2642" s="232">
        <v>36202</v>
      </c>
      <c r="B2642" s="235">
        <v>1570.81</v>
      </c>
    </row>
    <row r="2643" spans="1:2" ht="16.350000000000001" customHeight="1" x14ac:dyDescent="0.25">
      <c r="A2643" s="232">
        <v>36203</v>
      </c>
      <c r="B2643" s="233">
        <v>1564.04</v>
      </c>
    </row>
    <row r="2644" spans="1:2" ht="16.350000000000001" customHeight="1" x14ac:dyDescent="0.25">
      <c r="A2644" s="232">
        <v>36204</v>
      </c>
      <c r="B2644" s="235">
        <v>1565.57</v>
      </c>
    </row>
    <row r="2645" spans="1:2" ht="16.350000000000001" customHeight="1" x14ac:dyDescent="0.25">
      <c r="A2645" s="232">
        <v>36205</v>
      </c>
      <c r="B2645" s="233">
        <v>1565.57</v>
      </c>
    </row>
    <row r="2646" spans="1:2" ht="16.350000000000001" customHeight="1" x14ac:dyDescent="0.25">
      <c r="A2646" s="232">
        <v>36206</v>
      </c>
      <c r="B2646" s="235">
        <v>1565.57</v>
      </c>
    </row>
    <row r="2647" spans="1:2" ht="16.350000000000001" customHeight="1" x14ac:dyDescent="0.25">
      <c r="A2647" s="232">
        <v>36207</v>
      </c>
      <c r="B2647" s="233">
        <v>1557.79</v>
      </c>
    </row>
    <row r="2648" spans="1:2" ht="16.350000000000001" customHeight="1" x14ac:dyDescent="0.25">
      <c r="A2648" s="232">
        <v>36208</v>
      </c>
      <c r="B2648" s="235">
        <v>1561.53</v>
      </c>
    </row>
    <row r="2649" spans="1:2" ht="16.350000000000001" customHeight="1" x14ac:dyDescent="0.25">
      <c r="A2649" s="232">
        <v>36209</v>
      </c>
      <c r="B2649" s="233">
        <v>1569.4</v>
      </c>
    </row>
    <row r="2650" spans="1:2" ht="16.350000000000001" customHeight="1" x14ac:dyDescent="0.25">
      <c r="A2650" s="232">
        <v>36210</v>
      </c>
      <c r="B2650" s="235">
        <v>1567.17</v>
      </c>
    </row>
    <row r="2651" spans="1:2" ht="16.350000000000001" customHeight="1" x14ac:dyDescent="0.25">
      <c r="A2651" s="232">
        <v>36211</v>
      </c>
      <c r="B2651" s="233">
        <v>1560.46</v>
      </c>
    </row>
    <row r="2652" spans="1:2" ht="16.350000000000001" customHeight="1" x14ac:dyDescent="0.25">
      <c r="A2652" s="232">
        <v>36212</v>
      </c>
      <c r="B2652" s="235">
        <v>1560.46</v>
      </c>
    </row>
    <row r="2653" spans="1:2" ht="16.350000000000001" customHeight="1" x14ac:dyDescent="0.25">
      <c r="A2653" s="232">
        <v>36213</v>
      </c>
      <c r="B2653" s="233">
        <v>1560.46</v>
      </c>
    </row>
    <row r="2654" spans="1:2" ht="16.350000000000001" customHeight="1" x14ac:dyDescent="0.25">
      <c r="A2654" s="232">
        <v>36214</v>
      </c>
      <c r="B2654" s="235">
        <v>1556.65</v>
      </c>
    </row>
    <row r="2655" spans="1:2" ht="16.350000000000001" customHeight="1" x14ac:dyDescent="0.25">
      <c r="A2655" s="232">
        <v>36215</v>
      </c>
      <c r="B2655" s="233">
        <v>1550.88</v>
      </c>
    </row>
    <row r="2656" spans="1:2" ht="16.350000000000001" customHeight="1" x14ac:dyDescent="0.25">
      <c r="A2656" s="232">
        <v>36216</v>
      </c>
      <c r="B2656" s="235">
        <v>1557.97</v>
      </c>
    </row>
    <row r="2657" spans="1:2" ht="16.350000000000001" customHeight="1" x14ac:dyDescent="0.25">
      <c r="A2657" s="232">
        <v>36217</v>
      </c>
      <c r="B2657" s="233">
        <v>1572.46</v>
      </c>
    </row>
    <row r="2658" spans="1:2" ht="16.350000000000001" customHeight="1" x14ac:dyDescent="0.25">
      <c r="A2658" s="232">
        <v>36218</v>
      </c>
      <c r="B2658" s="235">
        <v>1568.3</v>
      </c>
    </row>
    <row r="2659" spans="1:2" ht="16.350000000000001" customHeight="1" x14ac:dyDescent="0.25">
      <c r="A2659" s="232">
        <v>36219</v>
      </c>
      <c r="B2659" s="233">
        <v>1568.3</v>
      </c>
    </row>
    <row r="2660" spans="1:2" ht="16.350000000000001" customHeight="1" x14ac:dyDescent="0.25">
      <c r="A2660" s="232">
        <v>36220</v>
      </c>
      <c r="B2660" s="235">
        <v>1568.3</v>
      </c>
    </row>
    <row r="2661" spans="1:2" ht="16.350000000000001" customHeight="1" x14ac:dyDescent="0.25">
      <c r="A2661" s="232">
        <v>36221</v>
      </c>
      <c r="B2661" s="233">
        <v>1560.4</v>
      </c>
    </row>
    <row r="2662" spans="1:2" ht="16.350000000000001" customHeight="1" x14ac:dyDescent="0.25">
      <c r="A2662" s="232">
        <v>36222</v>
      </c>
      <c r="B2662" s="235">
        <v>1557.94</v>
      </c>
    </row>
    <row r="2663" spans="1:2" ht="16.350000000000001" customHeight="1" x14ac:dyDescent="0.25">
      <c r="A2663" s="232">
        <v>36223</v>
      </c>
      <c r="B2663" s="233">
        <v>1558.66</v>
      </c>
    </row>
    <row r="2664" spans="1:2" ht="16.350000000000001" customHeight="1" x14ac:dyDescent="0.25">
      <c r="A2664" s="232">
        <v>36224</v>
      </c>
      <c r="B2664" s="235">
        <v>1555.84</v>
      </c>
    </row>
    <row r="2665" spans="1:2" ht="16.350000000000001" customHeight="1" x14ac:dyDescent="0.25">
      <c r="A2665" s="232">
        <v>36225</v>
      </c>
      <c r="B2665" s="233">
        <v>1552.37</v>
      </c>
    </row>
    <row r="2666" spans="1:2" ht="16.350000000000001" customHeight="1" x14ac:dyDescent="0.25">
      <c r="A2666" s="232">
        <v>36226</v>
      </c>
      <c r="B2666" s="235">
        <v>1552.37</v>
      </c>
    </row>
    <row r="2667" spans="1:2" ht="16.350000000000001" customHeight="1" x14ac:dyDescent="0.25">
      <c r="A2667" s="232">
        <v>36227</v>
      </c>
      <c r="B2667" s="233">
        <v>1552.37</v>
      </c>
    </row>
    <row r="2668" spans="1:2" ht="16.350000000000001" customHeight="1" x14ac:dyDescent="0.25">
      <c r="A2668" s="232">
        <v>36228</v>
      </c>
      <c r="B2668" s="235">
        <v>1552.44</v>
      </c>
    </row>
    <row r="2669" spans="1:2" ht="16.350000000000001" customHeight="1" x14ac:dyDescent="0.25">
      <c r="A2669" s="232">
        <v>36229</v>
      </c>
      <c r="B2669" s="233">
        <v>1550.33</v>
      </c>
    </row>
    <row r="2670" spans="1:2" ht="16.350000000000001" customHeight="1" x14ac:dyDescent="0.25">
      <c r="A2670" s="232">
        <v>36230</v>
      </c>
      <c r="B2670" s="235">
        <v>1545.09</v>
      </c>
    </row>
    <row r="2671" spans="1:2" ht="16.350000000000001" customHeight="1" x14ac:dyDescent="0.25">
      <c r="A2671" s="232">
        <v>36231</v>
      </c>
      <c r="B2671" s="233">
        <v>1552.28</v>
      </c>
    </row>
    <row r="2672" spans="1:2" ht="16.350000000000001" customHeight="1" x14ac:dyDescent="0.25">
      <c r="A2672" s="232">
        <v>36232</v>
      </c>
      <c r="B2672" s="235">
        <v>1562.91</v>
      </c>
    </row>
    <row r="2673" spans="1:2" ht="16.350000000000001" customHeight="1" x14ac:dyDescent="0.25">
      <c r="A2673" s="232">
        <v>36233</v>
      </c>
      <c r="B2673" s="233">
        <v>1562.91</v>
      </c>
    </row>
    <row r="2674" spans="1:2" ht="16.350000000000001" customHeight="1" x14ac:dyDescent="0.25">
      <c r="A2674" s="232">
        <v>36234</v>
      </c>
      <c r="B2674" s="235">
        <v>1562.91</v>
      </c>
    </row>
    <row r="2675" spans="1:2" ht="16.350000000000001" customHeight="1" x14ac:dyDescent="0.25">
      <c r="A2675" s="232">
        <v>36235</v>
      </c>
      <c r="B2675" s="233">
        <v>1563.97</v>
      </c>
    </row>
    <row r="2676" spans="1:2" ht="16.350000000000001" customHeight="1" x14ac:dyDescent="0.25">
      <c r="A2676" s="232">
        <v>36236</v>
      </c>
      <c r="B2676" s="235">
        <v>1561.74</v>
      </c>
    </row>
    <row r="2677" spans="1:2" ht="16.350000000000001" customHeight="1" x14ac:dyDescent="0.25">
      <c r="A2677" s="232">
        <v>36237</v>
      </c>
      <c r="B2677" s="233">
        <v>1554.85</v>
      </c>
    </row>
    <row r="2678" spans="1:2" ht="16.350000000000001" customHeight="1" x14ac:dyDescent="0.25">
      <c r="A2678" s="232">
        <v>36238</v>
      </c>
      <c r="B2678" s="235">
        <v>1550.03</v>
      </c>
    </row>
    <row r="2679" spans="1:2" ht="16.350000000000001" customHeight="1" x14ac:dyDescent="0.25">
      <c r="A2679" s="232">
        <v>36239</v>
      </c>
      <c r="B2679" s="233">
        <v>1546.77</v>
      </c>
    </row>
    <row r="2680" spans="1:2" ht="16.350000000000001" customHeight="1" x14ac:dyDescent="0.25">
      <c r="A2680" s="232">
        <v>36240</v>
      </c>
      <c r="B2680" s="235">
        <v>1546.77</v>
      </c>
    </row>
    <row r="2681" spans="1:2" ht="16.350000000000001" customHeight="1" x14ac:dyDescent="0.25">
      <c r="A2681" s="232">
        <v>36241</v>
      </c>
      <c r="B2681" s="233">
        <v>1546.77</v>
      </c>
    </row>
    <row r="2682" spans="1:2" ht="16.350000000000001" customHeight="1" x14ac:dyDescent="0.25">
      <c r="A2682" s="232">
        <v>36242</v>
      </c>
      <c r="B2682" s="235">
        <v>1546.77</v>
      </c>
    </row>
    <row r="2683" spans="1:2" ht="16.350000000000001" customHeight="1" x14ac:dyDescent="0.25">
      <c r="A2683" s="232">
        <v>36243</v>
      </c>
      <c r="B2683" s="233">
        <v>1544.6</v>
      </c>
    </row>
    <row r="2684" spans="1:2" ht="16.350000000000001" customHeight="1" x14ac:dyDescent="0.25">
      <c r="A2684" s="232">
        <v>36244</v>
      </c>
      <c r="B2684" s="235">
        <v>1541.74</v>
      </c>
    </row>
    <row r="2685" spans="1:2" ht="16.350000000000001" customHeight="1" x14ac:dyDescent="0.25">
      <c r="A2685" s="232">
        <v>36245</v>
      </c>
      <c r="B2685" s="233">
        <v>1534.28</v>
      </c>
    </row>
    <row r="2686" spans="1:2" ht="16.350000000000001" customHeight="1" x14ac:dyDescent="0.25">
      <c r="A2686" s="232">
        <v>36246</v>
      </c>
      <c r="B2686" s="235">
        <v>1525.59</v>
      </c>
    </row>
    <row r="2687" spans="1:2" ht="16.350000000000001" customHeight="1" x14ac:dyDescent="0.25">
      <c r="A2687" s="232">
        <v>36247</v>
      </c>
      <c r="B2687" s="233">
        <v>1525.59</v>
      </c>
    </row>
    <row r="2688" spans="1:2" ht="16.350000000000001" customHeight="1" x14ac:dyDescent="0.25">
      <c r="A2688" s="232">
        <v>36248</v>
      </c>
      <c r="B2688" s="235">
        <v>1525.59</v>
      </c>
    </row>
    <row r="2689" spans="1:2" ht="16.350000000000001" customHeight="1" x14ac:dyDescent="0.25">
      <c r="A2689" s="232">
        <v>36249</v>
      </c>
      <c r="B2689" s="233">
        <v>1529.59</v>
      </c>
    </row>
    <row r="2690" spans="1:2" ht="16.350000000000001" customHeight="1" x14ac:dyDescent="0.25">
      <c r="A2690" s="232">
        <v>36250</v>
      </c>
      <c r="B2690" s="235">
        <v>1533.51</v>
      </c>
    </row>
    <row r="2691" spans="1:2" ht="16.350000000000001" customHeight="1" x14ac:dyDescent="0.25">
      <c r="A2691" s="232">
        <v>36251</v>
      </c>
      <c r="B2691" s="233">
        <v>1533.32</v>
      </c>
    </row>
    <row r="2692" spans="1:2" ht="16.350000000000001" customHeight="1" x14ac:dyDescent="0.25">
      <c r="A2692" s="232">
        <v>36252</v>
      </c>
      <c r="B2692" s="235">
        <v>1533.32</v>
      </c>
    </row>
    <row r="2693" spans="1:2" ht="16.350000000000001" customHeight="1" x14ac:dyDescent="0.25">
      <c r="A2693" s="232">
        <v>36253</v>
      </c>
      <c r="B2693" s="233">
        <v>1533.32</v>
      </c>
    </row>
    <row r="2694" spans="1:2" ht="16.350000000000001" customHeight="1" x14ac:dyDescent="0.25">
      <c r="A2694" s="232">
        <v>36254</v>
      </c>
      <c r="B2694" s="235">
        <v>1533.32</v>
      </c>
    </row>
    <row r="2695" spans="1:2" ht="16.350000000000001" customHeight="1" x14ac:dyDescent="0.25">
      <c r="A2695" s="232">
        <v>36255</v>
      </c>
      <c r="B2695" s="233">
        <v>1533.32</v>
      </c>
    </row>
    <row r="2696" spans="1:2" ht="16.350000000000001" customHeight="1" x14ac:dyDescent="0.25">
      <c r="A2696" s="232">
        <v>36256</v>
      </c>
      <c r="B2696" s="235">
        <v>1532.48</v>
      </c>
    </row>
    <row r="2697" spans="1:2" ht="16.350000000000001" customHeight="1" x14ac:dyDescent="0.25">
      <c r="A2697" s="232">
        <v>36257</v>
      </c>
      <c r="B2697" s="233">
        <v>1534.13</v>
      </c>
    </row>
    <row r="2698" spans="1:2" ht="16.350000000000001" customHeight="1" x14ac:dyDescent="0.25">
      <c r="A2698" s="232">
        <v>36258</v>
      </c>
      <c r="B2698" s="235">
        <v>1548.14</v>
      </c>
    </row>
    <row r="2699" spans="1:2" ht="16.350000000000001" customHeight="1" x14ac:dyDescent="0.25">
      <c r="A2699" s="232">
        <v>36259</v>
      </c>
      <c r="B2699" s="233">
        <v>1574.77</v>
      </c>
    </row>
    <row r="2700" spans="1:2" ht="16.350000000000001" customHeight="1" x14ac:dyDescent="0.25">
      <c r="A2700" s="232">
        <v>36260</v>
      </c>
      <c r="B2700" s="235">
        <v>1588.17</v>
      </c>
    </row>
    <row r="2701" spans="1:2" ht="16.350000000000001" customHeight="1" x14ac:dyDescent="0.25">
      <c r="A2701" s="232">
        <v>36261</v>
      </c>
      <c r="B2701" s="233">
        <v>1588.17</v>
      </c>
    </row>
    <row r="2702" spans="1:2" ht="16.350000000000001" customHeight="1" x14ac:dyDescent="0.25">
      <c r="A2702" s="232">
        <v>36262</v>
      </c>
      <c r="B2702" s="235">
        <v>1588.17</v>
      </c>
    </row>
    <row r="2703" spans="1:2" ht="16.350000000000001" customHeight="1" x14ac:dyDescent="0.25">
      <c r="A2703" s="232">
        <v>36263</v>
      </c>
      <c r="B2703" s="233">
        <v>1588.19</v>
      </c>
    </row>
    <row r="2704" spans="1:2" ht="16.350000000000001" customHeight="1" x14ac:dyDescent="0.25">
      <c r="A2704" s="232">
        <v>36264</v>
      </c>
      <c r="B2704" s="235">
        <v>1603.95</v>
      </c>
    </row>
    <row r="2705" spans="1:2" ht="16.350000000000001" customHeight="1" x14ac:dyDescent="0.25">
      <c r="A2705" s="232">
        <v>36265</v>
      </c>
      <c r="B2705" s="233">
        <v>1593.17</v>
      </c>
    </row>
    <row r="2706" spans="1:2" ht="16.350000000000001" customHeight="1" x14ac:dyDescent="0.25">
      <c r="A2706" s="232">
        <v>36266</v>
      </c>
      <c r="B2706" s="235">
        <v>1586.04</v>
      </c>
    </row>
    <row r="2707" spans="1:2" ht="16.350000000000001" customHeight="1" x14ac:dyDescent="0.25">
      <c r="A2707" s="232">
        <v>36267</v>
      </c>
      <c r="B2707" s="233">
        <v>1578.93</v>
      </c>
    </row>
    <row r="2708" spans="1:2" ht="16.350000000000001" customHeight="1" x14ac:dyDescent="0.25">
      <c r="A2708" s="232">
        <v>36268</v>
      </c>
      <c r="B2708" s="235">
        <v>1578.93</v>
      </c>
    </row>
    <row r="2709" spans="1:2" ht="16.350000000000001" customHeight="1" x14ac:dyDescent="0.25">
      <c r="A2709" s="232">
        <v>36269</v>
      </c>
      <c r="B2709" s="233">
        <v>1578.93</v>
      </c>
    </row>
    <row r="2710" spans="1:2" ht="16.350000000000001" customHeight="1" x14ac:dyDescent="0.25">
      <c r="A2710" s="232">
        <v>36270</v>
      </c>
      <c r="B2710" s="235">
        <v>1570.53</v>
      </c>
    </row>
    <row r="2711" spans="1:2" ht="16.350000000000001" customHeight="1" x14ac:dyDescent="0.25">
      <c r="A2711" s="232">
        <v>36271</v>
      </c>
      <c r="B2711" s="233">
        <v>1563.94</v>
      </c>
    </row>
    <row r="2712" spans="1:2" ht="16.350000000000001" customHeight="1" x14ac:dyDescent="0.25">
      <c r="A2712" s="232">
        <v>36272</v>
      </c>
      <c r="B2712" s="235">
        <v>1570.34</v>
      </c>
    </row>
    <row r="2713" spans="1:2" ht="16.350000000000001" customHeight="1" x14ac:dyDescent="0.25">
      <c r="A2713" s="232">
        <v>36273</v>
      </c>
      <c r="B2713" s="233">
        <v>1573.86</v>
      </c>
    </row>
    <row r="2714" spans="1:2" ht="16.350000000000001" customHeight="1" x14ac:dyDescent="0.25">
      <c r="A2714" s="232">
        <v>36274</v>
      </c>
      <c r="B2714" s="235">
        <v>1578.98</v>
      </c>
    </row>
    <row r="2715" spans="1:2" ht="16.350000000000001" customHeight="1" x14ac:dyDescent="0.25">
      <c r="A2715" s="232">
        <v>36275</v>
      </c>
      <c r="B2715" s="233">
        <v>1578.98</v>
      </c>
    </row>
    <row r="2716" spans="1:2" ht="16.350000000000001" customHeight="1" x14ac:dyDescent="0.25">
      <c r="A2716" s="232">
        <v>36276</v>
      </c>
      <c r="B2716" s="235">
        <v>1578.98</v>
      </c>
    </row>
    <row r="2717" spans="1:2" ht="16.350000000000001" customHeight="1" x14ac:dyDescent="0.25">
      <c r="A2717" s="232">
        <v>36277</v>
      </c>
      <c r="B2717" s="233">
        <v>1580.78</v>
      </c>
    </row>
    <row r="2718" spans="1:2" ht="16.350000000000001" customHeight="1" x14ac:dyDescent="0.25">
      <c r="A2718" s="232">
        <v>36278</v>
      </c>
      <c r="B2718" s="235">
        <v>1590.53</v>
      </c>
    </row>
    <row r="2719" spans="1:2" ht="16.350000000000001" customHeight="1" x14ac:dyDescent="0.25">
      <c r="A2719" s="232">
        <v>36279</v>
      </c>
      <c r="B2719" s="233">
        <v>1598.69</v>
      </c>
    </row>
    <row r="2720" spans="1:2" ht="16.350000000000001" customHeight="1" x14ac:dyDescent="0.25">
      <c r="A2720" s="232">
        <v>36280</v>
      </c>
      <c r="B2720" s="235">
        <v>1604.44</v>
      </c>
    </row>
    <row r="2721" spans="1:2" ht="16.350000000000001" customHeight="1" x14ac:dyDescent="0.25">
      <c r="A2721" s="232">
        <v>36281</v>
      </c>
      <c r="B2721" s="233">
        <v>1611.48</v>
      </c>
    </row>
    <row r="2722" spans="1:2" ht="16.350000000000001" customHeight="1" x14ac:dyDescent="0.25">
      <c r="A2722" s="232">
        <v>36282</v>
      </c>
      <c r="B2722" s="235">
        <v>1611.48</v>
      </c>
    </row>
    <row r="2723" spans="1:2" ht="16.350000000000001" customHeight="1" x14ac:dyDescent="0.25">
      <c r="A2723" s="232">
        <v>36283</v>
      </c>
      <c r="B2723" s="233">
        <v>1611.48</v>
      </c>
    </row>
    <row r="2724" spans="1:2" ht="16.350000000000001" customHeight="1" x14ac:dyDescent="0.25">
      <c r="A2724" s="232">
        <v>36284</v>
      </c>
      <c r="B2724" s="235">
        <v>1613.61</v>
      </c>
    </row>
    <row r="2725" spans="1:2" ht="16.350000000000001" customHeight="1" x14ac:dyDescent="0.25">
      <c r="A2725" s="232">
        <v>36285</v>
      </c>
      <c r="B2725" s="233">
        <v>1603.97</v>
      </c>
    </row>
    <row r="2726" spans="1:2" ht="16.350000000000001" customHeight="1" x14ac:dyDescent="0.25">
      <c r="A2726" s="232">
        <v>36286</v>
      </c>
      <c r="B2726" s="235">
        <v>1610.66</v>
      </c>
    </row>
    <row r="2727" spans="1:2" ht="16.350000000000001" customHeight="1" x14ac:dyDescent="0.25">
      <c r="A2727" s="232">
        <v>36287</v>
      </c>
      <c r="B2727" s="233">
        <v>1618</v>
      </c>
    </row>
    <row r="2728" spans="1:2" ht="16.350000000000001" customHeight="1" x14ac:dyDescent="0.25">
      <c r="A2728" s="232">
        <v>36288</v>
      </c>
      <c r="B2728" s="235">
        <v>1631.71</v>
      </c>
    </row>
    <row r="2729" spans="1:2" ht="16.350000000000001" customHeight="1" x14ac:dyDescent="0.25">
      <c r="A2729" s="232">
        <v>36289</v>
      </c>
      <c r="B2729" s="233">
        <v>1631.71</v>
      </c>
    </row>
    <row r="2730" spans="1:2" ht="16.350000000000001" customHeight="1" x14ac:dyDescent="0.25">
      <c r="A2730" s="232">
        <v>36290</v>
      </c>
      <c r="B2730" s="235">
        <v>1631.71</v>
      </c>
    </row>
    <row r="2731" spans="1:2" ht="16.350000000000001" customHeight="1" x14ac:dyDescent="0.25">
      <c r="A2731" s="232">
        <v>36291</v>
      </c>
      <c r="B2731" s="233">
        <v>1627.3</v>
      </c>
    </row>
    <row r="2732" spans="1:2" ht="16.350000000000001" customHeight="1" x14ac:dyDescent="0.25">
      <c r="A2732" s="232">
        <v>36292</v>
      </c>
      <c r="B2732" s="235">
        <v>1631.02</v>
      </c>
    </row>
    <row r="2733" spans="1:2" ht="16.350000000000001" customHeight="1" x14ac:dyDescent="0.25">
      <c r="A2733" s="232">
        <v>36293</v>
      </c>
      <c r="B2733" s="233">
        <v>1631.95</v>
      </c>
    </row>
    <row r="2734" spans="1:2" ht="16.350000000000001" customHeight="1" x14ac:dyDescent="0.25">
      <c r="A2734" s="232">
        <v>36294</v>
      </c>
      <c r="B2734" s="235">
        <v>1630.08</v>
      </c>
    </row>
    <row r="2735" spans="1:2" ht="16.350000000000001" customHeight="1" x14ac:dyDescent="0.25">
      <c r="A2735" s="232">
        <v>36295</v>
      </c>
      <c r="B2735" s="233">
        <v>1640.15</v>
      </c>
    </row>
    <row r="2736" spans="1:2" ht="16.350000000000001" customHeight="1" x14ac:dyDescent="0.25">
      <c r="A2736" s="232">
        <v>36296</v>
      </c>
      <c r="B2736" s="235">
        <v>1640.15</v>
      </c>
    </row>
    <row r="2737" spans="1:2" ht="16.350000000000001" customHeight="1" x14ac:dyDescent="0.25">
      <c r="A2737" s="232">
        <v>36297</v>
      </c>
      <c r="B2737" s="233">
        <v>1640.15</v>
      </c>
    </row>
    <row r="2738" spans="1:2" ht="16.350000000000001" customHeight="1" x14ac:dyDescent="0.25">
      <c r="A2738" s="232">
        <v>36298</v>
      </c>
      <c r="B2738" s="235">
        <v>1640.15</v>
      </c>
    </row>
    <row r="2739" spans="1:2" ht="16.350000000000001" customHeight="1" x14ac:dyDescent="0.25">
      <c r="A2739" s="232">
        <v>36299</v>
      </c>
      <c r="B2739" s="233">
        <v>1644.11</v>
      </c>
    </row>
    <row r="2740" spans="1:2" ht="16.350000000000001" customHeight="1" x14ac:dyDescent="0.25">
      <c r="A2740" s="232">
        <v>36300</v>
      </c>
      <c r="B2740" s="235">
        <v>1643.05</v>
      </c>
    </row>
    <row r="2741" spans="1:2" ht="16.350000000000001" customHeight="1" x14ac:dyDescent="0.25">
      <c r="A2741" s="232">
        <v>36301</v>
      </c>
      <c r="B2741" s="233">
        <v>1644.6</v>
      </c>
    </row>
    <row r="2742" spans="1:2" ht="16.350000000000001" customHeight="1" x14ac:dyDescent="0.25">
      <c r="A2742" s="232">
        <v>36302</v>
      </c>
      <c r="B2742" s="235">
        <v>1665.36</v>
      </c>
    </row>
    <row r="2743" spans="1:2" ht="16.350000000000001" customHeight="1" x14ac:dyDescent="0.25">
      <c r="A2743" s="232">
        <v>36303</v>
      </c>
      <c r="B2743" s="233">
        <v>1665.36</v>
      </c>
    </row>
    <row r="2744" spans="1:2" ht="16.350000000000001" customHeight="1" x14ac:dyDescent="0.25">
      <c r="A2744" s="232">
        <v>36304</v>
      </c>
      <c r="B2744" s="235">
        <v>1665.36</v>
      </c>
    </row>
    <row r="2745" spans="1:2" ht="16.350000000000001" customHeight="1" x14ac:dyDescent="0.25">
      <c r="A2745" s="232">
        <v>36305</v>
      </c>
      <c r="B2745" s="233">
        <v>1671.2</v>
      </c>
    </row>
    <row r="2746" spans="1:2" ht="16.350000000000001" customHeight="1" x14ac:dyDescent="0.25">
      <c r="A2746" s="232">
        <v>36306</v>
      </c>
      <c r="B2746" s="235">
        <v>1669.27</v>
      </c>
    </row>
    <row r="2747" spans="1:2" ht="16.350000000000001" customHeight="1" x14ac:dyDescent="0.25">
      <c r="A2747" s="232">
        <v>36307</v>
      </c>
      <c r="B2747" s="233">
        <v>1682.12</v>
      </c>
    </row>
    <row r="2748" spans="1:2" ht="16.350000000000001" customHeight="1" x14ac:dyDescent="0.25">
      <c r="A2748" s="232">
        <v>36308</v>
      </c>
      <c r="B2748" s="235">
        <v>1685.33</v>
      </c>
    </row>
    <row r="2749" spans="1:2" ht="16.350000000000001" customHeight="1" x14ac:dyDescent="0.25">
      <c r="A2749" s="232">
        <v>36309</v>
      </c>
      <c r="B2749" s="233">
        <v>1671.67</v>
      </c>
    </row>
    <row r="2750" spans="1:2" ht="16.350000000000001" customHeight="1" x14ac:dyDescent="0.25">
      <c r="A2750" s="232">
        <v>36310</v>
      </c>
      <c r="B2750" s="235">
        <v>1671.67</v>
      </c>
    </row>
    <row r="2751" spans="1:2" ht="16.350000000000001" customHeight="1" x14ac:dyDescent="0.25">
      <c r="A2751" s="232">
        <v>36311</v>
      </c>
      <c r="B2751" s="233">
        <v>1671.67</v>
      </c>
    </row>
    <row r="2752" spans="1:2" ht="16.350000000000001" customHeight="1" x14ac:dyDescent="0.25">
      <c r="A2752" s="232">
        <v>36312</v>
      </c>
      <c r="B2752" s="235">
        <v>1663.55</v>
      </c>
    </row>
    <row r="2753" spans="1:2" ht="16.350000000000001" customHeight="1" x14ac:dyDescent="0.25">
      <c r="A2753" s="232">
        <v>36313</v>
      </c>
      <c r="B2753" s="233">
        <v>1657.7</v>
      </c>
    </row>
    <row r="2754" spans="1:2" ht="16.350000000000001" customHeight="1" x14ac:dyDescent="0.25">
      <c r="A2754" s="232">
        <v>36314</v>
      </c>
      <c r="B2754" s="235">
        <v>1667.88</v>
      </c>
    </row>
    <row r="2755" spans="1:2" ht="16.350000000000001" customHeight="1" x14ac:dyDescent="0.25">
      <c r="A2755" s="232">
        <v>36315</v>
      </c>
      <c r="B2755" s="233">
        <v>1654.75</v>
      </c>
    </row>
    <row r="2756" spans="1:2" ht="16.350000000000001" customHeight="1" x14ac:dyDescent="0.25">
      <c r="A2756" s="232">
        <v>36316</v>
      </c>
      <c r="B2756" s="235">
        <v>1653.96</v>
      </c>
    </row>
    <row r="2757" spans="1:2" ht="16.350000000000001" customHeight="1" x14ac:dyDescent="0.25">
      <c r="A2757" s="232">
        <v>36317</v>
      </c>
      <c r="B2757" s="233">
        <v>1653.96</v>
      </c>
    </row>
    <row r="2758" spans="1:2" ht="16.350000000000001" customHeight="1" x14ac:dyDescent="0.25">
      <c r="A2758" s="232">
        <v>36318</v>
      </c>
      <c r="B2758" s="235">
        <v>1653.96</v>
      </c>
    </row>
    <row r="2759" spans="1:2" ht="16.350000000000001" customHeight="1" x14ac:dyDescent="0.25">
      <c r="A2759" s="232">
        <v>36319</v>
      </c>
      <c r="B2759" s="233">
        <v>1653.96</v>
      </c>
    </row>
    <row r="2760" spans="1:2" ht="16.350000000000001" customHeight="1" x14ac:dyDescent="0.25">
      <c r="A2760" s="232">
        <v>36320</v>
      </c>
      <c r="B2760" s="235">
        <v>1672.01</v>
      </c>
    </row>
    <row r="2761" spans="1:2" ht="16.350000000000001" customHeight="1" x14ac:dyDescent="0.25">
      <c r="A2761" s="232">
        <v>36321</v>
      </c>
      <c r="B2761" s="233">
        <v>1679.12</v>
      </c>
    </row>
    <row r="2762" spans="1:2" ht="16.350000000000001" customHeight="1" x14ac:dyDescent="0.25">
      <c r="A2762" s="232">
        <v>36322</v>
      </c>
      <c r="B2762" s="235">
        <v>1686.08</v>
      </c>
    </row>
    <row r="2763" spans="1:2" ht="16.350000000000001" customHeight="1" x14ac:dyDescent="0.25">
      <c r="A2763" s="232">
        <v>36323</v>
      </c>
      <c r="B2763" s="233">
        <v>1682.09</v>
      </c>
    </row>
    <row r="2764" spans="1:2" ht="16.350000000000001" customHeight="1" x14ac:dyDescent="0.25">
      <c r="A2764" s="232">
        <v>36324</v>
      </c>
      <c r="B2764" s="235">
        <v>1682.09</v>
      </c>
    </row>
    <row r="2765" spans="1:2" ht="16.350000000000001" customHeight="1" x14ac:dyDescent="0.25">
      <c r="A2765" s="232">
        <v>36325</v>
      </c>
      <c r="B2765" s="233">
        <v>1682.09</v>
      </c>
    </row>
    <row r="2766" spans="1:2" ht="16.350000000000001" customHeight="1" x14ac:dyDescent="0.25">
      <c r="A2766" s="232">
        <v>36326</v>
      </c>
      <c r="B2766" s="235">
        <v>1682.09</v>
      </c>
    </row>
    <row r="2767" spans="1:2" ht="16.350000000000001" customHeight="1" x14ac:dyDescent="0.25">
      <c r="A2767" s="232">
        <v>36327</v>
      </c>
      <c r="B2767" s="233">
        <v>1694.56</v>
      </c>
    </row>
    <row r="2768" spans="1:2" ht="16.350000000000001" customHeight="1" x14ac:dyDescent="0.25">
      <c r="A2768" s="232">
        <v>36328</v>
      </c>
      <c r="B2768" s="235">
        <v>1698.55</v>
      </c>
    </row>
    <row r="2769" spans="1:2" ht="16.350000000000001" customHeight="1" x14ac:dyDescent="0.25">
      <c r="A2769" s="232">
        <v>36329</v>
      </c>
      <c r="B2769" s="233">
        <v>1693.75</v>
      </c>
    </row>
    <row r="2770" spans="1:2" ht="16.350000000000001" customHeight="1" x14ac:dyDescent="0.25">
      <c r="A2770" s="232">
        <v>36330</v>
      </c>
      <c r="B2770" s="235">
        <v>1692.36</v>
      </c>
    </row>
    <row r="2771" spans="1:2" ht="16.350000000000001" customHeight="1" x14ac:dyDescent="0.25">
      <c r="A2771" s="232">
        <v>36331</v>
      </c>
      <c r="B2771" s="233">
        <v>1692.36</v>
      </c>
    </row>
    <row r="2772" spans="1:2" ht="16.350000000000001" customHeight="1" x14ac:dyDescent="0.25">
      <c r="A2772" s="232">
        <v>36332</v>
      </c>
      <c r="B2772" s="235">
        <v>1692.36</v>
      </c>
    </row>
    <row r="2773" spans="1:2" ht="16.350000000000001" customHeight="1" x14ac:dyDescent="0.25">
      <c r="A2773" s="232">
        <v>36333</v>
      </c>
      <c r="B2773" s="233">
        <v>1694.26</v>
      </c>
    </row>
    <row r="2774" spans="1:2" ht="16.350000000000001" customHeight="1" x14ac:dyDescent="0.25">
      <c r="A2774" s="232">
        <v>36334</v>
      </c>
      <c r="B2774" s="235">
        <v>1710.03</v>
      </c>
    </row>
    <row r="2775" spans="1:2" ht="16.350000000000001" customHeight="1" x14ac:dyDescent="0.25">
      <c r="A2775" s="232">
        <v>36335</v>
      </c>
      <c r="B2775" s="233">
        <v>1723.26</v>
      </c>
    </row>
    <row r="2776" spans="1:2" ht="16.350000000000001" customHeight="1" x14ac:dyDescent="0.25">
      <c r="A2776" s="232">
        <v>36336</v>
      </c>
      <c r="B2776" s="235">
        <v>1734.83</v>
      </c>
    </row>
    <row r="2777" spans="1:2" ht="16.350000000000001" customHeight="1" x14ac:dyDescent="0.25">
      <c r="A2777" s="232">
        <v>36337</v>
      </c>
      <c r="B2777" s="233">
        <v>1737.91</v>
      </c>
    </row>
    <row r="2778" spans="1:2" ht="16.350000000000001" customHeight="1" x14ac:dyDescent="0.25">
      <c r="A2778" s="232">
        <v>36338</v>
      </c>
      <c r="B2778" s="235">
        <v>1737.91</v>
      </c>
    </row>
    <row r="2779" spans="1:2" ht="16.350000000000001" customHeight="1" x14ac:dyDescent="0.25">
      <c r="A2779" s="232">
        <v>36339</v>
      </c>
      <c r="B2779" s="233">
        <v>1737.91</v>
      </c>
    </row>
    <row r="2780" spans="1:2" ht="16.350000000000001" customHeight="1" x14ac:dyDescent="0.25">
      <c r="A2780" s="232">
        <v>36340</v>
      </c>
      <c r="B2780" s="235">
        <v>1751</v>
      </c>
    </row>
    <row r="2781" spans="1:2" ht="16.350000000000001" customHeight="1" x14ac:dyDescent="0.25">
      <c r="A2781" s="232">
        <v>36341</v>
      </c>
      <c r="B2781" s="233">
        <v>1732.1</v>
      </c>
    </row>
    <row r="2782" spans="1:2" ht="16.350000000000001" customHeight="1" x14ac:dyDescent="0.25">
      <c r="A2782" s="232">
        <v>36342</v>
      </c>
      <c r="B2782" s="235">
        <v>1736.03</v>
      </c>
    </row>
    <row r="2783" spans="1:2" ht="16.350000000000001" customHeight="1" x14ac:dyDescent="0.25">
      <c r="A2783" s="232">
        <v>36343</v>
      </c>
      <c r="B2783" s="233">
        <v>1751.26</v>
      </c>
    </row>
    <row r="2784" spans="1:2" ht="16.350000000000001" customHeight="1" x14ac:dyDescent="0.25">
      <c r="A2784" s="232">
        <v>36344</v>
      </c>
      <c r="B2784" s="235">
        <v>1755.31</v>
      </c>
    </row>
    <row r="2785" spans="1:2" ht="16.350000000000001" customHeight="1" x14ac:dyDescent="0.25">
      <c r="A2785" s="232">
        <v>36345</v>
      </c>
      <c r="B2785" s="233">
        <v>1755.31</v>
      </c>
    </row>
    <row r="2786" spans="1:2" ht="16.350000000000001" customHeight="1" x14ac:dyDescent="0.25">
      <c r="A2786" s="232">
        <v>36346</v>
      </c>
      <c r="B2786" s="235">
        <v>1755.31</v>
      </c>
    </row>
    <row r="2787" spans="1:2" ht="16.350000000000001" customHeight="1" x14ac:dyDescent="0.25">
      <c r="A2787" s="232">
        <v>36347</v>
      </c>
      <c r="B2787" s="233">
        <v>1755.31</v>
      </c>
    </row>
    <row r="2788" spans="1:2" ht="16.350000000000001" customHeight="1" x14ac:dyDescent="0.25">
      <c r="A2788" s="232">
        <v>36348</v>
      </c>
      <c r="B2788" s="235">
        <v>1772.69</v>
      </c>
    </row>
    <row r="2789" spans="1:2" ht="16.350000000000001" customHeight="1" x14ac:dyDescent="0.25">
      <c r="A2789" s="232">
        <v>36349</v>
      </c>
      <c r="B2789" s="233">
        <v>1795.36</v>
      </c>
    </row>
    <row r="2790" spans="1:2" ht="16.350000000000001" customHeight="1" x14ac:dyDescent="0.25">
      <c r="A2790" s="232">
        <v>36350</v>
      </c>
      <c r="B2790" s="235">
        <v>1831.1</v>
      </c>
    </row>
    <row r="2791" spans="1:2" ht="16.350000000000001" customHeight="1" x14ac:dyDescent="0.25">
      <c r="A2791" s="232">
        <v>36351</v>
      </c>
      <c r="B2791" s="233">
        <v>1840.38</v>
      </c>
    </row>
    <row r="2792" spans="1:2" ht="16.350000000000001" customHeight="1" x14ac:dyDescent="0.25">
      <c r="A2792" s="232">
        <v>36352</v>
      </c>
      <c r="B2792" s="235">
        <v>1840.38</v>
      </c>
    </row>
    <row r="2793" spans="1:2" ht="16.350000000000001" customHeight="1" x14ac:dyDescent="0.25">
      <c r="A2793" s="232">
        <v>36353</v>
      </c>
      <c r="B2793" s="233">
        <v>1840.38</v>
      </c>
    </row>
    <row r="2794" spans="1:2" ht="16.350000000000001" customHeight="1" x14ac:dyDescent="0.25">
      <c r="A2794" s="232">
        <v>36354</v>
      </c>
      <c r="B2794" s="235">
        <v>1887.17</v>
      </c>
    </row>
    <row r="2795" spans="1:2" ht="16.350000000000001" customHeight="1" x14ac:dyDescent="0.25">
      <c r="A2795" s="232">
        <v>36355</v>
      </c>
      <c r="B2795" s="233">
        <v>1926.55</v>
      </c>
    </row>
    <row r="2796" spans="1:2" ht="16.350000000000001" customHeight="1" x14ac:dyDescent="0.25">
      <c r="A2796" s="232">
        <v>36356</v>
      </c>
      <c r="B2796" s="235">
        <v>1881.42</v>
      </c>
    </row>
    <row r="2797" spans="1:2" ht="16.350000000000001" customHeight="1" x14ac:dyDescent="0.25">
      <c r="A2797" s="232">
        <v>36357</v>
      </c>
      <c r="B2797" s="233">
        <v>1823.29</v>
      </c>
    </row>
    <row r="2798" spans="1:2" ht="16.350000000000001" customHeight="1" x14ac:dyDescent="0.25">
      <c r="A2798" s="232">
        <v>36358</v>
      </c>
      <c r="B2798" s="235">
        <v>1821.95</v>
      </c>
    </row>
    <row r="2799" spans="1:2" ht="16.350000000000001" customHeight="1" x14ac:dyDescent="0.25">
      <c r="A2799" s="232">
        <v>36359</v>
      </c>
      <c r="B2799" s="233">
        <v>1821.95</v>
      </c>
    </row>
    <row r="2800" spans="1:2" ht="16.350000000000001" customHeight="1" x14ac:dyDescent="0.25">
      <c r="A2800" s="232">
        <v>36360</v>
      </c>
      <c r="B2800" s="235">
        <v>1821.95</v>
      </c>
    </row>
    <row r="2801" spans="1:2" ht="16.350000000000001" customHeight="1" x14ac:dyDescent="0.25">
      <c r="A2801" s="232">
        <v>36361</v>
      </c>
      <c r="B2801" s="233">
        <v>1819.04</v>
      </c>
    </row>
    <row r="2802" spans="1:2" ht="16.350000000000001" customHeight="1" x14ac:dyDescent="0.25">
      <c r="A2802" s="232">
        <v>36362</v>
      </c>
      <c r="B2802" s="235">
        <v>1819.04</v>
      </c>
    </row>
    <row r="2803" spans="1:2" ht="16.350000000000001" customHeight="1" x14ac:dyDescent="0.25">
      <c r="A2803" s="232">
        <v>36363</v>
      </c>
      <c r="B2803" s="233">
        <v>1809.56</v>
      </c>
    </row>
    <row r="2804" spans="1:2" ht="16.350000000000001" customHeight="1" x14ac:dyDescent="0.25">
      <c r="A2804" s="232">
        <v>36364</v>
      </c>
      <c r="B2804" s="235">
        <v>1807.9</v>
      </c>
    </row>
    <row r="2805" spans="1:2" ht="16.350000000000001" customHeight="1" x14ac:dyDescent="0.25">
      <c r="A2805" s="232">
        <v>36365</v>
      </c>
      <c r="B2805" s="233">
        <v>1831.19</v>
      </c>
    </row>
    <row r="2806" spans="1:2" ht="16.350000000000001" customHeight="1" x14ac:dyDescent="0.25">
      <c r="A2806" s="232">
        <v>36366</v>
      </c>
      <c r="B2806" s="235">
        <v>1831.19</v>
      </c>
    </row>
    <row r="2807" spans="1:2" ht="16.350000000000001" customHeight="1" x14ac:dyDescent="0.25">
      <c r="A2807" s="232">
        <v>36367</v>
      </c>
      <c r="B2807" s="233">
        <v>1831.19</v>
      </c>
    </row>
    <row r="2808" spans="1:2" ht="16.350000000000001" customHeight="1" x14ac:dyDescent="0.25">
      <c r="A2808" s="232">
        <v>36368</v>
      </c>
      <c r="B2808" s="235">
        <v>1829.63</v>
      </c>
    </row>
    <row r="2809" spans="1:2" ht="16.350000000000001" customHeight="1" x14ac:dyDescent="0.25">
      <c r="A2809" s="232">
        <v>36369</v>
      </c>
      <c r="B2809" s="233">
        <v>1829.06</v>
      </c>
    </row>
    <row r="2810" spans="1:2" ht="16.350000000000001" customHeight="1" x14ac:dyDescent="0.25">
      <c r="A2810" s="232">
        <v>36370</v>
      </c>
      <c r="B2810" s="235">
        <v>1817.09</v>
      </c>
    </row>
    <row r="2811" spans="1:2" ht="16.350000000000001" customHeight="1" x14ac:dyDescent="0.25">
      <c r="A2811" s="232">
        <v>36371</v>
      </c>
      <c r="B2811" s="233">
        <v>1806.52</v>
      </c>
    </row>
    <row r="2812" spans="1:2" ht="16.350000000000001" customHeight="1" x14ac:dyDescent="0.25">
      <c r="A2812" s="232">
        <v>36372</v>
      </c>
      <c r="B2812" s="235">
        <v>1809.5</v>
      </c>
    </row>
    <row r="2813" spans="1:2" ht="16.350000000000001" customHeight="1" x14ac:dyDescent="0.25">
      <c r="A2813" s="232">
        <v>36373</v>
      </c>
      <c r="B2813" s="233">
        <v>1809.5</v>
      </c>
    </row>
    <row r="2814" spans="1:2" ht="16.350000000000001" customHeight="1" x14ac:dyDescent="0.25">
      <c r="A2814" s="232">
        <v>36374</v>
      </c>
      <c r="B2814" s="235">
        <v>1809.5</v>
      </c>
    </row>
    <row r="2815" spans="1:2" ht="16.350000000000001" customHeight="1" x14ac:dyDescent="0.25">
      <c r="A2815" s="232">
        <v>36375</v>
      </c>
      <c r="B2815" s="233">
        <v>1813.6</v>
      </c>
    </row>
    <row r="2816" spans="1:2" ht="16.350000000000001" customHeight="1" x14ac:dyDescent="0.25">
      <c r="A2816" s="232">
        <v>36376</v>
      </c>
      <c r="B2816" s="235">
        <v>1800.79</v>
      </c>
    </row>
    <row r="2817" spans="1:2" ht="16.350000000000001" customHeight="1" x14ac:dyDescent="0.25">
      <c r="A2817" s="232">
        <v>36377</v>
      </c>
      <c r="B2817" s="233">
        <v>1822.84</v>
      </c>
    </row>
    <row r="2818" spans="1:2" ht="16.350000000000001" customHeight="1" x14ac:dyDescent="0.25">
      <c r="A2818" s="232">
        <v>36378</v>
      </c>
      <c r="B2818" s="235">
        <v>1834.97</v>
      </c>
    </row>
    <row r="2819" spans="1:2" ht="16.350000000000001" customHeight="1" x14ac:dyDescent="0.25">
      <c r="A2819" s="232">
        <v>36379</v>
      </c>
      <c r="B2819" s="233">
        <v>1849.12</v>
      </c>
    </row>
    <row r="2820" spans="1:2" ht="16.350000000000001" customHeight="1" x14ac:dyDescent="0.25">
      <c r="A2820" s="232">
        <v>36380</v>
      </c>
      <c r="B2820" s="235">
        <v>1849.12</v>
      </c>
    </row>
    <row r="2821" spans="1:2" ht="16.350000000000001" customHeight="1" x14ac:dyDescent="0.25">
      <c r="A2821" s="232">
        <v>36381</v>
      </c>
      <c r="B2821" s="233">
        <v>1849.12</v>
      </c>
    </row>
    <row r="2822" spans="1:2" ht="16.350000000000001" customHeight="1" x14ac:dyDescent="0.25">
      <c r="A2822" s="232">
        <v>36382</v>
      </c>
      <c r="B2822" s="235">
        <v>1852.8</v>
      </c>
    </row>
    <row r="2823" spans="1:2" ht="16.350000000000001" customHeight="1" x14ac:dyDescent="0.25">
      <c r="A2823" s="232">
        <v>36383</v>
      </c>
      <c r="B2823" s="233">
        <v>1855.03</v>
      </c>
    </row>
    <row r="2824" spans="1:2" ht="16.350000000000001" customHeight="1" x14ac:dyDescent="0.25">
      <c r="A2824" s="232">
        <v>36384</v>
      </c>
      <c r="B2824" s="235">
        <v>1865.3</v>
      </c>
    </row>
    <row r="2825" spans="1:2" ht="16.350000000000001" customHeight="1" x14ac:dyDescent="0.25">
      <c r="A2825" s="232">
        <v>36385</v>
      </c>
      <c r="B2825" s="233">
        <v>1893.25</v>
      </c>
    </row>
    <row r="2826" spans="1:2" ht="16.350000000000001" customHeight="1" x14ac:dyDescent="0.25">
      <c r="A2826" s="232">
        <v>36386</v>
      </c>
      <c r="B2826" s="235">
        <v>1879.15</v>
      </c>
    </row>
    <row r="2827" spans="1:2" ht="16.350000000000001" customHeight="1" x14ac:dyDescent="0.25">
      <c r="A2827" s="232">
        <v>36387</v>
      </c>
      <c r="B2827" s="233">
        <v>1879.15</v>
      </c>
    </row>
    <row r="2828" spans="1:2" ht="16.350000000000001" customHeight="1" x14ac:dyDescent="0.25">
      <c r="A2828" s="232">
        <v>36388</v>
      </c>
      <c r="B2828" s="235">
        <v>1879.15</v>
      </c>
    </row>
    <row r="2829" spans="1:2" ht="16.350000000000001" customHeight="1" x14ac:dyDescent="0.25">
      <c r="A2829" s="232">
        <v>36389</v>
      </c>
      <c r="B2829" s="233">
        <v>1879.15</v>
      </c>
    </row>
    <row r="2830" spans="1:2" ht="16.350000000000001" customHeight="1" x14ac:dyDescent="0.25">
      <c r="A2830" s="232">
        <v>36390</v>
      </c>
      <c r="B2830" s="235">
        <v>1880.39</v>
      </c>
    </row>
    <row r="2831" spans="1:2" ht="16.350000000000001" customHeight="1" x14ac:dyDescent="0.25">
      <c r="A2831" s="232">
        <v>36391</v>
      </c>
      <c r="B2831" s="233">
        <v>1898.03</v>
      </c>
    </row>
    <row r="2832" spans="1:2" ht="16.350000000000001" customHeight="1" x14ac:dyDescent="0.25">
      <c r="A2832" s="232">
        <v>36392</v>
      </c>
      <c r="B2832" s="235">
        <v>1892.5</v>
      </c>
    </row>
    <row r="2833" spans="1:2" ht="16.350000000000001" customHeight="1" x14ac:dyDescent="0.25">
      <c r="A2833" s="232">
        <v>36393</v>
      </c>
      <c r="B2833" s="233">
        <v>1907.94</v>
      </c>
    </row>
    <row r="2834" spans="1:2" ht="16.350000000000001" customHeight="1" x14ac:dyDescent="0.25">
      <c r="A2834" s="232">
        <v>36394</v>
      </c>
      <c r="B2834" s="235">
        <v>1907.94</v>
      </c>
    </row>
    <row r="2835" spans="1:2" ht="16.350000000000001" customHeight="1" x14ac:dyDescent="0.25">
      <c r="A2835" s="232">
        <v>36395</v>
      </c>
      <c r="B2835" s="233">
        <v>1907.94</v>
      </c>
    </row>
    <row r="2836" spans="1:2" ht="16.350000000000001" customHeight="1" x14ac:dyDescent="0.25">
      <c r="A2836" s="232">
        <v>36396</v>
      </c>
      <c r="B2836" s="235">
        <v>1912.27</v>
      </c>
    </row>
    <row r="2837" spans="1:2" ht="16.350000000000001" customHeight="1" x14ac:dyDescent="0.25">
      <c r="A2837" s="232">
        <v>36397</v>
      </c>
      <c r="B2837" s="233">
        <v>1921.87</v>
      </c>
    </row>
    <row r="2838" spans="1:2" ht="16.350000000000001" customHeight="1" x14ac:dyDescent="0.25">
      <c r="A2838" s="232">
        <v>36398</v>
      </c>
      <c r="B2838" s="235">
        <v>1921.16</v>
      </c>
    </row>
    <row r="2839" spans="1:2" ht="16.350000000000001" customHeight="1" x14ac:dyDescent="0.25">
      <c r="A2839" s="232">
        <v>36399</v>
      </c>
      <c r="B2839" s="233">
        <v>1914.22</v>
      </c>
    </row>
    <row r="2840" spans="1:2" ht="16.350000000000001" customHeight="1" x14ac:dyDescent="0.25">
      <c r="A2840" s="232">
        <v>36400</v>
      </c>
      <c r="B2840" s="235">
        <v>1936.12</v>
      </c>
    </row>
    <row r="2841" spans="1:2" ht="16.350000000000001" customHeight="1" x14ac:dyDescent="0.25">
      <c r="A2841" s="232">
        <v>36401</v>
      </c>
      <c r="B2841" s="233">
        <v>1936.12</v>
      </c>
    </row>
    <row r="2842" spans="1:2" ht="16.350000000000001" customHeight="1" x14ac:dyDescent="0.25">
      <c r="A2842" s="232">
        <v>36402</v>
      </c>
      <c r="B2842" s="235">
        <v>1936.12</v>
      </c>
    </row>
    <row r="2843" spans="1:2" ht="16.350000000000001" customHeight="1" x14ac:dyDescent="0.25">
      <c r="A2843" s="232">
        <v>36403</v>
      </c>
      <c r="B2843" s="233">
        <v>1954.72</v>
      </c>
    </row>
    <row r="2844" spans="1:2" ht="16.350000000000001" customHeight="1" x14ac:dyDescent="0.25">
      <c r="A2844" s="232">
        <v>36404</v>
      </c>
      <c r="B2844" s="235">
        <v>1941.25</v>
      </c>
    </row>
    <row r="2845" spans="1:2" ht="16.350000000000001" customHeight="1" x14ac:dyDescent="0.25">
      <c r="A2845" s="232">
        <v>36405</v>
      </c>
      <c r="B2845" s="233">
        <v>1934.46</v>
      </c>
    </row>
    <row r="2846" spans="1:2" ht="16.350000000000001" customHeight="1" x14ac:dyDescent="0.25">
      <c r="A2846" s="232">
        <v>36406</v>
      </c>
      <c r="B2846" s="235">
        <v>1943.23</v>
      </c>
    </row>
    <row r="2847" spans="1:2" ht="16.350000000000001" customHeight="1" x14ac:dyDescent="0.25">
      <c r="A2847" s="232">
        <v>36407</v>
      </c>
      <c r="B2847" s="233">
        <v>1943.24</v>
      </c>
    </row>
    <row r="2848" spans="1:2" ht="16.350000000000001" customHeight="1" x14ac:dyDescent="0.25">
      <c r="A2848" s="232">
        <v>36408</v>
      </c>
      <c r="B2848" s="235">
        <v>1943.24</v>
      </c>
    </row>
    <row r="2849" spans="1:2" ht="16.350000000000001" customHeight="1" x14ac:dyDescent="0.25">
      <c r="A2849" s="232">
        <v>36409</v>
      </c>
      <c r="B2849" s="233">
        <v>1943.24</v>
      </c>
    </row>
    <row r="2850" spans="1:2" ht="16.350000000000001" customHeight="1" x14ac:dyDescent="0.25">
      <c r="A2850" s="232">
        <v>36410</v>
      </c>
      <c r="B2850" s="235">
        <v>1947.31</v>
      </c>
    </row>
    <row r="2851" spans="1:2" ht="16.350000000000001" customHeight="1" x14ac:dyDescent="0.25">
      <c r="A2851" s="232">
        <v>36411</v>
      </c>
      <c r="B2851" s="233">
        <v>1969.82</v>
      </c>
    </row>
    <row r="2852" spans="1:2" ht="16.350000000000001" customHeight="1" x14ac:dyDescent="0.25">
      <c r="A2852" s="232">
        <v>36412</v>
      </c>
      <c r="B2852" s="235">
        <v>1972.35</v>
      </c>
    </row>
    <row r="2853" spans="1:2" ht="16.350000000000001" customHeight="1" x14ac:dyDescent="0.25">
      <c r="A2853" s="232">
        <v>36413</v>
      </c>
      <c r="B2853" s="233">
        <v>1976.07</v>
      </c>
    </row>
    <row r="2854" spans="1:2" ht="16.350000000000001" customHeight="1" x14ac:dyDescent="0.25">
      <c r="A2854" s="232">
        <v>36414</v>
      </c>
      <c r="B2854" s="235">
        <v>1981.41</v>
      </c>
    </row>
    <row r="2855" spans="1:2" ht="16.350000000000001" customHeight="1" x14ac:dyDescent="0.25">
      <c r="A2855" s="232">
        <v>36415</v>
      </c>
      <c r="B2855" s="233">
        <v>1981.41</v>
      </c>
    </row>
    <row r="2856" spans="1:2" ht="16.350000000000001" customHeight="1" x14ac:dyDescent="0.25">
      <c r="A2856" s="232">
        <v>36416</v>
      </c>
      <c r="B2856" s="235">
        <v>1981.41</v>
      </c>
    </row>
    <row r="2857" spans="1:2" ht="16.350000000000001" customHeight="1" x14ac:dyDescent="0.25">
      <c r="A2857" s="232">
        <v>36417</v>
      </c>
      <c r="B2857" s="233">
        <v>1977.85</v>
      </c>
    </row>
    <row r="2858" spans="1:2" ht="16.350000000000001" customHeight="1" x14ac:dyDescent="0.25">
      <c r="A2858" s="232">
        <v>36418</v>
      </c>
      <c r="B2858" s="235">
        <v>1970.54</v>
      </c>
    </row>
    <row r="2859" spans="1:2" ht="16.350000000000001" customHeight="1" x14ac:dyDescent="0.25">
      <c r="A2859" s="232">
        <v>36419</v>
      </c>
      <c r="B2859" s="233">
        <v>1967.58</v>
      </c>
    </row>
    <row r="2860" spans="1:2" ht="16.350000000000001" customHeight="1" x14ac:dyDescent="0.25">
      <c r="A2860" s="232">
        <v>36420</v>
      </c>
      <c r="B2860" s="235">
        <v>1977.52</v>
      </c>
    </row>
    <row r="2861" spans="1:2" ht="16.350000000000001" customHeight="1" x14ac:dyDescent="0.25">
      <c r="A2861" s="232">
        <v>36421</v>
      </c>
      <c r="B2861" s="233">
        <v>1987.08</v>
      </c>
    </row>
    <row r="2862" spans="1:2" ht="16.350000000000001" customHeight="1" x14ac:dyDescent="0.25">
      <c r="A2862" s="232">
        <v>36422</v>
      </c>
      <c r="B2862" s="235">
        <v>1987.08</v>
      </c>
    </row>
    <row r="2863" spans="1:2" ht="16.350000000000001" customHeight="1" x14ac:dyDescent="0.25">
      <c r="A2863" s="232">
        <v>36423</v>
      </c>
      <c r="B2863" s="233">
        <v>1987.08</v>
      </c>
    </row>
    <row r="2864" spans="1:2" ht="16.350000000000001" customHeight="1" x14ac:dyDescent="0.25">
      <c r="A2864" s="232">
        <v>36424</v>
      </c>
      <c r="B2864" s="235">
        <v>1981.64</v>
      </c>
    </row>
    <row r="2865" spans="1:2" ht="16.350000000000001" customHeight="1" x14ac:dyDescent="0.25">
      <c r="A2865" s="232">
        <v>36425</v>
      </c>
      <c r="B2865" s="233">
        <v>1975.46</v>
      </c>
    </row>
    <row r="2866" spans="1:2" ht="16.350000000000001" customHeight="1" x14ac:dyDescent="0.25">
      <c r="A2866" s="232">
        <v>36426</v>
      </c>
      <c r="B2866" s="235">
        <v>1992.36</v>
      </c>
    </row>
    <row r="2867" spans="1:2" ht="16.350000000000001" customHeight="1" x14ac:dyDescent="0.25">
      <c r="A2867" s="232">
        <v>36427</v>
      </c>
      <c r="B2867" s="233">
        <v>1994.86</v>
      </c>
    </row>
    <row r="2868" spans="1:2" ht="16.350000000000001" customHeight="1" x14ac:dyDescent="0.25">
      <c r="A2868" s="232">
        <v>36428</v>
      </c>
      <c r="B2868" s="235">
        <v>1995.64</v>
      </c>
    </row>
    <row r="2869" spans="1:2" ht="16.350000000000001" customHeight="1" x14ac:dyDescent="0.25">
      <c r="A2869" s="232">
        <v>36429</v>
      </c>
      <c r="B2869" s="233">
        <v>1995.64</v>
      </c>
    </row>
    <row r="2870" spans="1:2" ht="16.350000000000001" customHeight="1" x14ac:dyDescent="0.25">
      <c r="A2870" s="232">
        <v>36430</v>
      </c>
      <c r="B2870" s="235">
        <v>1995.64</v>
      </c>
    </row>
    <row r="2871" spans="1:2" ht="16.350000000000001" customHeight="1" x14ac:dyDescent="0.25">
      <c r="A2871" s="232">
        <v>36431</v>
      </c>
      <c r="B2871" s="233">
        <v>2013.24</v>
      </c>
    </row>
    <row r="2872" spans="1:2" ht="16.350000000000001" customHeight="1" x14ac:dyDescent="0.25">
      <c r="A2872" s="232">
        <v>36432</v>
      </c>
      <c r="B2872" s="235">
        <v>2003.82</v>
      </c>
    </row>
    <row r="2873" spans="1:2" ht="16.350000000000001" customHeight="1" x14ac:dyDescent="0.25">
      <c r="A2873" s="232">
        <v>36433</v>
      </c>
      <c r="B2873" s="233">
        <v>2017.27</v>
      </c>
    </row>
    <row r="2874" spans="1:2" ht="16.350000000000001" customHeight="1" x14ac:dyDescent="0.25">
      <c r="A2874" s="232">
        <v>36434</v>
      </c>
      <c r="B2874" s="235">
        <v>2015.15</v>
      </c>
    </row>
    <row r="2875" spans="1:2" ht="16.350000000000001" customHeight="1" x14ac:dyDescent="0.25">
      <c r="A2875" s="232">
        <v>36435</v>
      </c>
      <c r="B2875" s="233">
        <v>2004.22</v>
      </c>
    </row>
    <row r="2876" spans="1:2" ht="16.350000000000001" customHeight="1" x14ac:dyDescent="0.25">
      <c r="A2876" s="232">
        <v>36436</v>
      </c>
      <c r="B2876" s="235">
        <v>2004.22</v>
      </c>
    </row>
    <row r="2877" spans="1:2" ht="16.350000000000001" customHeight="1" x14ac:dyDescent="0.25">
      <c r="A2877" s="232">
        <v>36437</v>
      </c>
      <c r="B2877" s="233">
        <v>2004.22</v>
      </c>
    </row>
    <row r="2878" spans="1:2" ht="16.350000000000001" customHeight="1" x14ac:dyDescent="0.25">
      <c r="A2878" s="232">
        <v>36438</v>
      </c>
      <c r="B2878" s="235">
        <v>1992.65</v>
      </c>
    </row>
    <row r="2879" spans="1:2" ht="16.350000000000001" customHeight="1" x14ac:dyDescent="0.25">
      <c r="A2879" s="232">
        <v>36439</v>
      </c>
      <c r="B2879" s="233">
        <v>2000.48</v>
      </c>
    </row>
    <row r="2880" spans="1:2" ht="16.350000000000001" customHeight="1" x14ac:dyDescent="0.25">
      <c r="A2880" s="232">
        <v>36440</v>
      </c>
      <c r="B2880" s="235">
        <v>1995.71</v>
      </c>
    </row>
    <row r="2881" spans="1:2" ht="16.350000000000001" customHeight="1" x14ac:dyDescent="0.25">
      <c r="A2881" s="232">
        <v>36441</v>
      </c>
      <c r="B2881" s="233">
        <v>1993.18</v>
      </c>
    </row>
    <row r="2882" spans="1:2" ht="16.350000000000001" customHeight="1" x14ac:dyDescent="0.25">
      <c r="A2882" s="232">
        <v>36442</v>
      </c>
      <c r="B2882" s="235">
        <v>1992.74</v>
      </c>
    </row>
    <row r="2883" spans="1:2" ht="16.350000000000001" customHeight="1" x14ac:dyDescent="0.25">
      <c r="A2883" s="232">
        <v>36443</v>
      </c>
      <c r="B2883" s="233">
        <v>1992.74</v>
      </c>
    </row>
    <row r="2884" spans="1:2" ht="16.350000000000001" customHeight="1" x14ac:dyDescent="0.25">
      <c r="A2884" s="232">
        <v>36444</v>
      </c>
      <c r="B2884" s="235">
        <v>1992.74</v>
      </c>
    </row>
    <row r="2885" spans="1:2" ht="16.350000000000001" customHeight="1" x14ac:dyDescent="0.25">
      <c r="A2885" s="232">
        <v>36445</v>
      </c>
      <c r="B2885" s="233">
        <v>1992.03</v>
      </c>
    </row>
    <row r="2886" spans="1:2" ht="16.350000000000001" customHeight="1" x14ac:dyDescent="0.25">
      <c r="A2886" s="232">
        <v>36446</v>
      </c>
      <c r="B2886" s="235">
        <v>1988.7</v>
      </c>
    </row>
    <row r="2887" spans="1:2" ht="16.350000000000001" customHeight="1" x14ac:dyDescent="0.25">
      <c r="A2887" s="232">
        <v>36447</v>
      </c>
      <c r="B2887" s="233">
        <v>1981.14</v>
      </c>
    </row>
    <row r="2888" spans="1:2" ht="16.350000000000001" customHeight="1" x14ac:dyDescent="0.25">
      <c r="A2888" s="232">
        <v>36448</v>
      </c>
      <c r="B2888" s="235">
        <v>1975.8</v>
      </c>
    </row>
    <row r="2889" spans="1:2" ht="16.350000000000001" customHeight="1" x14ac:dyDescent="0.25">
      <c r="A2889" s="232">
        <v>36449</v>
      </c>
      <c r="B2889" s="233">
        <v>1977.04</v>
      </c>
    </row>
    <row r="2890" spans="1:2" ht="16.350000000000001" customHeight="1" x14ac:dyDescent="0.25">
      <c r="A2890" s="232">
        <v>36450</v>
      </c>
      <c r="B2890" s="235">
        <v>1977.04</v>
      </c>
    </row>
    <row r="2891" spans="1:2" ht="16.350000000000001" customHeight="1" x14ac:dyDescent="0.25">
      <c r="A2891" s="232">
        <v>36451</v>
      </c>
      <c r="B2891" s="233">
        <v>1977.04</v>
      </c>
    </row>
    <row r="2892" spans="1:2" ht="16.350000000000001" customHeight="1" x14ac:dyDescent="0.25">
      <c r="A2892" s="232">
        <v>36452</v>
      </c>
      <c r="B2892" s="235">
        <v>1977.04</v>
      </c>
    </row>
    <row r="2893" spans="1:2" ht="16.350000000000001" customHeight="1" x14ac:dyDescent="0.25">
      <c r="A2893" s="232">
        <v>36453</v>
      </c>
      <c r="B2893" s="233">
        <v>1965.92</v>
      </c>
    </row>
    <row r="2894" spans="1:2" ht="16.350000000000001" customHeight="1" x14ac:dyDescent="0.25">
      <c r="A2894" s="232">
        <v>36454</v>
      </c>
      <c r="B2894" s="235">
        <v>1957.53</v>
      </c>
    </row>
    <row r="2895" spans="1:2" ht="16.350000000000001" customHeight="1" x14ac:dyDescent="0.25">
      <c r="A2895" s="232">
        <v>36455</v>
      </c>
      <c r="B2895" s="233">
        <v>1946</v>
      </c>
    </row>
    <row r="2896" spans="1:2" ht="16.350000000000001" customHeight="1" x14ac:dyDescent="0.25">
      <c r="A2896" s="232">
        <v>36456</v>
      </c>
      <c r="B2896" s="235">
        <v>1946.24</v>
      </c>
    </row>
    <row r="2897" spans="1:2" ht="16.350000000000001" customHeight="1" x14ac:dyDescent="0.25">
      <c r="A2897" s="232">
        <v>36457</v>
      </c>
      <c r="B2897" s="233">
        <v>1946.24</v>
      </c>
    </row>
    <row r="2898" spans="1:2" ht="16.350000000000001" customHeight="1" x14ac:dyDescent="0.25">
      <c r="A2898" s="232">
        <v>36458</v>
      </c>
      <c r="B2898" s="235">
        <v>1946.24</v>
      </c>
    </row>
    <row r="2899" spans="1:2" ht="16.350000000000001" customHeight="1" x14ac:dyDescent="0.25">
      <c r="A2899" s="232">
        <v>36459</v>
      </c>
      <c r="B2899" s="233">
        <v>1949.33</v>
      </c>
    </row>
    <row r="2900" spans="1:2" ht="16.350000000000001" customHeight="1" x14ac:dyDescent="0.25">
      <c r="A2900" s="232">
        <v>36460</v>
      </c>
      <c r="B2900" s="235">
        <v>1966.07</v>
      </c>
    </row>
    <row r="2901" spans="1:2" ht="16.350000000000001" customHeight="1" x14ac:dyDescent="0.25">
      <c r="A2901" s="232">
        <v>36461</v>
      </c>
      <c r="B2901" s="233">
        <v>1968.9</v>
      </c>
    </row>
    <row r="2902" spans="1:2" ht="16.350000000000001" customHeight="1" x14ac:dyDescent="0.25">
      <c r="A2902" s="232">
        <v>36462</v>
      </c>
      <c r="B2902" s="235">
        <v>1965.44</v>
      </c>
    </row>
    <row r="2903" spans="1:2" ht="16.350000000000001" customHeight="1" x14ac:dyDescent="0.25">
      <c r="A2903" s="232">
        <v>36463</v>
      </c>
      <c r="B2903" s="233">
        <v>1971.59</v>
      </c>
    </row>
    <row r="2904" spans="1:2" ht="16.350000000000001" customHeight="1" x14ac:dyDescent="0.25">
      <c r="A2904" s="232">
        <v>36464</v>
      </c>
      <c r="B2904" s="235">
        <v>1971.59</v>
      </c>
    </row>
    <row r="2905" spans="1:2" ht="16.350000000000001" customHeight="1" x14ac:dyDescent="0.25">
      <c r="A2905" s="232">
        <v>36465</v>
      </c>
      <c r="B2905" s="233">
        <v>1971.59</v>
      </c>
    </row>
    <row r="2906" spans="1:2" ht="16.350000000000001" customHeight="1" x14ac:dyDescent="0.25">
      <c r="A2906" s="232">
        <v>36466</v>
      </c>
      <c r="B2906" s="235">
        <v>1971.59</v>
      </c>
    </row>
    <row r="2907" spans="1:2" ht="16.350000000000001" customHeight="1" x14ac:dyDescent="0.25">
      <c r="A2907" s="232">
        <v>36467</v>
      </c>
      <c r="B2907" s="233">
        <v>1966.5</v>
      </c>
    </row>
    <row r="2908" spans="1:2" ht="16.350000000000001" customHeight="1" x14ac:dyDescent="0.25">
      <c r="A2908" s="232">
        <v>36468</v>
      </c>
      <c r="B2908" s="235">
        <v>1960.7</v>
      </c>
    </row>
    <row r="2909" spans="1:2" ht="16.350000000000001" customHeight="1" x14ac:dyDescent="0.25">
      <c r="A2909" s="232">
        <v>36469</v>
      </c>
      <c r="B2909" s="233">
        <v>1962.16</v>
      </c>
    </row>
    <row r="2910" spans="1:2" ht="16.350000000000001" customHeight="1" x14ac:dyDescent="0.25">
      <c r="A2910" s="232">
        <v>36470</v>
      </c>
      <c r="B2910" s="235">
        <v>1959.46</v>
      </c>
    </row>
    <row r="2911" spans="1:2" ht="16.350000000000001" customHeight="1" x14ac:dyDescent="0.25">
      <c r="A2911" s="232">
        <v>36471</v>
      </c>
      <c r="B2911" s="233">
        <v>1959.46</v>
      </c>
    </row>
    <row r="2912" spans="1:2" ht="16.350000000000001" customHeight="1" x14ac:dyDescent="0.25">
      <c r="A2912" s="232">
        <v>36472</v>
      </c>
      <c r="B2912" s="235">
        <v>1959.46</v>
      </c>
    </row>
    <row r="2913" spans="1:2" ht="16.350000000000001" customHeight="1" x14ac:dyDescent="0.25">
      <c r="A2913" s="232">
        <v>36473</v>
      </c>
      <c r="B2913" s="233">
        <v>1954.56</v>
      </c>
    </row>
    <row r="2914" spans="1:2" ht="16.350000000000001" customHeight="1" x14ac:dyDescent="0.25">
      <c r="A2914" s="232">
        <v>36474</v>
      </c>
      <c r="B2914" s="235">
        <v>1948.05</v>
      </c>
    </row>
    <row r="2915" spans="1:2" ht="16.350000000000001" customHeight="1" x14ac:dyDescent="0.25">
      <c r="A2915" s="232">
        <v>36475</v>
      </c>
      <c r="B2915" s="233">
        <v>1951.11</v>
      </c>
    </row>
    <row r="2916" spans="1:2" ht="16.350000000000001" customHeight="1" x14ac:dyDescent="0.25">
      <c r="A2916" s="232">
        <v>36476</v>
      </c>
      <c r="B2916" s="235">
        <v>1958.41</v>
      </c>
    </row>
    <row r="2917" spans="1:2" ht="16.350000000000001" customHeight="1" x14ac:dyDescent="0.25">
      <c r="A2917" s="232">
        <v>36477</v>
      </c>
      <c r="B2917" s="233">
        <v>1961.8</v>
      </c>
    </row>
    <row r="2918" spans="1:2" ht="16.350000000000001" customHeight="1" x14ac:dyDescent="0.25">
      <c r="A2918" s="232">
        <v>36478</v>
      </c>
      <c r="B2918" s="235">
        <v>1961.8</v>
      </c>
    </row>
    <row r="2919" spans="1:2" ht="16.350000000000001" customHeight="1" x14ac:dyDescent="0.25">
      <c r="A2919" s="232">
        <v>36479</v>
      </c>
      <c r="B2919" s="233">
        <v>1961.8</v>
      </c>
    </row>
    <row r="2920" spans="1:2" ht="16.350000000000001" customHeight="1" x14ac:dyDescent="0.25">
      <c r="A2920" s="232">
        <v>36480</v>
      </c>
      <c r="B2920" s="235">
        <v>1961.8</v>
      </c>
    </row>
    <row r="2921" spans="1:2" ht="16.350000000000001" customHeight="1" x14ac:dyDescent="0.25">
      <c r="A2921" s="232">
        <v>36481</v>
      </c>
      <c r="B2921" s="233">
        <v>1961.7</v>
      </c>
    </row>
    <row r="2922" spans="1:2" ht="16.350000000000001" customHeight="1" x14ac:dyDescent="0.25">
      <c r="A2922" s="232">
        <v>36482</v>
      </c>
      <c r="B2922" s="235">
        <v>1946.27</v>
      </c>
    </row>
    <row r="2923" spans="1:2" ht="16.350000000000001" customHeight="1" x14ac:dyDescent="0.25">
      <c r="A2923" s="232">
        <v>36483</v>
      </c>
      <c r="B2923" s="233">
        <v>1927.47</v>
      </c>
    </row>
    <row r="2924" spans="1:2" ht="16.350000000000001" customHeight="1" x14ac:dyDescent="0.25">
      <c r="A2924" s="232">
        <v>36484</v>
      </c>
      <c r="B2924" s="235">
        <v>1925.11</v>
      </c>
    </row>
    <row r="2925" spans="1:2" ht="16.350000000000001" customHeight="1" x14ac:dyDescent="0.25">
      <c r="A2925" s="232">
        <v>36485</v>
      </c>
      <c r="B2925" s="233">
        <v>1925.11</v>
      </c>
    </row>
    <row r="2926" spans="1:2" ht="16.350000000000001" customHeight="1" x14ac:dyDescent="0.25">
      <c r="A2926" s="232">
        <v>36486</v>
      </c>
      <c r="B2926" s="235">
        <v>1925.11</v>
      </c>
    </row>
    <row r="2927" spans="1:2" ht="16.350000000000001" customHeight="1" x14ac:dyDescent="0.25">
      <c r="A2927" s="232">
        <v>36487</v>
      </c>
      <c r="B2927" s="233">
        <v>1935.48</v>
      </c>
    </row>
    <row r="2928" spans="1:2" ht="16.350000000000001" customHeight="1" x14ac:dyDescent="0.25">
      <c r="A2928" s="232">
        <v>36488</v>
      </c>
      <c r="B2928" s="235">
        <v>1925</v>
      </c>
    </row>
    <row r="2929" spans="1:2" ht="16.350000000000001" customHeight="1" x14ac:dyDescent="0.25">
      <c r="A2929" s="232">
        <v>36489</v>
      </c>
      <c r="B2929" s="233">
        <v>1912.86</v>
      </c>
    </row>
    <row r="2930" spans="1:2" ht="16.350000000000001" customHeight="1" x14ac:dyDescent="0.25">
      <c r="A2930" s="232">
        <v>36490</v>
      </c>
      <c r="B2930" s="235">
        <v>1918.85</v>
      </c>
    </row>
    <row r="2931" spans="1:2" ht="16.350000000000001" customHeight="1" x14ac:dyDescent="0.25">
      <c r="A2931" s="232">
        <v>36491</v>
      </c>
      <c r="B2931" s="233">
        <v>1921.93</v>
      </c>
    </row>
    <row r="2932" spans="1:2" ht="16.350000000000001" customHeight="1" x14ac:dyDescent="0.25">
      <c r="A2932" s="232">
        <v>36492</v>
      </c>
      <c r="B2932" s="235">
        <v>1921.93</v>
      </c>
    </row>
    <row r="2933" spans="1:2" ht="16.350000000000001" customHeight="1" x14ac:dyDescent="0.25">
      <c r="A2933" s="232">
        <v>36493</v>
      </c>
      <c r="B2933" s="233">
        <v>1921.93</v>
      </c>
    </row>
    <row r="2934" spans="1:2" ht="16.350000000000001" customHeight="1" x14ac:dyDescent="0.25">
      <c r="A2934" s="232">
        <v>36494</v>
      </c>
      <c r="B2934" s="235">
        <v>1923.77</v>
      </c>
    </row>
    <row r="2935" spans="1:2" ht="16.350000000000001" customHeight="1" x14ac:dyDescent="0.25">
      <c r="A2935" s="232">
        <v>36495</v>
      </c>
      <c r="B2935" s="233">
        <v>1922.47</v>
      </c>
    </row>
    <row r="2936" spans="1:2" ht="16.350000000000001" customHeight="1" x14ac:dyDescent="0.25">
      <c r="A2936" s="232">
        <v>36496</v>
      </c>
      <c r="B2936" s="235">
        <v>1918.63</v>
      </c>
    </row>
    <row r="2937" spans="1:2" ht="16.350000000000001" customHeight="1" x14ac:dyDescent="0.25">
      <c r="A2937" s="232">
        <v>36497</v>
      </c>
      <c r="B2937" s="233">
        <v>1911.35</v>
      </c>
    </row>
    <row r="2938" spans="1:2" ht="16.350000000000001" customHeight="1" x14ac:dyDescent="0.25">
      <c r="A2938" s="232">
        <v>36498</v>
      </c>
      <c r="B2938" s="235">
        <v>1903.8</v>
      </c>
    </row>
    <row r="2939" spans="1:2" ht="16.350000000000001" customHeight="1" x14ac:dyDescent="0.25">
      <c r="A2939" s="232">
        <v>36499</v>
      </c>
      <c r="B2939" s="233">
        <v>1903.8</v>
      </c>
    </row>
    <row r="2940" spans="1:2" ht="16.350000000000001" customHeight="1" x14ac:dyDescent="0.25">
      <c r="A2940" s="232">
        <v>36500</v>
      </c>
      <c r="B2940" s="235">
        <v>1903.8</v>
      </c>
    </row>
    <row r="2941" spans="1:2" ht="16.350000000000001" customHeight="1" x14ac:dyDescent="0.25">
      <c r="A2941" s="232">
        <v>36501</v>
      </c>
      <c r="B2941" s="233">
        <v>1886.46</v>
      </c>
    </row>
    <row r="2942" spans="1:2" ht="16.350000000000001" customHeight="1" x14ac:dyDescent="0.25">
      <c r="A2942" s="232">
        <v>36502</v>
      </c>
      <c r="B2942" s="235">
        <v>1888.99</v>
      </c>
    </row>
    <row r="2943" spans="1:2" ht="16.350000000000001" customHeight="1" x14ac:dyDescent="0.25">
      <c r="A2943" s="232">
        <v>36503</v>
      </c>
      <c r="B2943" s="233">
        <v>1888.99</v>
      </c>
    </row>
    <row r="2944" spans="1:2" ht="16.350000000000001" customHeight="1" x14ac:dyDescent="0.25">
      <c r="A2944" s="232">
        <v>36504</v>
      </c>
      <c r="B2944" s="235">
        <v>1906.91</v>
      </c>
    </row>
    <row r="2945" spans="1:2" ht="16.350000000000001" customHeight="1" x14ac:dyDescent="0.25">
      <c r="A2945" s="232">
        <v>36505</v>
      </c>
      <c r="B2945" s="233">
        <v>1900.22</v>
      </c>
    </row>
    <row r="2946" spans="1:2" ht="16.350000000000001" customHeight="1" x14ac:dyDescent="0.25">
      <c r="A2946" s="232">
        <v>36506</v>
      </c>
      <c r="B2946" s="235">
        <v>1900.22</v>
      </c>
    </row>
    <row r="2947" spans="1:2" ht="16.350000000000001" customHeight="1" x14ac:dyDescent="0.25">
      <c r="A2947" s="232">
        <v>36507</v>
      </c>
      <c r="B2947" s="233">
        <v>1900.22</v>
      </c>
    </row>
    <row r="2948" spans="1:2" ht="16.350000000000001" customHeight="1" x14ac:dyDescent="0.25">
      <c r="A2948" s="232">
        <v>36508</v>
      </c>
      <c r="B2948" s="235">
        <v>1905.5</v>
      </c>
    </row>
    <row r="2949" spans="1:2" ht="16.350000000000001" customHeight="1" x14ac:dyDescent="0.25">
      <c r="A2949" s="232">
        <v>36509</v>
      </c>
      <c r="B2949" s="233">
        <v>1891.67</v>
      </c>
    </row>
    <row r="2950" spans="1:2" ht="16.350000000000001" customHeight="1" x14ac:dyDescent="0.25">
      <c r="A2950" s="232">
        <v>36510</v>
      </c>
      <c r="B2950" s="235">
        <v>1874.14</v>
      </c>
    </row>
    <row r="2951" spans="1:2" ht="16.350000000000001" customHeight="1" x14ac:dyDescent="0.25">
      <c r="A2951" s="232">
        <v>36511</v>
      </c>
      <c r="B2951" s="233">
        <v>1879.55</v>
      </c>
    </row>
    <row r="2952" spans="1:2" ht="16.350000000000001" customHeight="1" x14ac:dyDescent="0.25">
      <c r="A2952" s="232">
        <v>36512</v>
      </c>
      <c r="B2952" s="235">
        <v>1867.02</v>
      </c>
    </row>
    <row r="2953" spans="1:2" ht="16.350000000000001" customHeight="1" x14ac:dyDescent="0.25">
      <c r="A2953" s="232">
        <v>36513</v>
      </c>
      <c r="B2953" s="233">
        <v>1867.02</v>
      </c>
    </row>
    <row r="2954" spans="1:2" ht="16.350000000000001" customHeight="1" x14ac:dyDescent="0.25">
      <c r="A2954" s="232">
        <v>36514</v>
      </c>
      <c r="B2954" s="235">
        <v>1867.02</v>
      </c>
    </row>
    <row r="2955" spans="1:2" ht="16.350000000000001" customHeight="1" x14ac:dyDescent="0.25">
      <c r="A2955" s="232">
        <v>36515</v>
      </c>
      <c r="B2955" s="233">
        <v>1868.47</v>
      </c>
    </row>
    <row r="2956" spans="1:2" ht="16.350000000000001" customHeight="1" x14ac:dyDescent="0.25">
      <c r="A2956" s="232">
        <v>36516</v>
      </c>
      <c r="B2956" s="235">
        <v>1884.64</v>
      </c>
    </row>
    <row r="2957" spans="1:2" ht="16.350000000000001" customHeight="1" x14ac:dyDescent="0.25">
      <c r="A2957" s="232">
        <v>36517</v>
      </c>
      <c r="B2957" s="233">
        <v>1886.27</v>
      </c>
    </row>
    <row r="2958" spans="1:2" ht="16.350000000000001" customHeight="1" x14ac:dyDescent="0.25">
      <c r="A2958" s="232">
        <v>36518</v>
      </c>
      <c r="B2958" s="235">
        <v>1874.77</v>
      </c>
    </row>
    <row r="2959" spans="1:2" ht="16.350000000000001" customHeight="1" x14ac:dyDescent="0.25">
      <c r="A2959" s="232">
        <v>36519</v>
      </c>
      <c r="B2959" s="233">
        <v>1874.58</v>
      </c>
    </row>
    <row r="2960" spans="1:2" ht="16.350000000000001" customHeight="1" x14ac:dyDescent="0.25">
      <c r="A2960" s="232">
        <v>36520</v>
      </c>
      <c r="B2960" s="235">
        <v>1874.58</v>
      </c>
    </row>
    <row r="2961" spans="1:2" ht="16.350000000000001" customHeight="1" x14ac:dyDescent="0.25">
      <c r="A2961" s="232">
        <v>36521</v>
      </c>
      <c r="B2961" s="233">
        <v>1874.58</v>
      </c>
    </row>
    <row r="2962" spans="1:2" ht="16.350000000000001" customHeight="1" x14ac:dyDescent="0.25">
      <c r="A2962" s="232">
        <v>36522</v>
      </c>
      <c r="B2962" s="235">
        <v>1870.65</v>
      </c>
    </row>
    <row r="2963" spans="1:2" ht="16.350000000000001" customHeight="1" x14ac:dyDescent="0.25">
      <c r="A2963" s="232">
        <v>36523</v>
      </c>
      <c r="B2963" s="233">
        <v>1867.82</v>
      </c>
    </row>
    <row r="2964" spans="1:2" ht="16.350000000000001" customHeight="1" x14ac:dyDescent="0.25">
      <c r="A2964" s="232">
        <v>36524</v>
      </c>
      <c r="B2964" s="235">
        <v>1873.77</v>
      </c>
    </row>
    <row r="2965" spans="1:2" ht="16.350000000000001" customHeight="1" x14ac:dyDescent="0.25">
      <c r="A2965" s="232">
        <v>36525</v>
      </c>
      <c r="B2965" s="233">
        <v>1873.77</v>
      </c>
    </row>
    <row r="2966" spans="1:2" ht="16.350000000000001" customHeight="1" x14ac:dyDescent="0.25">
      <c r="A2966" s="232">
        <v>36526</v>
      </c>
      <c r="B2966" s="235">
        <v>1873.77</v>
      </c>
    </row>
    <row r="2967" spans="1:2" ht="16.350000000000001" customHeight="1" x14ac:dyDescent="0.25">
      <c r="A2967" s="232">
        <v>36527</v>
      </c>
      <c r="B2967" s="233">
        <v>1873.77</v>
      </c>
    </row>
    <row r="2968" spans="1:2" ht="16.350000000000001" customHeight="1" x14ac:dyDescent="0.25">
      <c r="A2968" s="232">
        <v>36528</v>
      </c>
      <c r="B2968" s="235">
        <v>1873.77</v>
      </c>
    </row>
    <row r="2969" spans="1:2" ht="16.350000000000001" customHeight="1" x14ac:dyDescent="0.25">
      <c r="A2969" s="232">
        <v>36529</v>
      </c>
      <c r="B2969" s="233">
        <v>1874.35</v>
      </c>
    </row>
    <row r="2970" spans="1:2" ht="16.350000000000001" customHeight="1" x14ac:dyDescent="0.25">
      <c r="A2970" s="232">
        <v>36530</v>
      </c>
      <c r="B2970" s="235">
        <v>1895.97</v>
      </c>
    </row>
    <row r="2971" spans="1:2" ht="16.350000000000001" customHeight="1" x14ac:dyDescent="0.25">
      <c r="A2971" s="232">
        <v>36531</v>
      </c>
      <c r="B2971" s="233">
        <v>1912.69</v>
      </c>
    </row>
    <row r="2972" spans="1:2" ht="16.350000000000001" customHeight="1" x14ac:dyDescent="0.25">
      <c r="A2972" s="232">
        <v>36532</v>
      </c>
      <c r="B2972" s="235">
        <v>1911.33</v>
      </c>
    </row>
    <row r="2973" spans="1:2" ht="16.350000000000001" customHeight="1" x14ac:dyDescent="0.25">
      <c r="A2973" s="232">
        <v>36533</v>
      </c>
      <c r="B2973" s="233">
        <v>1900.14</v>
      </c>
    </row>
    <row r="2974" spans="1:2" ht="16.350000000000001" customHeight="1" x14ac:dyDescent="0.25">
      <c r="A2974" s="232">
        <v>36534</v>
      </c>
      <c r="B2974" s="235">
        <v>1900.14</v>
      </c>
    </row>
    <row r="2975" spans="1:2" ht="16.350000000000001" customHeight="1" x14ac:dyDescent="0.25">
      <c r="A2975" s="232">
        <v>36535</v>
      </c>
      <c r="B2975" s="233">
        <v>1900.14</v>
      </c>
    </row>
    <row r="2976" spans="1:2" ht="16.350000000000001" customHeight="1" x14ac:dyDescent="0.25">
      <c r="A2976" s="232">
        <v>36536</v>
      </c>
      <c r="B2976" s="235">
        <v>1900.14</v>
      </c>
    </row>
    <row r="2977" spans="1:2" ht="16.350000000000001" customHeight="1" x14ac:dyDescent="0.25">
      <c r="A2977" s="232">
        <v>36537</v>
      </c>
      <c r="B2977" s="233">
        <v>1902.25</v>
      </c>
    </row>
    <row r="2978" spans="1:2" ht="16.350000000000001" customHeight="1" x14ac:dyDescent="0.25">
      <c r="A2978" s="232">
        <v>36538</v>
      </c>
      <c r="B2978" s="235">
        <v>1904.54</v>
      </c>
    </row>
    <row r="2979" spans="1:2" ht="16.350000000000001" customHeight="1" x14ac:dyDescent="0.25">
      <c r="A2979" s="232">
        <v>36539</v>
      </c>
      <c r="B2979" s="233">
        <v>1917.38</v>
      </c>
    </row>
    <row r="2980" spans="1:2" ht="16.350000000000001" customHeight="1" x14ac:dyDescent="0.25">
      <c r="A2980" s="232">
        <v>36540</v>
      </c>
      <c r="B2980" s="235">
        <v>1920.83</v>
      </c>
    </row>
    <row r="2981" spans="1:2" ht="16.350000000000001" customHeight="1" x14ac:dyDescent="0.25">
      <c r="A2981" s="232">
        <v>36541</v>
      </c>
      <c r="B2981" s="233">
        <v>1920.83</v>
      </c>
    </row>
    <row r="2982" spans="1:2" ht="16.350000000000001" customHeight="1" x14ac:dyDescent="0.25">
      <c r="A2982" s="232">
        <v>36542</v>
      </c>
      <c r="B2982" s="235">
        <v>1920.83</v>
      </c>
    </row>
    <row r="2983" spans="1:2" ht="16.350000000000001" customHeight="1" x14ac:dyDescent="0.25">
      <c r="A2983" s="232">
        <v>36543</v>
      </c>
      <c r="B2983" s="233">
        <v>1919.21</v>
      </c>
    </row>
    <row r="2984" spans="1:2" ht="16.350000000000001" customHeight="1" x14ac:dyDescent="0.25">
      <c r="A2984" s="232">
        <v>36544</v>
      </c>
      <c r="B2984" s="235">
        <v>1928.51</v>
      </c>
    </row>
    <row r="2985" spans="1:2" ht="16.350000000000001" customHeight="1" x14ac:dyDescent="0.25">
      <c r="A2985" s="232">
        <v>36545</v>
      </c>
      <c r="B2985" s="233">
        <v>1945.17</v>
      </c>
    </row>
    <row r="2986" spans="1:2" ht="16.350000000000001" customHeight="1" x14ac:dyDescent="0.25">
      <c r="A2986" s="232">
        <v>36546</v>
      </c>
      <c r="B2986" s="235">
        <v>1938.84</v>
      </c>
    </row>
    <row r="2987" spans="1:2" ht="16.350000000000001" customHeight="1" x14ac:dyDescent="0.25">
      <c r="A2987" s="232">
        <v>36547</v>
      </c>
      <c r="B2987" s="233">
        <v>1931.97</v>
      </c>
    </row>
    <row r="2988" spans="1:2" ht="16.350000000000001" customHeight="1" x14ac:dyDescent="0.25">
      <c r="A2988" s="232">
        <v>36548</v>
      </c>
      <c r="B2988" s="235">
        <v>1931.97</v>
      </c>
    </row>
    <row r="2989" spans="1:2" ht="16.350000000000001" customHeight="1" x14ac:dyDescent="0.25">
      <c r="A2989" s="232">
        <v>36549</v>
      </c>
      <c r="B2989" s="233">
        <v>1931.97</v>
      </c>
    </row>
    <row r="2990" spans="1:2" ht="16.350000000000001" customHeight="1" x14ac:dyDescent="0.25">
      <c r="A2990" s="232">
        <v>36550</v>
      </c>
      <c r="B2990" s="235">
        <v>1943.88</v>
      </c>
    </row>
    <row r="2991" spans="1:2" ht="16.350000000000001" customHeight="1" x14ac:dyDescent="0.25">
      <c r="A2991" s="232">
        <v>36551</v>
      </c>
      <c r="B2991" s="233">
        <v>1939.63</v>
      </c>
    </row>
    <row r="2992" spans="1:2" ht="16.350000000000001" customHeight="1" x14ac:dyDescent="0.25">
      <c r="A2992" s="232">
        <v>36552</v>
      </c>
      <c r="B2992" s="235">
        <v>1958.17</v>
      </c>
    </row>
    <row r="2993" spans="1:2" ht="16.350000000000001" customHeight="1" x14ac:dyDescent="0.25">
      <c r="A2993" s="232">
        <v>36553</v>
      </c>
      <c r="B2993" s="233">
        <v>1976.14</v>
      </c>
    </row>
    <row r="2994" spans="1:2" ht="16.350000000000001" customHeight="1" x14ac:dyDescent="0.25">
      <c r="A2994" s="232">
        <v>36554</v>
      </c>
      <c r="B2994" s="235">
        <v>1976.72</v>
      </c>
    </row>
    <row r="2995" spans="1:2" ht="16.350000000000001" customHeight="1" x14ac:dyDescent="0.25">
      <c r="A2995" s="232">
        <v>36555</v>
      </c>
      <c r="B2995" s="233">
        <v>1976.72</v>
      </c>
    </row>
    <row r="2996" spans="1:2" ht="16.350000000000001" customHeight="1" x14ac:dyDescent="0.25">
      <c r="A2996" s="232">
        <v>36556</v>
      </c>
      <c r="B2996" s="235">
        <v>1976.72</v>
      </c>
    </row>
    <row r="2997" spans="1:2" ht="16.350000000000001" customHeight="1" x14ac:dyDescent="0.25">
      <c r="A2997" s="232">
        <v>36557</v>
      </c>
      <c r="B2997" s="233">
        <v>1973.36</v>
      </c>
    </row>
    <row r="2998" spans="1:2" ht="16.350000000000001" customHeight="1" x14ac:dyDescent="0.25">
      <c r="A2998" s="232">
        <v>36558</v>
      </c>
      <c r="B2998" s="235">
        <v>1970.61</v>
      </c>
    </row>
    <row r="2999" spans="1:2" ht="16.350000000000001" customHeight="1" x14ac:dyDescent="0.25">
      <c r="A2999" s="232">
        <v>36559</v>
      </c>
      <c r="B2999" s="233">
        <v>1965.61</v>
      </c>
    </row>
    <row r="3000" spans="1:2" ht="16.350000000000001" customHeight="1" x14ac:dyDescent="0.25">
      <c r="A3000" s="232">
        <v>36560</v>
      </c>
      <c r="B3000" s="235">
        <v>1947.55</v>
      </c>
    </row>
    <row r="3001" spans="1:2" ht="16.350000000000001" customHeight="1" x14ac:dyDescent="0.25">
      <c r="A3001" s="232">
        <v>36561</v>
      </c>
      <c r="B3001" s="233">
        <v>1948.6</v>
      </c>
    </row>
    <row r="3002" spans="1:2" ht="16.350000000000001" customHeight="1" x14ac:dyDescent="0.25">
      <c r="A3002" s="232">
        <v>36562</v>
      </c>
      <c r="B3002" s="235">
        <v>1948.6</v>
      </c>
    </row>
    <row r="3003" spans="1:2" ht="16.350000000000001" customHeight="1" x14ac:dyDescent="0.25">
      <c r="A3003" s="232">
        <v>36563</v>
      </c>
      <c r="B3003" s="233">
        <v>1948.6</v>
      </c>
    </row>
    <row r="3004" spans="1:2" ht="16.350000000000001" customHeight="1" x14ac:dyDescent="0.25">
      <c r="A3004" s="232">
        <v>36564</v>
      </c>
      <c r="B3004" s="235">
        <v>1950.59</v>
      </c>
    </row>
    <row r="3005" spans="1:2" ht="16.350000000000001" customHeight="1" x14ac:dyDescent="0.25">
      <c r="A3005" s="232">
        <v>36565</v>
      </c>
      <c r="B3005" s="233">
        <v>1949.54</v>
      </c>
    </row>
    <row r="3006" spans="1:2" ht="16.350000000000001" customHeight="1" x14ac:dyDescent="0.25">
      <c r="A3006" s="232">
        <v>36566</v>
      </c>
      <c r="B3006" s="235">
        <v>1946.51</v>
      </c>
    </row>
    <row r="3007" spans="1:2" ht="16.350000000000001" customHeight="1" x14ac:dyDescent="0.25">
      <c r="A3007" s="232">
        <v>36567</v>
      </c>
      <c r="B3007" s="233">
        <v>1952.29</v>
      </c>
    </row>
    <row r="3008" spans="1:2" ht="16.350000000000001" customHeight="1" x14ac:dyDescent="0.25">
      <c r="A3008" s="232">
        <v>36568</v>
      </c>
      <c r="B3008" s="235">
        <v>1948.16</v>
      </c>
    </row>
    <row r="3009" spans="1:2" ht="16.350000000000001" customHeight="1" x14ac:dyDescent="0.25">
      <c r="A3009" s="232">
        <v>36569</v>
      </c>
      <c r="B3009" s="233">
        <v>1948.16</v>
      </c>
    </row>
    <row r="3010" spans="1:2" ht="16.350000000000001" customHeight="1" x14ac:dyDescent="0.25">
      <c r="A3010" s="232">
        <v>36570</v>
      </c>
      <c r="B3010" s="235">
        <v>1948.16</v>
      </c>
    </row>
    <row r="3011" spans="1:2" ht="16.350000000000001" customHeight="1" x14ac:dyDescent="0.25">
      <c r="A3011" s="232">
        <v>36571</v>
      </c>
      <c r="B3011" s="233">
        <v>1950.77</v>
      </c>
    </row>
    <row r="3012" spans="1:2" ht="16.350000000000001" customHeight="1" x14ac:dyDescent="0.25">
      <c r="A3012" s="232">
        <v>36572</v>
      </c>
      <c r="B3012" s="235">
        <v>1949.61</v>
      </c>
    </row>
    <row r="3013" spans="1:2" ht="16.350000000000001" customHeight="1" x14ac:dyDescent="0.25">
      <c r="A3013" s="232">
        <v>36573</v>
      </c>
      <c r="B3013" s="233">
        <v>1946.79</v>
      </c>
    </row>
    <row r="3014" spans="1:2" ht="16.350000000000001" customHeight="1" x14ac:dyDescent="0.25">
      <c r="A3014" s="232">
        <v>36574</v>
      </c>
      <c r="B3014" s="235">
        <v>1945.31</v>
      </c>
    </row>
    <row r="3015" spans="1:2" ht="16.350000000000001" customHeight="1" x14ac:dyDescent="0.25">
      <c r="A3015" s="232">
        <v>36575</v>
      </c>
      <c r="B3015" s="233">
        <v>1947.41</v>
      </c>
    </row>
    <row r="3016" spans="1:2" ht="16.350000000000001" customHeight="1" x14ac:dyDescent="0.25">
      <c r="A3016" s="232">
        <v>36576</v>
      </c>
      <c r="B3016" s="235">
        <v>1947.41</v>
      </c>
    </row>
    <row r="3017" spans="1:2" ht="16.350000000000001" customHeight="1" x14ac:dyDescent="0.25">
      <c r="A3017" s="232">
        <v>36577</v>
      </c>
      <c r="B3017" s="233">
        <v>1947.41</v>
      </c>
    </row>
    <row r="3018" spans="1:2" ht="16.350000000000001" customHeight="1" x14ac:dyDescent="0.25">
      <c r="A3018" s="232">
        <v>36578</v>
      </c>
      <c r="B3018" s="235">
        <v>1943.83</v>
      </c>
    </row>
    <row r="3019" spans="1:2" ht="16.350000000000001" customHeight="1" x14ac:dyDescent="0.25">
      <c r="A3019" s="232">
        <v>36579</v>
      </c>
      <c r="B3019" s="233">
        <v>1941.54</v>
      </c>
    </row>
    <row r="3020" spans="1:2" ht="16.350000000000001" customHeight="1" x14ac:dyDescent="0.25">
      <c r="A3020" s="232">
        <v>36580</v>
      </c>
      <c r="B3020" s="235">
        <v>1944.18</v>
      </c>
    </row>
    <row r="3021" spans="1:2" ht="16.350000000000001" customHeight="1" x14ac:dyDescent="0.25">
      <c r="A3021" s="232">
        <v>36581</v>
      </c>
      <c r="B3021" s="233">
        <v>1947.72</v>
      </c>
    </row>
    <row r="3022" spans="1:2" ht="16.350000000000001" customHeight="1" x14ac:dyDescent="0.25">
      <c r="A3022" s="232">
        <v>36582</v>
      </c>
      <c r="B3022" s="235">
        <v>1947.28</v>
      </c>
    </row>
    <row r="3023" spans="1:2" ht="16.350000000000001" customHeight="1" x14ac:dyDescent="0.25">
      <c r="A3023" s="232">
        <v>36583</v>
      </c>
      <c r="B3023" s="233">
        <v>1947.28</v>
      </c>
    </row>
    <row r="3024" spans="1:2" ht="16.350000000000001" customHeight="1" x14ac:dyDescent="0.25">
      <c r="A3024" s="232">
        <v>36584</v>
      </c>
      <c r="B3024" s="235">
        <v>1947.28</v>
      </c>
    </row>
    <row r="3025" spans="1:2" ht="16.350000000000001" customHeight="1" x14ac:dyDescent="0.25">
      <c r="A3025" s="232">
        <v>36585</v>
      </c>
      <c r="B3025" s="233">
        <v>1946.17</v>
      </c>
    </row>
    <row r="3026" spans="1:2" ht="16.350000000000001" customHeight="1" x14ac:dyDescent="0.25">
      <c r="A3026" s="232">
        <v>36586</v>
      </c>
      <c r="B3026" s="235">
        <v>1948.05</v>
      </c>
    </row>
    <row r="3027" spans="1:2" ht="16.350000000000001" customHeight="1" x14ac:dyDescent="0.25">
      <c r="A3027" s="232">
        <v>36587</v>
      </c>
      <c r="B3027" s="233">
        <v>1950.88</v>
      </c>
    </row>
    <row r="3028" spans="1:2" ht="16.350000000000001" customHeight="1" x14ac:dyDescent="0.25">
      <c r="A3028" s="232">
        <v>36588</v>
      </c>
      <c r="B3028" s="235">
        <v>1956.8</v>
      </c>
    </row>
    <row r="3029" spans="1:2" ht="16.350000000000001" customHeight="1" x14ac:dyDescent="0.25">
      <c r="A3029" s="232">
        <v>36589</v>
      </c>
      <c r="B3029" s="233">
        <v>1961.16</v>
      </c>
    </row>
    <row r="3030" spans="1:2" ht="16.350000000000001" customHeight="1" x14ac:dyDescent="0.25">
      <c r="A3030" s="232">
        <v>36590</v>
      </c>
      <c r="B3030" s="235">
        <v>1961.16</v>
      </c>
    </row>
    <row r="3031" spans="1:2" ht="16.350000000000001" customHeight="1" x14ac:dyDescent="0.25">
      <c r="A3031" s="232">
        <v>36591</v>
      </c>
      <c r="B3031" s="233">
        <v>1961.16</v>
      </c>
    </row>
    <row r="3032" spans="1:2" ht="16.350000000000001" customHeight="1" x14ac:dyDescent="0.25">
      <c r="A3032" s="232">
        <v>36592</v>
      </c>
      <c r="B3032" s="235">
        <v>1965.63</v>
      </c>
    </row>
    <row r="3033" spans="1:2" ht="16.350000000000001" customHeight="1" x14ac:dyDescent="0.25">
      <c r="A3033" s="232">
        <v>36593</v>
      </c>
      <c r="B3033" s="233">
        <v>1964.26</v>
      </c>
    </row>
    <row r="3034" spans="1:2" ht="16.350000000000001" customHeight="1" x14ac:dyDescent="0.25">
      <c r="A3034" s="232">
        <v>36594</v>
      </c>
      <c r="B3034" s="235">
        <v>1960.47</v>
      </c>
    </row>
    <row r="3035" spans="1:2" ht="16.350000000000001" customHeight="1" x14ac:dyDescent="0.25">
      <c r="A3035" s="232">
        <v>36595</v>
      </c>
      <c r="B3035" s="233">
        <v>1959.77</v>
      </c>
    </row>
    <row r="3036" spans="1:2" ht="16.350000000000001" customHeight="1" x14ac:dyDescent="0.25">
      <c r="A3036" s="232">
        <v>36596</v>
      </c>
      <c r="B3036" s="235">
        <v>1958.48</v>
      </c>
    </row>
    <row r="3037" spans="1:2" ht="16.350000000000001" customHeight="1" x14ac:dyDescent="0.25">
      <c r="A3037" s="232">
        <v>36597</v>
      </c>
      <c r="B3037" s="233">
        <v>1958.48</v>
      </c>
    </row>
    <row r="3038" spans="1:2" ht="16.350000000000001" customHeight="1" x14ac:dyDescent="0.25">
      <c r="A3038" s="232">
        <v>36598</v>
      </c>
      <c r="B3038" s="235">
        <v>1958.48</v>
      </c>
    </row>
    <row r="3039" spans="1:2" ht="16.350000000000001" customHeight="1" x14ac:dyDescent="0.25">
      <c r="A3039" s="232">
        <v>36599</v>
      </c>
      <c r="B3039" s="233">
        <v>1957.5</v>
      </c>
    </row>
    <row r="3040" spans="1:2" ht="16.350000000000001" customHeight="1" x14ac:dyDescent="0.25">
      <c r="A3040" s="232">
        <v>36600</v>
      </c>
      <c r="B3040" s="235">
        <v>1955.75</v>
      </c>
    </row>
    <row r="3041" spans="1:2" ht="16.350000000000001" customHeight="1" x14ac:dyDescent="0.25">
      <c r="A3041" s="232">
        <v>36601</v>
      </c>
      <c r="B3041" s="233">
        <v>1954.26</v>
      </c>
    </row>
    <row r="3042" spans="1:2" ht="16.350000000000001" customHeight="1" x14ac:dyDescent="0.25">
      <c r="A3042" s="232">
        <v>36602</v>
      </c>
      <c r="B3042" s="235">
        <v>1950.01</v>
      </c>
    </row>
    <row r="3043" spans="1:2" ht="16.350000000000001" customHeight="1" x14ac:dyDescent="0.25">
      <c r="A3043" s="232">
        <v>36603</v>
      </c>
      <c r="B3043" s="233">
        <v>1952.98</v>
      </c>
    </row>
    <row r="3044" spans="1:2" ht="16.350000000000001" customHeight="1" x14ac:dyDescent="0.25">
      <c r="A3044" s="232">
        <v>36604</v>
      </c>
      <c r="B3044" s="235">
        <v>1952.98</v>
      </c>
    </row>
    <row r="3045" spans="1:2" ht="16.350000000000001" customHeight="1" x14ac:dyDescent="0.25">
      <c r="A3045" s="232">
        <v>36605</v>
      </c>
      <c r="B3045" s="233">
        <v>1952.98</v>
      </c>
    </row>
    <row r="3046" spans="1:2" ht="16.350000000000001" customHeight="1" x14ac:dyDescent="0.25">
      <c r="A3046" s="232">
        <v>36606</v>
      </c>
      <c r="B3046" s="235">
        <v>1952.98</v>
      </c>
    </row>
    <row r="3047" spans="1:2" ht="16.350000000000001" customHeight="1" x14ac:dyDescent="0.25">
      <c r="A3047" s="232">
        <v>36607</v>
      </c>
      <c r="B3047" s="233">
        <v>1956.98</v>
      </c>
    </row>
    <row r="3048" spans="1:2" ht="16.350000000000001" customHeight="1" x14ac:dyDescent="0.25">
      <c r="A3048" s="232">
        <v>36608</v>
      </c>
      <c r="B3048" s="235">
        <v>1959.84</v>
      </c>
    </row>
    <row r="3049" spans="1:2" ht="16.350000000000001" customHeight="1" x14ac:dyDescent="0.25">
      <c r="A3049" s="232">
        <v>36609</v>
      </c>
      <c r="B3049" s="233">
        <v>1954.57</v>
      </c>
    </row>
    <row r="3050" spans="1:2" ht="16.350000000000001" customHeight="1" x14ac:dyDescent="0.25">
      <c r="A3050" s="232">
        <v>36610</v>
      </c>
      <c r="B3050" s="235">
        <v>1954.83</v>
      </c>
    </row>
    <row r="3051" spans="1:2" ht="16.350000000000001" customHeight="1" x14ac:dyDescent="0.25">
      <c r="A3051" s="232">
        <v>36611</v>
      </c>
      <c r="B3051" s="233">
        <v>1954.83</v>
      </c>
    </row>
    <row r="3052" spans="1:2" ht="16.350000000000001" customHeight="1" x14ac:dyDescent="0.25">
      <c r="A3052" s="232">
        <v>36612</v>
      </c>
      <c r="B3052" s="235">
        <v>1954.83</v>
      </c>
    </row>
    <row r="3053" spans="1:2" ht="16.350000000000001" customHeight="1" x14ac:dyDescent="0.25">
      <c r="A3053" s="232">
        <v>36613</v>
      </c>
      <c r="B3053" s="233">
        <v>1958.93</v>
      </c>
    </row>
    <row r="3054" spans="1:2" ht="16.350000000000001" customHeight="1" x14ac:dyDescent="0.25">
      <c r="A3054" s="232">
        <v>36614</v>
      </c>
      <c r="B3054" s="235">
        <v>1955.14</v>
      </c>
    </row>
    <row r="3055" spans="1:2" ht="16.350000000000001" customHeight="1" x14ac:dyDescent="0.25">
      <c r="A3055" s="232">
        <v>36615</v>
      </c>
      <c r="B3055" s="233">
        <v>1949.75</v>
      </c>
    </row>
    <row r="3056" spans="1:2" ht="16.350000000000001" customHeight="1" x14ac:dyDescent="0.25">
      <c r="A3056" s="232">
        <v>36616</v>
      </c>
      <c r="B3056" s="235">
        <v>1951.56</v>
      </c>
    </row>
    <row r="3057" spans="1:2" ht="16.350000000000001" customHeight="1" x14ac:dyDescent="0.25">
      <c r="A3057" s="232">
        <v>36617</v>
      </c>
      <c r="B3057" s="233">
        <v>1958.12</v>
      </c>
    </row>
    <row r="3058" spans="1:2" ht="16.350000000000001" customHeight="1" x14ac:dyDescent="0.25">
      <c r="A3058" s="232">
        <v>36618</v>
      </c>
      <c r="B3058" s="235">
        <v>1958.12</v>
      </c>
    </row>
    <row r="3059" spans="1:2" ht="16.350000000000001" customHeight="1" x14ac:dyDescent="0.25">
      <c r="A3059" s="232">
        <v>36619</v>
      </c>
      <c r="B3059" s="233">
        <v>1958.12</v>
      </c>
    </row>
    <row r="3060" spans="1:2" ht="16.350000000000001" customHeight="1" x14ac:dyDescent="0.25">
      <c r="A3060" s="232">
        <v>36620</v>
      </c>
      <c r="B3060" s="235">
        <v>1963.22</v>
      </c>
    </row>
    <row r="3061" spans="1:2" ht="16.350000000000001" customHeight="1" x14ac:dyDescent="0.25">
      <c r="A3061" s="232">
        <v>36621</v>
      </c>
      <c r="B3061" s="233">
        <v>1964.1</v>
      </c>
    </row>
    <row r="3062" spans="1:2" ht="16.350000000000001" customHeight="1" x14ac:dyDescent="0.25">
      <c r="A3062" s="232">
        <v>36622</v>
      </c>
      <c r="B3062" s="235">
        <v>1968.92</v>
      </c>
    </row>
    <row r="3063" spans="1:2" ht="16.350000000000001" customHeight="1" x14ac:dyDescent="0.25">
      <c r="A3063" s="232">
        <v>36623</v>
      </c>
      <c r="B3063" s="233">
        <v>1986.96</v>
      </c>
    </row>
    <row r="3064" spans="1:2" ht="16.350000000000001" customHeight="1" x14ac:dyDescent="0.25">
      <c r="A3064" s="232">
        <v>36624</v>
      </c>
      <c r="B3064" s="235">
        <v>1996.24</v>
      </c>
    </row>
    <row r="3065" spans="1:2" ht="16.350000000000001" customHeight="1" x14ac:dyDescent="0.25">
      <c r="A3065" s="232">
        <v>36625</v>
      </c>
      <c r="B3065" s="233">
        <v>1996.24</v>
      </c>
    </row>
    <row r="3066" spans="1:2" ht="16.350000000000001" customHeight="1" x14ac:dyDescent="0.25">
      <c r="A3066" s="232">
        <v>36626</v>
      </c>
      <c r="B3066" s="235">
        <v>1996.24</v>
      </c>
    </row>
    <row r="3067" spans="1:2" ht="16.350000000000001" customHeight="1" x14ac:dyDescent="0.25">
      <c r="A3067" s="232">
        <v>36627</v>
      </c>
      <c r="B3067" s="233">
        <v>1998.25</v>
      </c>
    </row>
    <row r="3068" spans="1:2" ht="16.350000000000001" customHeight="1" x14ac:dyDescent="0.25">
      <c r="A3068" s="232">
        <v>36628</v>
      </c>
      <c r="B3068" s="235">
        <v>1986.75</v>
      </c>
    </row>
    <row r="3069" spans="1:2" ht="16.350000000000001" customHeight="1" x14ac:dyDescent="0.25">
      <c r="A3069" s="232">
        <v>36629</v>
      </c>
      <c r="B3069" s="233">
        <v>1987.38</v>
      </c>
    </row>
    <row r="3070" spans="1:2" ht="16.350000000000001" customHeight="1" x14ac:dyDescent="0.25">
      <c r="A3070" s="232">
        <v>36630</v>
      </c>
      <c r="B3070" s="235">
        <v>1987.36</v>
      </c>
    </row>
    <row r="3071" spans="1:2" ht="16.350000000000001" customHeight="1" x14ac:dyDescent="0.25">
      <c r="A3071" s="232">
        <v>36631</v>
      </c>
      <c r="B3071" s="233">
        <v>1987.39</v>
      </c>
    </row>
    <row r="3072" spans="1:2" ht="16.350000000000001" customHeight="1" x14ac:dyDescent="0.25">
      <c r="A3072" s="232">
        <v>36632</v>
      </c>
      <c r="B3072" s="235">
        <v>1987.39</v>
      </c>
    </row>
    <row r="3073" spans="1:2" ht="16.350000000000001" customHeight="1" x14ac:dyDescent="0.25">
      <c r="A3073" s="232">
        <v>36633</v>
      </c>
      <c r="B3073" s="233">
        <v>1987.39</v>
      </c>
    </row>
    <row r="3074" spans="1:2" ht="16.350000000000001" customHeight="1" x14ac:dyDescent="0.25">
      <c r="A3074" s="232">
        <v>36634</v>
      </c>
      <c r="B3074" s="235">
        <v>1996.29</v>
      </c>
    </row>
    <row r="3075" spans="1:2" ht="16.350000000000001" customHeight="1" x14ac:dyDescent="0.25">
      <c r="A3075" s="232">
        <v>36635</v>
      </c>
      <c r="B3075" s="233">
        <v>2003.02</v>
      </c>
    </row>
    <row r="3076" spans="1:2" ht="16.350000000000001" customHeight="1" x14ac:dyDescent="0.25">
      <c r="A3076" s="232">
        <v>36636</v>
      </c>
      <c r="B3076" s="235">
        <v>1996.07</v>
      </c>
    </row>
    <row r="3077" spans="1:2" ht="16.350000000000001" customHeight="1" x14ac:dyDescent="0.25">
      <c r="A3077" s="232">
        <v>36637</v>
      </c>
      <c r="B3077" s="233">
        <v>1996.07</v>
      </c>
    </row>
    <row r="3078" spans="1:2" ht="16.350000000000001" customHeight="1" x14ac:dyDescent="0.25">
      <c r="A3078" s="232">
        <v>36638</v>
      </c>
      <c r="B3078" s="235">
        <v>1996.07</v>
      </c>
    </row>
    <row r="3079" spans="1:2" ht="16.350000000000001" customHeight="1" x14ac:dyDescent="0.25">
      <c r="A3079" s="232">
        <v>36639</v>
      </c>
      <c r="B3079" s="233">
        <v>1996.07</v>
      </c>
    </row>
    <row r="3080" spans="1:2" ht="16.350000000000001" customHeight="1" x14ac:dyDescent="0.25">
      <c r="A3080" s="232">
        <v>36640</v>
      </c>
      <c r="B3080" s="235">
        <v>1996.07</v>
      </c>
    </row>
    <row r="3081" spans="1:2" ht="16.350000000000001" customHeight="1" x14ac:dyDescent="0.25">
      <c r="A3081" s="232">
        <v>36641</v>
      </c>
      <c r="B3081" s="233">
        <v>1991.17</v>
      </c>
    </row>
    <row r="3082" spans="1:2" ht="16.350000000000001" customHeight="1" x14ac:dyDescent="0.25">
      <c r="A3082" s="232">
        <v>36642</v>
      </c>
      <c r="B3082" s="235">
        <v>1988.65</v>
      </c>
    </row>
    <row r="3083" spans="1:2" ht="16.350000000000001" customHeight="1" x14ac:dyDescent="0.25">
      <c r="A3083" s="232">
        <v>36643</v>
      </c>
      <c r="B3083" s="233">
        <v>1998.95</v>
      </c>
    </row>
    <row r="3084" spans="1:2" ht="16.350000000000001" customHeight="1" x14ac:dyDescent="0.25">
      <c r="A3084" s="232">
        <v>36644</v>
      </c>
      <c r="B3084" s="235">
        <v>2002.95</v>
      </c>
    </row>
    <row r="3085" spans="1:2" ht="16.350000000000001" customHeight="1" x14ac:dyDescent="0.25">
      <c r="A3085" s="232">
        <v>36645</v>
      </c>
      <c r="B3085" s="233">
        <v>2004.47</v>
      </c>
    </row>
    <row r="3086" spans="1:2" ht="16.350000000000001" customHeight="1" x14ac:dyDescent="0.25">
      <c r="A3086" s="232">
        <v>36646</v>
      </c>
      <c r="B3086" s="235">
        <v>2004.47</v>
      </c>
    </row>
    <row r="3087" spans="1:2" ht="16.350000000000001" customHeight="1" x14ac:dyDescent="0.25">
      <c r="A3087" s="232">
        <v>36647</v>
      </c>
      <c r="B3087" s="233">
        <v>2004.47</v>
      </c>
    </row>
    <row r="3088" spans="1:2" ht="16.350000000000001" customHeight="1" x14ac:dyDescent="0.25">
      <c r="A3088" s="232">
        <v>36648</v>
      </c>
      <c r="B3088" s="235">
        <v>2004.47</v>
      </c>
    </row>
    <row r="3089" spans="1:2" ht="16.350000000000001" customHeight="1" x14ac:dyDescent="0.25">
      <c r="A3089" s="232">
        <v>36649</v>
      </c>
      <c r="B3089" s="233">
        <v>2001.62</v>
      </c>
    </row>
    <row r="3090" spans="1:2" ht="16.350000000000001" customHeight="1" x14ac:dyDescent="0.25">
      <c r="A3090" s="232">
        <v>36650</v>
      </c>
      <c r="B3090" s="235">
        <v>2015.92</v>
      </c>
    </row>
    <row r="3091" spans="1:2" ht="16.350000000000001" customHeight="1" x14ac:dyDescent="0.25">
      <c r="A3091" s="232">
        <v>36651</v>
      </c>
      <c r="B3091" s="233">
        <v>2027.26</v>
      </c>
    </row>
    <row r="3092" spans="1:2" ht="16.350000000000001" customHeight="1" x14ac:dyDescent="0.25">
      <c r="A3092" s="232">
        <v>36652</v>
      </c>
      <c r="B3092" s="235">
        <v>2033.17</v>
      </c>
    </row>
    <row r="3093" spans="1:2" ht="16.350000000000001" customHeight="1" x14ac:dyDescent="0.25">
      <c r="A3093" s="232">
        <v>36653</v>
      </c>
      <c r="B3093" s="233">
        <v>2033.17</v>
      </c>
    </row>
    <row r="3094" spans="1:2" ht="16.350000000000001" customHeight="1" x14ac:dyDescent="0.25">
      <c r="A3094" s="232">
        <v>36654</v>
      </c>
      <c r="B3094" s="235">
        <v>2033.17</v>
      </c>
    </row>
    <row r="3095" spans="1:2" ht="16.350000000000001" customHeight="1" x14ac:dyDescent="0.25">
      <c r="A3095" s="232">
        <v>36655</v>
      </c>
      <c r="B3095" s="233">
        <v>2044.59</v>
      </c>
    </row>
    <row r="3096" spans="1:2" ht="16.350000000000001" customHeight="1" x14ac:dyDescent="0.25">
      <c r="A3096" s="232">
        <v>36656</v>
      </c>
      <c r="B3096" s="235">
        <v>2031.86</v>
      </c>
    </row>
    <row r="3097" spans="1:2" ht="16.350000000000001" customHeight="1" x14ac:dyDescent="0.25">
      <c r="A3097" s="232">
        <v>36657</v>
      </c>
      <c r="B3097" s="233">
        <v>2021.68</v>
      </c>
    </row>
    <row r="3098" spans="1:2" ht="16.350000000000001" customHeight="1" x14ac:dyDescent="0.25">
      <c r="A3098" s="232">
        <v>36658</v>
      </c>
      <c r="B3098" s="235">
        <v>2031.96</v>
      </c>
    </row>
    <row r="3099" spans="1:2" ht="16.350000000000001" customHeight="1" x14ac:dyDescent="0.25">
      <c r="A3099" s="232">
        <v>36659</v>
      </c>
      <c r="B3099" s="233">
        <v>2039.29</v>
      </c>
    </row>
    <row r="3100" spans="1:2" ht="16.350000000000001" customHeight="1" x14ac:dyDescent="0.25">
      <c r="A3100" s="232">
        <v>36660</v>
      </c>
      <c r="B3100" s="235">
        <v>2039.29</v>
      </c>
    </row>
    <row r="3101" spans="1:2" ht="16.350000000000001" customHeight="1" x14ac:dyDescent="0.25">
      <c r="A3101" s="232">
        <v>36661</v>
      </c>
      <c r="B3101" s="233">
        <v>2039.29</v>
      </c>
    </row>
    <row r="3102" spans="1:2" ht="16.350000000000001" customHeight="1" x14ac:dyDescent="0.25">
      <c r="A3102" s="232">
        <v>36662</v>
      </c>
      <c r="B3102" s="235">
        <v>2035.54</v>
      </c>
    </row>
    <row r="3103" spans="1:2" ht="16.350000000000001" customHeight="1" x14ac:dyDescent="0.25">
      <c r="A3103" s="232">
        <v>36663</v>
      </c>
      <c r="B3103" s="233">
        <v>2037.1</v>
      </c>
    </row>
    <row r="3104" spans="1:2" ht="16.350000000000001" customHeight="1" x14ac:dyDescent="0.25">
      <c r="A3104" s="232">
        <v>36664</v>
      </c>
      <c r="B3104" s="235">
        <v>2047.79</v>
      </c>
    </row>
    <row r="3105" spans="1:2" ht="16.350000000000001" customHeight="1" x14ac:dyDescent="0.25">
      <c r="A3105" s="232">
        <v>36665</v>
      </c>
      <c r="B3105" s="233">
        <v>2055.35</v>
      </c>
    </row>
    <row r="3106" spans="1:2" ht="16.350000000000001" customHeight="1" x14ac:dyDescent="0.25">
      <c r="A3106" s="232">
        <v>36666</v>
      </c>
      <c r="B3106" s="235">
        <v>2076.85</v>
      </c>
    </row>
    <row r="3107" spans="1:2" ht="16.350000000000001" customHeight="1" x14ac:dyDescent="0.25">
      <c r="A3107" s="232">
        <v>36667</v>
      </c>
      <c r="B3107" s="233">
        <v>2076.85</v>
      </c>
    </row>
    <row r="3108" spans="1:2" ht="16.350000000000001" customHeight="1" x14ac:dyDescent="0.25">
      <c r="A3108" s="232">
        <v>36668</v>
      </c>
      <c r="B3108" s="235">
        <v>2076.85</v>
      </c>
    </row>
    <row r="3109" spans="1:2" ht="16.350000000000001" customHeight="1" x14ac:dyDescent="0.25">
      <c r="A3109" s="232">
        <v>36669</v>
      </c>
      <c r="B3109" s="233">
        <v>2094.73</v>
      </c>
    </row>
    <row r="3110" spans="1:2" ht="16.350000000000001" customHeight="1" x14ac:dyDescent="0.25">
      <c r="A3110" s="232">
        <v>36670</v>
      </c>
      <c r="B3110" s="235">
        <v>2111.94</v>
      </c>
    </row>
    <row r="3111" spans="1:2" ht="16.350000000000001" customHeight="1" x14ac:dyDescent="0.25">
      <c r="A3111" s="232">
        <v>36671</v>
      </c>
      <c r="B3111" s="233">
        <v>2142.14</v>
      </c>
    </row>
    <row r="3112" spans="1:2" ht="16.350000000000001" customHeight="1" x14ac:dyDescent="0.25">
      <c r="A3112" s="232">
        <v>36672</v>
      </c>
      <c r="B3112" s="235">
        <v>2113.2800000000002</v>
      </c>
    </row>
    <row r="3113" spans="1:2" ht="16.350000000000001" customHeight="1" x14ac:dyDescent="0.25">
      <c r="A3113" s="232">
        <v>36673</v>
      </c>
      <c r="B3113" s="233">
        <v>2096.52</v>
      </c>
    </row>
    <row r="3114" spans="1:2" ht="16.350000000000001" customHeight="1" x14ac:dyDescent="0.25">
      <c r="A3114" s="232">
        <v>36674</v>
      </c>
      <c r="B3114" s="235">
        <v>2096.52</v>
      </c>
    </row>
    <row r="3115" spans="1:2" ht="16.350000000000001" customHeight="1" x14ac:dyDescent="0.25">
      <c r="A3115" s="232">
        <v>36675</v>
      </c>
      <c r="B3115" s="233">
        <v>2096.52</v>
      </c>
    </row>
    <row r="3116" spans="1:2" ht="16.350000000000001" customHeight="1" x14ac:dyDescent="0.25">
      <c r="A3116" s="232">
        <v>36676</v>
      </c>
      <c r="B3116" s="235">
        <v>2077.2800000000002</v>
      </c>
    </row>
    <row r="3117" spans="1:2" ht="16.350000000000001" customHeight="1" x14ac:dyDescent="0.25">
      <c r="A3117" s="232">
        <v>36677</v>
      </c>
      <c r="B3117" s="233">
        <v>2084.92</v>
      </c>
    </row>
    <row r="3118" spans="1:2" ht="16.350000000000001" customHeight="1" x14ac:dyDescent="0.25">
      <c r="A3118" s="232">
        <v>36678</v>
      </c>
      <c r="B3118" s="235">
        <v>2096.96</v>
      </c>
    </row>
    <row r="3119" spans="1:2" ht="16.350000000000001" customHeight="1" x14ac:dyDescent="0.25">
      <c r="A3119" s="232">
        <v>36679</v>
      </c>
      <c r="B3119" s="233">
        <v>2095.1</v>
      </c>
    </row>
    <row r="3120" spans="1:2" ht="16.350000000000001" customHeight="1" x14ac:dyDescent="0.25">
      <c r="A3120" s="232">
        <v>36680</v>
      </c>
      <c r="B3120" s="235">
        <v>2118.5700000000002</v>
      </c>
    </row>
    <row r="3121" spans="1:2" ht="16.350000000000001" customHeight="1" x14ac:dyDescent="0.25">
      <c r="A3121" s="232">
        <v>36681</v>
      </c>
      <c r="B3121" s="233">
        <v>2118.5700000000002</v>
      </c>
    </row>
    <row r="3122" spans="1:2" ht="16.350000000000001" customHeight="1" x14ac:dyDescent="0.25">
      <c r="A3122" s="232">
        <v>36682</v>
      </c>
      <c r="B3122" s="235">
        <v>2118.5700000000002</v>
      </c>
    </row>
    <row r="3123" spans="1:2" ht="16.350000000000001" customHeight="1" x14ac:dyDescent="0.25">
      <c r="A3123" s="232">
        <v>36683</v>
      </c>
      <c r="B3123" s="233">
        <v>2118.5700000000002</v>
      </c>
    </row>
    <row r="3124" spans="1:2" ht="16.350000000000001" customHeight="1" x14ac:dyDescent="0.25">
      <c r="A3124" s="232">
        <v>36684</v>
      </c>
      <c r="B3124" s="235">
        <v>2121.73</v>
      </c>
    </row>
    <row r="3125" spans="1:2" ht="16.350000000000001" customHeight="1" x14ac:dyDescent="0.25">
      <c r="A3125" s="232">
        <v>36685</v>
      </c>
      <c r="B3125" s="233">
        <v>2127.0300000000002</v>
      </c>
    </row>
    <row r="3126" spans="1:2" ht="16.350000000000001" customHeight="1" x14ac:dyDescent="0.25">
      <c r="A3126" s="232">
        <v>36686</v>
      </c>
      <c r="B3126" s="235">
        <v>2125.3000000000002</v>
      </c>
    </row>
    <row r="3127" spans="1:2" ht="16.350000000000001" customHeight="1" x14ac:dyDescent="0.25">
      <c r="A3127" s="232">
        <v>36687</v>
      </c>
      <c r="B3127" s="233">
        <v>2115.86</v>
      </c>
    </row>
    <row r="3128" spans="1:2" ht="16.350000000000001" customHeight="1" x14ac:dyDescent="0.25">
      <c r="A3128" s="232">
        <v>36688</v>
      </c>
      <c r="B3128" s="235">
        <v>2115.86</v>
      </c>
    </row>
    <row r="3129" spans="1:2" ht="16.350000000000001" customHeight="1" x14ac:dyDescent="0.25">
      <c r="A3129" s="232">
        <v>36689</v>
      </c>
      <c r="B3129" s="233">
        <v>2115.86</v>
      </c>
    </row>
    <row r="3130" spans="1:2" ht="16.350000000000001" customHeight="1" x14ac:dyDescent="0.25">
      <c r="A3130" s="232">
        <v>36690</v>
      </c>
      <c r="B3130" s="235">
        <v>2106.9699999999998</v>
      </c>
    </row>
    <row r="3131" spans="1:2" ht="16.350000000000001" customHeight="1" x14ac:dyDescent="0.25">
      <c r="A3131" s="232">
        <v>36691</v>
      </c>
      <c r="B3131" s="233">
        <v>2122.2399999999998</v>
      </c>
    </row>
    <row r="3132" spans="1:2" ht="16.350000000000001" customHeight="1" x14ac:dyDescent="0.25">
      <c r="A3132" s="232">
        <v>36692</v>
      </c>
      <c r="B3132" s="235">
        <v>2111.09</v>
      </c>
    </row>
    <row r="3133" spans="1:2" ht="16.350000000000001" customHeight="1" x14ac:dyDescent="0.25">
      <c r="A3133" s="232">
        <v>36693</v>
      </c>
      <c r="B3133" s="233">
        <v>2110.5700000000002</v>
      </c>
    </row>
    <row r="3134" spans="1:2" ht="16.350000000000001" customHeight="1" x14ac:dyDescent="0.25">
      <c r="A3134" s="232">
        <v>36694</v>
      </c>
      <c r="B3134" s="235">
        <v>2114.8000000000002</v>
      </c>
    </row>
    <row r="3135" spans="1:2" ht="16.350000000000001" customHeight="1" x14ac:dyDescent="0.25">
      <c r="A3135" s="232">
        <v>36695</v>
      </c>
      <c r="B3135" s="233">
        <v>2114.8000000000002</v>
      </c>
    </row>
    <row r="3136" spans="1:2" ht="16.350000000000001" customHeight="1" x14ac:dyDescent="0.25">
      <c r="A3136" s="232">
        <v>36696</v>
      </c>
      <c r="B3136" s="235">
        <v>2114.8000000000002</v>
      </c>
    </row>
    <row r="3137" spans="1:2" ht="16.350000000000001" customHeight="1" x14ac:dyDescent="0.25">
      <c r="A3137" s="232">
        <v>36697</v>
      </c>
      <c r="B3137" s="233">
        <v>2115.15</v>
      </c>
    </row>
    <row r="3138" spans="1:2" ht="16.350000000000001" customHeight="1" x14ac:dyDescent="0.25">
      <c r="A3138" s="232">
        <v>36698</v>
      </c>
      <c r="B3138" s="235">
        <v>2123.58</v>
      </c>
    </row>
    <row r="3139" spans="1:2" ht="16.350000000000001" customHeight="1" x14ac:dyDescent="0.25">
      <c r="A3139" s="232">
        <v>36699</v>
      </c>
      <c r="B3139" s="233">
        <v>2134.34</v>
      </c>
    </row>
    <row r="3140" spans="1:2" ht="16.350000000000001" customHeight="1" x14ac:dyDescent="0.25">
      <c r="A3140" s="232">
        <v>36700</v>
      </c>
      <c r="B3140" s="235">
        <v>2129.13</v>
      </c>
    </row>
    <row r="3141" spans="1:2" ht="16.350000000000001" customHeight="1" x14ac:dyDescent="0.25">
      <c r="A3141" s="232">
        <v>36701</v>
      </c>
      <c r="B3141" s="233">
        <v>2123.9899999999998</v>
      </c>
    </row>
    <row r="3142" spans="1:2" ht="16.350000000000001" customHeight="1" x14ac:dyDescent="0.25">
      <c r="A3142" s="232">
        <v>36702</v>
      </c>
      <c r="B3142" s="235">
        <v>2123.9899999999998</v>
      </c>
    </row>
    <row r="3143" spans="1:2" ht="16.350000000000001" customHeight="1" x14ac:dyDescent="0.25">
      <c r="A3143" s="232">
        <v>36703</v>
      </c>
      <c r="B3143" s="233">
        <v>2123.9899999999998</v>
      </c>
    </row>
    <row r="3144" spans="1:2" ht="16.350000000000001" customHeight="1" x14ac:dyDescent="0.25">
      <c r="A3144" s="232">
        <v>36704</v>
      </c>
      <c r="B3144" s="235">
        <v>2123.9899999999998</v>
      </c>
    </row>
    <row r="3145" spans="1:2" ht="16.350000000000001" customHeight="1" x14ac:dyDescent="0.25">
      <c r="A3145" s="232">
        <v>36705</v>
      </c>
      <c r="B3145" s="233">
        <v>2135.65</v>
      </c>
    </row>
    <row r="3146" spans="1:2" ht="16.350000000000001" customHeight="1" x14ac:dyDescent="0.25">
      <c r="A3146" s="232">
        <v>36706</v>
      </c>
      <c r="B3146" s="235">
        <v>2136.2199999999998</v>
      </c>
    </row>
    <row r="3147" spans="1:2" ht="16.350000000000001" customHeight="1" x14ac:dyDescent="0.25">
      <c r="A3147" s="232">
        <v>36707</v>
      </c>
      <c r="B3147" s="233">
        <v>2139.11</v>
      </c>
    </row>
    <row r="3148" spans="1:2" ht="16.350000000000001" customHeight="1" x14ac:dyDescent="0.25">
      <c r="A3148" s="232">
        <v>36708</v>
      </c>
      <c r="B3148" s="235">
        <v>2150.7600000000002</v>
      </c>
    </row>
    <row r="3149" spans="1:2" ht="16.350000000000001" customHeight="1" x14ac:dyDescent="0.25">
      <c r="A3149" s="232">
        <v>36709</v>
      </c>
      <c r="B3149" s="233">
        <v>2150.7600000000002</v>
      </c>
    </row>
    <row r="3150" spans="1:2" ht="16.350000000000001" customHeight="1" x14ac:dyDescent="0.25">
      <c r="A3150" s="232">
        <v>36710</v>
      </c>
      <c r="B3150" s="235">
        <v>2150.7600000000002</v>
      </c>
    </row>
    <row r="3151" spans="1:2" ht="16.350000000000001" customHeight="1" x14ac:dyDescent="0.25">
      <c r="A3151" s="232">
        <v>36711</v>
      </c>
      <c r="B3151" s="233">
        <v>2150.7600000000002</v>
      </c>
    </row>
    <row r="3152" spans="1:2" ht="16.350000000000001" customHeight="1" x14ac:dyDescent="0.25">
      <c r="A3152" s="232">
        <v>36712</v>
      </c>
      <c r="B3152" s="235">
        <v>2151.0500000000002</v>
      </c>
    </row>
    <row r="3153" spans="1:2" ht="16.350000000000001" customHeight="1" x14ac:dyDescent="0.25">
      <c r="A3153" s="232">
        <v>36713</v>
      </c>
      <c r="B3153" s="233">
        <v>2163.44</v>
      </c>
    </row>
    <row r="3154" spans="1:2" ht="16.350000000000001" customHeight="1" x14ac:dyDescent="0.25">
      <c r="A3154" s="232">
        <v>36714</v>
      </c>
      <c r="B3154" s="235">
        <v>2168.65</v>
      </c>
    </row>
    <row r="3155" spans="1:2" ht="16.350000000000001" customHeight="1" x14ac:dyDescent="0.25">
      <c r="A3155" s="232">
        <v>36715</v>
      </c>
      <c r="B3155" s="233">
        <v>2165.5100000000002</v>
      </c>
    </row>
    <row r="3156" spans="1:2" ht="16.350000000000001" customHeight="1" x14ac:dyDescent="0.25">
      <c r="A3156" s="232">
        <v>36716</v>
      </c>
      <c r="B3156" s="235">
        <v>2165.5100000000002</v>
      </c>
    </row>
    <row r="3157" spans="1:2" ht="16.350000000000001" customHeight="1" x14ac:dyDescent="0.25">
      <c r="A3157" s="232">
        <v>36717</v>
      </c>
      <c r="B3157" s="233">
        <v>2165.5100000000002</v>
      </c>
    </row>
    <row r="3158" spans="1:2" ht="16.350000000000001" customHeight="1" x14ac:dyDescent="0.25">
      <c r="A3158" s="232">
        <v>36718</v>
      </c>
      <c r="B3158" s="235">
        <v>2171.63</v>
      </c>
    </row>
    <row r="3159" spans="1:2" ht="16.350000000000001" customHeight="1" x14ac:dyDescent="0.25">
      <c r="A3159" s="232">
        <v>36719</v>
      </c>
      <c r="B3159" s="233">
        <v>2182.56</v>
      </c>
    </row>
    <row r="3160" spans="1:2" ht="16.350000000000001" customHeight="1" x14ac:dyDescent="0.25">
      <c r="A3160" s="232">
        <v>36720</v>
      </c>
      <c r="B3160" s="235">
        <v>2172.16</v>
      </c>
    </row>
    <row r="3161" spans="1:2" ht="16.350000000000001" customHeight="1" x14ac:dyDescent="0.25">
      <c r="A3161" s="232">
        <v>36721</v>
      </c>
      <c r="B3161" s="233">
        <v>2166.2199999999998</v>
      </c>
    </row>
    <row r="3162" spans="1:2" ht="16.350000000000001" customHeight="1" x14ac:dyDescent="0.25">
      <c r="A3162" s="232">
        <v>36722</v>
      </c>
      <c r="B3162" s="235">
        <v>2156.3200000000002</v>
      </c>
    </row>
    <row r="3163" spans="1:2" ht="16.350000000000001" customHeight="1" x14ac:dyDescent="0.25">
      <c r="A3163" s="232">
        <v>36723</v>
      </c>
      <c r="B3163" s="233">
        <v>2156.3200000000002</v>
      </c>
    </row>
    <row r="3164" spans="1:2" ht="16.350000000000001" customHeight="1" x14ac:dyDescent="0.25">
      <c r="A3164" s="232">
        <v>36724</v>
      </c>
      <c r="B3164" s="235">
        <v>2156.3200000000002</v>
      </c>
    </row>
    <row r="3165" spans="1:2" ht="16.350000000000001" customHeight="1" x14ac:dyDescent="0.25">
      <c r="A3165" s="232">
        <v>36725</v>
      </c>
      <c r="B3165" s="233">
        <v>2144.0100000000002</v>
      </c>
    </row>
    <row r="3166" spans="1:2" ht="16.350000000000001" customHeight="1" x14ac:dyDescent="0.25">
      <c r="A3166" s="232">
        <v>36726</v>
      </c>
      <c r="B3166" s="235">
        <v>2151.56</v>
      </c>
    </row>
    <row r="3167" spans="1:2" ht="16.350000000000001" customHeight="1" x14ac:dyDescent="0.25">
      <c r="A3167" s="232">
        <v>36727</v>
      </c>
      <c r="B3167" s="233">
        <v>2155.81</v>
      </c>
    </row>
    <row r="3168" spans="1:2" ht="16.350000000000001" customHeight="1" x14ac:dyDescent="0.25">
      <c r="A3168" s="232">
        <v>36728</v>
      </c>
      <c r="B3168" s="235">
        <v>2155.81</v>
      </c>
    </row>
    <row r="3169" spans="1:2" ht="16.350000000000001" customHeight="1" x14ac:dyDescent="0.25">
      <c r="A3169" s="232">
        <v>36729</v>
      </c>
      <c r="B3169" s="233">
        <v>2152.3000000000002</v>
      </c>
    </row>
    <row r="3170" spans="1:2" ht="16.350000000000001" customHeight="1" x14ac:dyDescent="0.25">
      <c r="A3170" s="232">
        <v>36730</v>
      </c>
      <c r="B3170" s="235">
        <v>2152.3000000000002</v>
      </c>
    </row>
    <row r="3171" spans="1:2" ht="16.350000000000001" customHeight="1" x14ac:dyDescent="0.25">
      <c r="A3171" s="232">
        <v>36731</v>
      </c>
      <c r="B3171" s="233">
        <v>2152.3000000000002</v>
      </c>
    </row>
    <row r="3172" spans="1:2" ht="16.350000000000001" customHeight="1" x14ac:dyDescent="0.25">
      <c r="A3172" s="232">
        <v>36732</v>
      </c>
      <c r="B3172" s="235">
        <v>2147.65</v>
      </c>
    </row>
    <row r="3173" spans="1:2" ht="16.350000000000001" customHeight="1" x14ac:dyDescent="0.25">
      <c r="A3173" s="232">
        <v>36733</v>
      </c>
      <c r="B3173" s="233">
        <v>2153.91</v>
      </c>
    </row>
    <row r="3174" spans="1:2" ht="16.350000000000001" customHeight="1" x14ac:dyDescent="0.25">
      <c r="A3174" s="232">
        <v>36734</v>
      </c>
      <c r="B3174" s="235">
        <v>2165.37</v>
      </c>
    </row>
    <row r="3175" spans="1:2" ht="16.350000000000001" customHeight="1" x14ac:dyDescent="0.25">
      <c r="A3175" s="232">
        <v>36735</v>
      </c>
      <c r="B3175" s="233">
        <v>2173.7800000000002</v>
      </c>
    </row>
    <row r="3176" spans="1:2" ht="16.350000000000001" customHeight="1" x14ac:dyDescent="0.25">
      <c r="A3176" s="232">
        <v>36736</v>
      </c>
      <c r="B3176" s="235">
        <v>2172.79</v>
      </c>
    </row>
    <row r="3177" spans="1:2" ht="16.350000000000001" customHeight="1" x14ac:dyDescent="0.25">
      <c r="A3177" s="232">
        <v>36737</v>
      </c>
      <c r="B3177" s="233">
        <v>2172.79</v>
      </c>
    </row>
    <row r="3178" spans="1:2" ht="16.350000000000001" customHeight="1" x14ac:dyDescent="0.25">
      <c r="A3178" s="232">
        <v>36738</v>
      </c>
      <c r="B3178" s="235">
        <v>2172.79</v>
      </c>
    </row>
    <row r="3179" spans="1:2" ht="16.350000000000001" customHeight="1" x14ac:dyDescent="0.25">
      <c r="A3179" s="232">
        <v>36739</v>
      </c>
      <c r="B3179" s="233">
        <v>2174.5500000000002</v>
      </c>
    </row>
    <row r="3180" spans="1:2" ht="16.350000000000001" customHeight="1" x14ac:dyDescent="0.25">
      <c r="A3180" s="232">
        <v>36740</v>
      </c>
      <c r="B3180" s="235">
        <v>2175.02</v>
      </c>
    </row>
    <row r="3181" spans="1:2" ht="16.350000000000001" customHeight="1" x14ac:dyDescent="0.25">
      <c r="A3181" s="232">
        <v>36741</v>
      </c>
      <c r="B3181" s="233">
        <v>2173.62</v>
      </c>
    </row>
    <row r="3182" spans="1:2" ht="16.350000000000001" customHeight="1" x14ac:dyDescent="0.25">
      <c r="A3182" s="232">
        <v>36742</v>
      </c>
      <c r="B3182" s="235">
        <v>2177.67</v>
      </c>
    </row>
    <row r="3183" spans="1:2" ht="16.350000000000001" customHeight="1" x14ac:dyDescent="0.25">
      <c r="A3183" s="232">
        <v>36743</v>
      </c>
      <c r="B3183" s="233">
        <v>2180.64</v>
      </c>
    </row>
    <row r="3184" spans="1:2" ht="16.350000000000001" customHeight="1" x14ac:dyDescent="0.25">
      <c r="A3184" s="232">
        <v>36744</v>
      </c>
      <c r="B3184" s="235">
        <v>2180.64</v>
      </c>
    </row>
    <row r="3185" spans="1:2" ht="16.350000000000001" customHeight="1" x14ac:dyDescent="0.25">
      <c r="A3185" s="232">
        <v>36745</v>
      </c>
      <c r="B3185" s="233">
        <v>2180.64</v>
      </c>
    </row>
    <row r="3186" spans="1:2" ht="16.350000000000001" customHeight="1" x14ac:dyDescent="0.25">
      <c r="A3186" s="232">
        <v>36746</v>
      </c>
      <c r="B3186" s="235">
        <v>2180.64</v>
      </c>
    </row>
    <row r="3187" spans="1:2" ht="16.350000000000001" customHeight="1" x14ac:dyDescent="0.25">
      <c r="A3187" s="232">
        <v>36747</v>
      </c>
      <c r="B3187" s="233">
        <v>2176.52</v>
      </c>
    </row>
    <row r="3188" spans="1:2" ht="16.350000000000001" customHeight="1" x14ac:dyDescent="0.25">
      <c r="A3188" s="232">
        <v>36748</v>
      </c>
      <c r="B3188" s="235">
        <v>2176.17</v>
      </c>
    </row>
    <row r="3189" spans="1:2" ht="16.350000000000001" customHeight="1" x14ac:dyDescent="0.25">
      <c r="A3189" s="232">
        <v>36749</v>
      </c>
      <c r="B3189" s="233">
        <v>2179.6</v>
      </c>
    </row>
    <row r="3190" spans="1:2" ht="16.350000000000001" customHeight="1" x14ac:dyDescent="0.25">
      <c r="A3190" s="232">
        <v>36750</v>
      </c>
      <c r="B3190" s="235">
        <v>2180.89</v>
      </c>
    </row>
    <row r="3191" spans="1:2" ht="16.350000000000001" customHeight="1" x14ac:dyDescent="0.25">
      <c r="A3191" s="232">
        <v>36751</v>
      </c>
      <c r="B3191" s="233">
        <v>2180.89</v>
      </c>
    </row>
    <row r="3192" spans="1:2" ht="16.350000000000001" customHeight="1" x14ac:dyDescent="0.25">
      <c r="A3192" s="232">
        <v>36752</v>
      </c>
      <c r="B3192" s="235">
        <v>2180.89</v>
      </c>
    </row>
    <row r="3193" spans="1:2" ht="16.350000000000001" customHeight="1" x14ac:dyDescent="0.25">
      <c r="A3193" s="232">
        <v>36753</v>
      </c>
      <c r="B3193" s="233">
        <v>2180.9899999999998</v>
      </c>
    </row>
    <row r="3194" spans="1:2" ht="16.350000000000001" customHeight="1" x14ac:dyDescent="0.25">
      <c r="A3194" s="232">
        <v>36754</v>
      </c>
      <c r="B3194" s="235">
        <v>2185.4499999999998</v>
      </c>
    </row>
    <row r="3195" spans="1:2" ht="16.350000000000001" customHeight="1" x14ac:dyDescent="0.25">
      <c r="A3195" s="232">
        <v>36755</v>
      </c>
      <c r="B3195" s="233">
        <v>2185.46</v>
      </c>
    </row>
    <row r="3196" spans="1:2" ht="16.350000000000001" customHeight="1" x14ac:dyDescent="0.25">
      <c r="A3196" s="232">
        <v>36756</v>
      </c>
      <c r="B3196" s="235">
        <v>2185.75</v>
      </c>
    </row>
    <row r="3197" spans="1:2" ht="16.350000000000001" customHeight="1" x14ac:dyDescent="0.25">
      <c r="A3197" s="232">
        <v>36757</v>
      </c>
      <c r="B3197" s="233">
        <v>2183.0100000000002</v>
      </c>
    </row>
    <row r="3198" spans="1:2" ht="16.350000000000001" customHeight="1" x14ac:dyDescent="0.25">
      <c r="A3198" s="232">
        <v>36758</v>
      </c>
      <c r="B3198" s="235">
        <v>2183.0100000000002</v>
      </c>
    </row>
    <row r="3199" spans="1:2" ht="16.350000000000001" customHeight="1" x14ac:dyDescent="0.25">
      <c r="A3199" s="232">
        <v>36759</v>
      </c>
      <c r="B3199" s="233">
        <v>2183.0100000000002</v>
      </c>
    </row>
    <row r="3200" spans="1:2" ht="16.350000000000001" customHeight="1" x14ac:dyDescent="0.25">
      <c r="A3200" s="232">
        <v>36760</v>
      </c>
      <c r="B3200" s="235">
        <v>2183.0100000000002</v>
      </c>
    </row>
    <row r="3201" spans="1:2" ht="16.350000000000001" customHeight="1" x14ac:dyDescent="0.25">
      <c r="A3201" s="232">
        <v>36761</v>
      </c>
      <c r="B3201" s="233">
        <v>2187.83</v>
      </c>
    </row>
    <row r="3202" spans="1:2" ht="16.350000000000001" customHeight="1" x14ac:dyDescent="0.25">
      <c r="A3202" s="232">
        <v>36762</v>
      </c>
      <c r="B3202" s="235">
        <v>2196.7199999999998</v>
      </c>
    </row>
    <row r="3203" spans="1:2" ht="16.350000000000001" customHeight="1" x14ac:dyDescent="0.25">
      <c r="A3203" s="232">
        <v>36763</v>
      </c>
      <c r="B3203" s="233">
        <v>2205.6</v>
      </c>
    </row>
    <row r="3204" spans="1:2" ht="16.350000000000001" customHeight="1" x14ac:dyDescent="0.25">
      <c r="A3204" s="232">
        <v>36764</v>
      </c>
      <c r="B3204" s="235">
        <v>2208.8200000000002</v>
      </c>
    </row>
    <row r="3205" spans="1:2" ht="16.350000000000001" customHeight="1" x14ac:dyDescent="0.25">
      <c r="A3205" s="232">
        <v>36765</v>
      </c>
      <c r="B3205" s="233">
        <v>2208.8200000000002</v>
      </c>
    </row>
    <row r="3206" spans="1:2" ht="16.350000000000001" customHeight="1" x14ac:dyDescent="0.25">
      <c r="A3206" s="232">
        <v>36766</v>
      </c>
      <c r="B3206" s="235">
        <v>2208.8200000000002</v>
      </c>
    </row>
    <row r="3207" spans="1:2" ht="16.350000000000001" customHeight="1" x14ac:dyDescent="0.25">
      <c r="A3207" s="232">
        <v>36767</v>
      </c>
      <c r="B3207" s="233">
        <v>2208.17</v>
      </c>
    </row>
    <row r="3208" spans="1:2" ht="16.350000000000001" customHeight="1" x14ac:dyDescent="0.25">
      <c r="A3208" s="232">
        <v>36768</v>
      </c>
      <c r="B3208" s="235">
        <v>2204.2199999999998</v>
      </c>
    </row>
    <row r="3209" spans="1:2" ht="16.350000000000001" customHeight="1" x14ac:dyDescent="0.25">
      <c r="A3209" s="232">
        <v>36769</v>
      </c>
      <c r="B3209" s="233">
        <v>2208.21</v>
      </c>
    </row>
    <row r="3210" spans="1:2" ht="16.350000000000001" customHeight="1" x14ac:dyDescent="0.25">
      <c r="A3210" s="232">
        <v>36770</v>
      </c>
      <c r="B3210" s="235">
        <v>2212.9699999999998</v>
      </c>
    </row>
    <row r="3211" spans="1:2" ht="16.350000000000001" customHeight="1" x14ac:dyDescent="0.25">
      <c r="A3211" s="232">
        <v>36771</v>
      </c>
      <c r="B3211" s="233">
        <v>2214</v>
      </c>
    </row>
    <row r="3212" spans="1:2" ht="16.350000000000001" customHeight="1" x14ac:dyDescent="0.25">
      <c r="A3212" s="232">
        <v>36772</v>
      </c>
      <c r="B3212" s="235">
        <v>2214</v>
      </c>
    </row>
    <row r="3213" spans="1:2" ht="16.350000000000001" customHeight="1" x14ac:dyDescent="0.25">
      <c r="A3213" s="232">
        <v>36773</v>
      </c>
      <c r="B3213" s="233">
        <v>2214</v>
      </c>
    </row>
    <row r="3214" spans="1:2" ht="16.350000000000001" customHeight="1" x14ac:dyDescent="0.25">
      <c r="A3214" s="232">
        <v>36774</v>
      </c>
      <c r="B3214" s="235">
        <v>2210.3200000000002</v>
      </c>
    </row>
    <row r="3215" spans="1:2" ht="16.350000000000001" customHeight="1" x14ac:dyDescent="0.25">
      <c r="A3215" s="232">
        <v>36775</v>
      </c>
      <c r="B3215" s="233">
        <v>2211.13</v>
      </c>
    </row>
    <row r="3216" spans="1:2" ht="16.350000000000001" customHeight="1" x14ac:dyDescent="0.25">
      <c r="A3216" s="232">
        <v>36776</v>
      </c>
      <c r="B3216" s="235">
        <v>2211.11</v>
      </c>
    </row>
    <row r="3217" spans="1:2" ht="16.350000000000001" customHeight="1" x14ac:dyDescent="0.25">
      <c r="A3217" s="232">
        <v>36777</v>
      </c>
      <c r="B3217" s="233">
        <v>2209.1799999999998</v>
      </c>
    </row>
    <row r="3218" spans="1:2" ht="16.350000000000001" customHeight="1" x14ac:dyDescent="0.25">
      <c r="A3218" s="232">
        <v>36778</v>
      </c>
      <c r="B3218" s="235">
        <v>2204.85</v>
      </c>
    </row>
    <row r="3219" spans="1:2" ht="16.350000000000001" customHeight="1" x14ac:dyDescent="0.25">
      <c r="A3219" s="232">
        <v>36779</v>
      </c>
      <c r="B3219" s="233">
        <v>2204.85</v>
      </c>
    </row>
    <row r="3220" spans="1:2" ht="16.350000000000001" customHeight="1" x14ac:dyDescent="0.25">
      <c r="A3220" s="232">
        <v>36780</v>
      </c>
      <c r="B3220" s="235">
        <v>2204.85</v>
      </c>
    </row>
    <row r="3221" spans="1:2" ht="16.350000000000001" customHeight="1" x14ac:dyDescent="0.25">
      <c r="A3221" s="232">
        <v>36781</v>
      </c>
      <c r="B3221" s="233">
        <v>2206.39</v>
      </c>
    </row>
    <row r="3222" spans="1:2" ht="16.350000000000001" customHeight="1" x14ac:dyDescent="0.25">
      <c r="A3222" s="232">
        <v>36782</v>
      </c>
      <c r="B3222" s="235">
        <v>2206.9299999999998</v>
      </c>
    </row>
    <row r="3223" spans="1:2" ht="16.350000000000001" customHeight="1" x14ac:dyDescent="0.25">
      <c r="A3223" s="232">
        <v>36783</v>
      </c>
      <c r="B3223" s="233">
        <v>2208.64</v>
      </c>
    </row>
    <row r="3224" spans="1:2" ht="16.350000000000001" customHeight="1" x14ac:dyDescent="0.25">
      <c r="A3224" s="232">
        <v>36784</v>
      </c>
      <c r="B3224" s="235">
        <v>2212.73</v>
      </c>
    </row>
    <row r="3225" spans="1:2" ht="16.350000000000001" customHeight="1" x14ac:dyDescent="0.25">
      <c r="A3225" s="232">
        <v>36785</v>
      </c>
      <c r="B3225" s="233">
        <v>2210.34</v>
      </c>
    </row>
    <row r="3226" spans="1:2" ht="16.350000000000001" customHeight="1" x14ac:dyDescent="0.25">
      <c r="A3226" s="232">
        <v>36786</v>
      </c>
      <c r="B3226" s="235">
        <v>2210.34</v>
      </c>
    </row>
    <row r="3227" spans="1:2" ht="16.350000000000001" customHeight="1" x14ac:dyDescent="0.25">
      <c r="A3227" s="232">
        <v>36787</v>
      </c>
      <c r="B3227" s="233">
        <v>2210.34</v>
      </c>
    </row>
    <row r="3228" spans="1:2" ht="16.350000000000001" customHeight="1" x14ac:dyDescent="0.25">
      <c r="A3228" s="232">
        <v>36788</v>
      </c>
      <c r="B3228" s="235">
        <v>2211.36</v>
      </c>
    </row>
    <row r="3229" spans="1:2" ht="16.350000000000001" customHeight="1" x14ac:dyDescent="0.25">
      <c r="A3229" s="232">
        <v>36789</v>
      </c>
      <c r="B3229" s="233">
        <v>2210.81</v>
      </c>
    </row>
    <row r="3230" spans="1:2" ht="16.350000000000001" customHeight="1" x14ac:dyDescent="0.25">
      <c r="A3230" s="232">
        <v>36790</v>
      </c>
      <c r="B3230" s="235">
        <v>2212.9299999999998</v>
      </c>
    </row>
    <row r="3231" spans="1:2" ht="16.350000000000001" customHeight="1" x14ac:dyDescent="0.25">
      <c r="A3231" s="232">
        <v>36791</v>
      </c>
      <c r="B3231" s="233">
        <v>2223.46</v>
      </c>
    </row>
    <row r="3232" spans="1:2" ht="16.350000000000001" customHeight="1" x14ac:dyDescent="0.25">
      <c r="A3232" s="232">
        <v>36792</v>
      </c>
      <c r="B3232" s="235">
        <v>2232.2399999999998</v>
      </c>
    </row>
    <row r="3233" spans="1:2" ht="16.350000000000001" customHeight="1" x14ac:dyDescent="0.25">
      <c r="A3233" s="232">
        <v>36793</v>
      </c>
      <c r="B3233" s="233">
        <v>2232.2399999999998</v>
      </c>
    </row>
    <row r="3234" spans="1:2" ht="16.350000000000001" customHeight="1" x14ac:dyDescent="0.25">
      <c r="A3234" s="232">
        <v>36794</v>
      </c>
      <c r="B3234" s="235">
        <v>2232.2399999999998</v>
      </c>
    </row>
    <row r="3235" spans="1:2" ht="16.350000000000001" customHeight="1" x14ac:dyDescent="0.25">
      <c r="A3235" s="232">
        <v>36795</v>
      </c>
      <c r="B3235" s="233">
        <v>2228.0500000000002</v>
      </c>
    </row>
    <row r="3236" spans="1:2" ht="16.350000000000001" customHeight="1" x14ac:dyDescent="0.25">
      <c r="A3236" s="232">
        <v>36796</v>
      </c>
      <c r="B3236" s="235">
        <v>2222.67</v>
      </c>
    </row>
    <row r="3237" spans="1:2" ht="16.350000000000001" customHeight="1" x14ac:dyDescent="0.25">
      <c r="A3237" s="232">
        <v>36797</v>
      </c>
      <c r="B3237" s="233">
        <v>2216.9299999999998</v>
      </c>
    </row>
    <row r="3238" spans="1:2" ht="16.350000000000001" customHeight="1" x14ac:dyDescent="0.25">
      <c r="A3238" s="232">
        <v>36798</v>
      </c>
      <c r="B3238" s="235">
        <v>2211.94</v>
      </c>
    </row>
    <row r="3239" spans="1:2" ht="16.350000000000001" customHeight="1" x14ac:dyDescent="0.25">
      <c r="A3239" s="232">
        <v>36799</v>
      </c>
      <c r="B3239" s="233">
        <v>2212.2600000000002</v>
      </c>
    </row>
    <row r="3240" spans="1:2" ht="16.350000000000001" customHeight="1" x14ac:dyDescent="0.25">
      <c r="A3240" s="232">
        <v>36800</v>
      </c>
      <c r="B3240" s="235">
        <v>2212.2600000000002</v>
      </c>
    </row>
    <row r="3241" spans="1:2" ht="16.350000000000001" customHeight="1" x14ac:dyDescent="0.25">
      <c r="A3241" s="232">
        <v>36801</v>
      </c>
      <c r="B3241" s="233">
        <v>2212.2600000000002</v>
      </c>
    </row>
    <row r="3242" spans="1:2" ht="16.350000000000001" customHeight="1" x14ac:dyDescent="0.25">
      <c r="A3242" s="232">
        <v>36802</v>
      </c>
      <c r="B3242" s="235">
        <v>2210.4</v>
      </c>
    </row>
    <row r="3243" spans="1:2" ht="16.350000000000001" customHeight="1" x14ac:dyDescent="0.25">
      <c r="A3243" s="232">
        <v>36803</v>
      </c>
      <c r="B3243" s="233">
        <v>2201.5100000000002</v>
      </c>
    </row>
    <row r="3244" spans="1:2" ht="16.350000000000001" customHeight="1" x14ac:dyDescent="0.25">
      <c r="A3244" s="232">
        <v>36804</v>
      </c>
      <c r="B3244" s="235">
        <v>2194.98</v>
      </c>
    </row>
    <row r="3245" spans="1:2" ht="16.350000000000001" customHeight="1" x14ac:dyDescent="0.25">
      <c r="A3245" s="232">
        <v>36805</v>
      </c>
      <c r="B3245" s="233">
        <v>2185.06</v>
      </c>
    </row>
    <row r="3246" spans="1:2" ht="16.350000000000001" customHeight="1" x14ac:dyDescent="0.25">
      <c r="A3246" s="232">
        <v>36806</v>
      </c>
      <c r="B3246" s="235">
        <v>2187.38</v>
      </c>
    </row>
    <row r="3247" spans="1:2" ht="16.350000000000001" customHeight="1" x14ac:dyDescent="0.25">
      <c r="A3247" s="232">
        <v>36807</v>
      </c>
      <c r="B3247" s="233">
        <v>2187.38</v>
      </c>
    </row>
    <row r="3248" spans="1:2" ht="16.350000000000001" customHeight="1" x14ac:dyDescent="0.25">
      <c r="A3248" s="232">
        <v>36808</v>
      </c>
      <c r="B3248" s="235">
        <v>2187.38</v>
      </c>
    </row>
    <row r="3249" spans="1:2" ht="16.350000000000001" customHeight="1" x14ac:dyDescent="0.25">
      <c r="A3249" s="232">
        <v>36809</v>
      </c>
      <c r="B3249" s="233">
        <v>2184.2600000000002</v>
      </c>
    </row>
    <row r="3250" spans="1:2" ht="16.350000000000001" customHeight="1" x14ac:dyDescent="0.25">
      <c r="A3250" s="232">
        <v>36810</v>
      </c>
      <c r="B3250" s="235">
        <v>2182.17</v>
      </c>
    </row>
    <row r="3251" spans="1:2" ht="16.350000000000001" customHeight="1" x14ac:dyDescent="0.25">
      <c r="A3251" s="232">
        <v>36811</v>
      </c>
      <c r="B3251" s="233">
        <v>2175.9699999999998</v>
      </c>
    </row>
    <row r="3252" spans="1:2" ht="16.350000000000001" customHeight="1" x14ac:dyDescent="0.25">
      <c r="A3252" s="232">
        <v>36812</v>
      </c>
      <c r="B3252" s="235">
        <v>2175.96</v>
      </c>
    </row>
    <row r="3253" spans="1:2" ht="16.350000000000001" customHeight="1" x14ac:dyDescent="0.25">
      <c r="A3253" s="232">
        <v>36813</v>
      </c>
      <c r="B3253" s="233">
        <v>2180.69</v>
      </c>
    </row>
    <row r="3254" spans="1:2" ht="16.350000000000001" customHeight="1" x14ac:dyDescent="0.25">
      <c r="A3254" s="232">
        <v>36814</v>
      </c>
      <c r="B3254" s="235">
        <v>2180.69</v>
      </c>
    </row>
    <row r="3255" spans="1:2" ht="16.350000000000001" customHeight="1" x14ac:dyDescent="0.25">
      <c r="A3255" s="232">
        <v>36815</v>
      </c>
      <c r="B3255" s="233">
        <v>2180.69</v>
      </c>
    </row>
    <row r="3256" spans="1:2" ht="16.350000000000001" customHeight="1" x14ac:dyDescent="0.25">
      <c r="A3256" s="232">
        <v>36816</v>
      </c>
      <c r="B3256" s="235">
        <v>2180.69</v>
      </c>
    </row>
    <row r="3257" spans="1:2" ht="16.350000000000001" customHeight="1" x14ac:dyDescent="0.25">
      <c r="A3257" s="232">
        <v>36817</v>
      </c>
      <c r="B3257" s="233">
        <v>2178.13</v>
      </c>
    </row>
    <row r="3258" spans="1:2" ht="16.350000000000001" customHeight="1" x14ac:dyDescent="0.25">
      <c r="A3258" s="232">
        <v>36818</v>
      </c>
      <c r="B3258" s="235">
        <v>2162.86</v>
      </c>
    </row>
    <row r="3259" spans="1:2" ht="16.350000000000001" customHeight="1" x14ac:dyDescent="0.25">
      <c r="A3259" s="232">
        <v>36819</v>
      </c>
      <c r="B3259" s="233">
        <v>2152.31</v>
      </c>
    </row>
    <row r="3260" spans="1:2" ht="16.350000000000001" customHeight="1" x14ac:dyDescent="0.25">
      <c r="A3260" s="232">
        <v>36820</v>
      </c>
      <c r="B3260" s="235">
        <v>2159.79</v>
      </c>
    </row>
    <row r="3261" spans="1:2" ht="16.350000000000001" customHeight="1" x14ac:dyDescent="0.25">
      <c r="A3261" s="232">
        <v>36821</v>
      </c>
      <c r="B3261" s="233">
        <v>2159.79</v>
      </c>
    </row>
    <row r="3262" spans="1:2" ht="16.350000000000001" customHeight="1" x14ac:dyDescent="0.25">
      <c r="A3262" s="232">
        <v>36822</v>
      </c>
      <c r="B3262" s="235">
        <v>2159.79</v>
      </c>
    </row>
    <row r="3263" spans="1:2" ht="16.350000000000001" customHeight="1" x14ac:dyDescent="0.25">
      <c r="A3263" s="232">
        <v>36823</v>
      </c>
      <c r="B3263" s="233">
        <v>2157.84</v>
      </c>
    </row>
    <row r="3264" spans="1:2" ht="16.350000000000001" customHeight="1" x14ac:dyDescent="0.25">
      <c r="A3264" s="232">
        <v>36824</v>
      </c>
      <c r="B3264" s="235">
        <v>2153.1799999999998</v>
      </c>
    </row>
    <row r="3265" spans="1:2" ht="16.350000000000001" customHeight="1" x14ac:dyDescent="0.25">
      <c r="A3265" s="232">
        <v>36825</v>
      </c>
      <c r="B3265" s="233">
        <v>2170.3200000000002</v>
      </c>
    </row>
    <row r="3266" spans="1:2" ht="16.350000000000001" customHeight="1" x14ac:dyDescent="0.25">
      <c r="A3266" s="232">
        <v>36826</v>
      </c>
      <c r="B3266" s="235">
        <v>2167.2600000000002</v>
      </c>
    </row>
    <row r="3267" spans="1:2" ht="16.350000000000001" customHeight="1" x14ac:dyDescent="0.25">
      <c r="A3267" s="232">
        <v>36827</v>
      </c>
      <c r="B3267" s="233">
        <v>2158.14</v>
      </c>
    </row>
    <row r="3268" spans="1:2" ht="16.350000000000001" customHeight="1" x14ac:dyDescent="0.25">
      <c r="A3268" s="232">
        <v>36828</v>
      </c>
      <c r="B3268" s="235">
        <v>2158.14</v>
      </c>
    </row>
    <row r="3269" spans="1:2" ht="16.350000000000001" customHeight="1" x14ac:dyDescent="0.25">
      <c r="A3269" s="232">
        <v>36829</v>
      </c>
      <c r="B3269" s="233">
        <v>2158.14</v>
      </c>
    </row>
    <row r="3270" spans="1:2" ht="16.350000000000001" customHeight="1" x14ac:dyDescent="0.25">
      <c r="A3270" s="232">
        <v>36830</v>
      </c>
      <c r="B3270" s="235">
        <v>2158.36</v>
      </c>
    </row>
    <row r="3271" spans="1:2" ht="16.350000000000001" customHeight="1" x14ac:dyDescent="0.25">
      <c r="A3271" s="232">
        <v>36831</v>
      </c>
      <c r="B3271" s="233">
        <v>2147.89</v>
      </c>
    </row>
    <row r="3272" spans="1:2" ht="16.350000000000001" customHeight="1" x14ac:dyDescent="0.25">
      <c r="A3272" s="232">
        <v>36832</v>
      </c>
      <c r="B3272" s="235">
        <v>2138.9499999999998</v>
      </c>
    </row>
    <row r="3273" spans="1:2" ht="16.350000000000001" customHeight="1" x14ac:dyDescent="0.25">
      <c r="A3273" s="232">
        <v>36833</v>
      </c>
      <c r="B3273" s="233">
        <v>2136.73</v>
      </c>
    </row>
    <row r="3274" spans="1:2" ht="16.350000000000001" customHeight="1" x14ac:dyDescent="0.25">
      <c r="A3274" s="232">
        <v>36834</v>
      </c>
      <c r="B3274" s="235">
        <v>2139.21</v>
      </c>
    </row>
    <row r="3275" spans="1:2" ht="16.350000000000001" customHeight="1" x14ac:dyDescent="0.25">
      <c r="A3275" s="232">
        <v>36835</v>
      </c>
      <c r="B3275" s="233">
        <v>2139.21</v>
      </c>
    </row>
    <row r="3276" spans="1:2" ht="16.350000000000001" customHeight="1" x14ac:dyDescent="0.25">
      <c r="A3276" s="232">
        <v>36836</v>
      </c>
      <c r="B3276" s="235">
        <v>2139.21</v>
      </c>
    </row>
    <row r="3277" spans="1:2" ht="16.350000000000001" customHeight="1" x14ac:dyDescent="0.25">
      <c r="A3277" s="232">
        <v>36837</v>
      </c>
      <c r="B3277" s="233">
        <v>2139.21</v>
      </c>
    </row>
    <row r="3278" spans="1:2" ht="16.350000000000001" customHeight="1" x14ac:dyDescent="0.25">
      <c r="A3278" s="232">
        <v>36838</v>
      </c>
      <c r="B3278" s="235">
        <v>2134.08</v>
      </c>
    </row>
    <row r="3279" spans="1:2" ht="16.350000000000001" customHeight="1" x14ac:dyDescent="0.25">
      <c r="A3279" s="232">
        <v>36839</v>
      </c>
      <c r="B3279" s="233">
        <v>2124.84</v>
      </c>
    </row>
    <row r="3280" spans="1:2" ht="16.350000000000001" customHeight="1" x14ac:dyDescent="0.25">
      <c r="A3280" s="232">
        <v>36840</v>
      </c>
      <c r="B3280" s="235">
        <v>2127.5100000000002</v>
      </c>
    </row>
    <row r="3281" spans="1:2" ht="16.350000000000001" customHeight="1" x14ac:dyDescent="0.25">
      <c r="A3281" s="232">
        <v>36841</v>
      </c>
      <c r="B3281" s="233">
        <v>2126.41</v>
      </c>
    </row>
    <row r="3282" spans="1:2" ht="16.350000000000001" customHeight="1" x14ac:dyDescent="0.25">
      <c r="A3282" s="232">
        <v>36842</v>
      </c>
      <c r="B3282" s="235">
        <v>2126.41</v>
      </c>
    </row>
    <row r="3283" spans="1:2" ht="16.350000000000001" customHeight="1" x14ac:dyDescent="0.25">
      <c r="A3283" s="232">
        <v>36843</v>
      </c>
      <c r="B3283" s="233">
        <v>2126.41</v>
      </c>
    </row>
    <row r="3284" spans="1:2" ht="16.350000000000001" customHeight="1" x14ac:dyDescent="0.25">
      <c r="A3284" s="232">
        <v>36844</v>
      </c>
      <c r="B3284" s="235">
        <v>2126.41</v>
      </c>
    </row>
    <row r="3285" spans="1:2" ht="16.350000000000001" customHeight="1" x14ac:dyDescent="0.25">
      <c r="A3285" s="232">
        <v>36845</v>
      </c>
      <c r="B3285" s="233">
        <v>2125.17</v>
      </c>
    </row>
    <row r="3286" spans="1:2" ht="16.350000000000001" customHeight="1" x14ac:dyDescent="0.25">
      <c r="A3286" s="232">
        <v>36846</v>
      </c>
      <c r="B3286" s="235">
        <v>2125.31</v>
      </c>
    </row>
    <row r="3287" spans="1:2" ht="16.350000000000001" customHeight="1" x14ac:dyDescent="0.25">
      <c r="A3287" s="232">
        <v>36847</v>
      </c>
      <c r="B3287" s="233">
        <v>2121.64</v>
      </c>
    </row>
    <row r="3288" spans="1:2" ht="16.350000000000001" customHeight="1" x14ac:dyDescent="0.25">
      <c r="A3288" s="232">
        <v>36848</v>
      </c>
      <c r="B3288" s="235">
        <v>2122.63</v>
      </c>
    </row>
    <row r="3289" spans="1:2" ht="16.350000000000001" customHeight="1" x14ac:dyDescent="0.25">
      <c r="A3289" s="232">
        <v>36849</v>
      </c>
      <c r="B3289" s="233">
        <v>2122.63</v>
      </c>
    </row>
    <row r="3290" spans="1:2" ht="16.350000000000001" customHeight="1" x14ac:dyDescent="0.25">
      <c r="A3290" s="232">
        <v>36850</v>
      </c>
      <c r="B3290" s="235">
        <v>2122.63</v>
      </c>
    </row>
    <row r="3291" spans="1:2" ht="16.350000000000001" customHeight="1" x14ac:dyDescent="0.25">
      <c r="A3291" s="232">
        <v>36851</v>
      </c>
      <c r="B3291" s="233">
        <v>2122.61</v>
      </c>
    </row>
    <row r="3292" spans="1:2" ht="16.350000000000001" customHeight="1" x14ac:dyDescent="0.25">
      <c r="A3292" s="232">
        <v>36852</v>
      </c>
      <c r="B3292" s="235">
        <v>2124.16</v>
      </c>
    </row>
    <row r="3293" spans="1:2" ht="16.350000000000001" customHeight="1" x14ac:dyDescent="0.25">
      <c r="A3293" s="232">
        <v>36853</v>
      </c>
      <c r="B3293" s="233">
        <v>2131.7600000000002</v>
      </c>
    </row>
    <row r="3294" spans="1:2" ht="16.350000000000001" customHeight="1" x14ac:dyDescent="0.25">
      <c r="A3294" s="232">
        <v>36854</v>
      </c>
      <c r="B3294" s="235">
        <v>2141.14</v>
      </c>
    </row>
    <row r="3295" spans="1:2" ht="16.350000000000001" customHeight="1" x14ac:dyDescent="0.25">
      <c r="A3295" s="232">
        <v>36855</v>
      </c>
      <c r="B3295" s="233">
        <v>2141.91</v>
      </c>
    </row>
    <row r="3296" spans="1:2" ht="16.350000000000001" customHeight="1" x14ac:dyDescent="0.25">
      <c r="A3296" s="232">
        <v>36856</v>
      </c>
      <c r="B3296" s="235">
        <v>2141.91</v>
      </c>
    </row>
    <row r="3297" spans="1:2" ht="16.350000000000001" customHeight="1" x14ac:dyDescent="0.25">
      <c r="A3297" s="232">
        <v>36857</v>
      </c>
      <c r="B3297" s="233">
        <v>2141.91</v>
      </c>
    </row>
    <row r="3298" spans="1:2" ht="16.350000000000001" customHeight="1" x14ac:dyDescent="0.25">
      <c r="A3298" s="232">
        <v>36858</v>
      </c>
      <c r="B3298" s="235">
        <v>2158.0500000000002</v>
      </c>
    </row>
    <row r="3299" spans="1:2" ht="16.350000000000001" customHeight="1" x14ac:dyDescent="0.25">
      <c r="A3299" s="232">
        <v>36859</v>
      </c>
      <c r="B3299" s="233">
        <v>2169.8200000000002</v>
      </c>
    </row>
    <row r="3300" spans="1:2" ht="16.350000000000001" customHeight="1" x14ac:dyDescent="0.25">
      <c r="A3300" s="232">
        <v>36860</v>
      </c>
      <c r="B3300" s="235">
        <v>2172.84</v>
      </c>
    </row>
    <row r="3301" spans="1:2" ht="16.350000000000001" customHeight="1" x14ac:dyDescent="0.25">
      <c r="A3301" s="232">
        <v>36861</v>
      </c>
      <c r="B3301" s="233">
        <v>2168.6</v>
      </c>
    </row>
    <row r="3302" spans="1:2" ht="16.350000000000001" customHeight="1" x14ac:dyDescent="0.25">
      <c r="A3302" s="232">
        <v>36862</v>
      </c>
      <c r="B3302" s="235">
        <v>2174.85</v>
      </c>
    </row>
    <row r="3303" spans="1:2" ht="16.350000000000001" customHeight="1" x14ac:dyDescent="0.25">
      <c r="A3303" s="232">
        <v>36863</v>
      </c>
      <c r="B3303" s="233">
        <v>2174.85</v>
      </c>
    </row>
    <row r="3304" spans="1:2" ht="16.350000000000001" customHeight="1" x14ac:dyDescent="0.25">
      <c r="A3304" s="232">
        <v>36864</v>
      </c>
      <c r="B3304" s="235">
        <v>2174.85</v>
      </c>
    </row>
    <row r="3305" spans="1:2" ht="16.350000000000001" customHeight="1" x14ac:dyDescent="0.25">
      <c r="A3305" s="232">
        <v>36865</v>
      </c>
      <c r="B3305" s="233">
        <v>2180.3000000000002</v>
      </c>
    </row>
    <row r="3306" spans="1:2" ht="16.350000000000001" customHeight="1" x14ac:dyDescent="0.25">
      <c r="A3306" s="232">
        <v>36866</v>
      </c>
      <c r="B3306" s="235">
        <v>2184.1799999999998</v>
      </c>
    </row>
    <row r="3307" spans="1:2" ht="16.350000000000001" customHeight="1" x14ac:dyDescent="0.25">
      <c r="A3307" s="232">
        <v>36867</v>
      </c>
      <c r="B3307" s="233">
        <v>2174.29</v>
      </c>
    </row>
    <row r="3308" spans="1:2" ht="16.350000000000001" customHeight="1" x14ac:dyDescent="0.25">
      <c r="A3308" s="232">
        <v>36868</v>
      </c>
      <c r="B3308" s="235">
        <v>2176.33</v>
      </c>
    </row>
    <row r="3309" spans="1:2" ht="16.350000000000001" customHeight="1" x14ac:dyDescent="0.25">
      <c r="A3309" s="232">
        <v>36869</v>
      </c>
      <c r="B3309" s="233">
        <v>2176.33</v>
      </c>
    </row>
    <row r="3310" spans="1:2" ht="16.350000000000001" customHeight="1" x14ac:dyDescent="0.25">
      <c r="A3310" s="232">
        <v>36870</v>
      </c>
      <c r="B3310" s="235">
        <v>2176.33</v>
      </c>
    </row>
    <row r="3311" spans="1:2" ht="16.350000000000001" customHeight="1" x14ac:dyDescent="0.25">
      <c r="A3311" s="232">
        <v>36871</v>
      </c>
      <c r="B3311" s="233">
        <v>2176.33</v>
      </c>
    </row>
    <row r="3312" spans="1:2" ht="16.350000000000001" customHeight="1" x14ac:dyDescent="0.25">
      <c r="A3312" s="232">
        <v>36872</v>
      </c>
      <c r="B3312" s="235">
        <v>2175.5700000000002</v>
      </c>
    </row>
    <row r="3313" spans="1:2" ht="16.350000000000001" customHeight="1" x14ac:dyDescent="0.25">
      <c r="A3313" s="232">
        <v>36873</v>
      </c>
      <c r="B3313" s="233">
        <v>2183.08</v>
      </c>
    </row>
    <row r="3314" spans="1:2" ht="16.350000000000001" customHeight="1" x14ac:dyDescent="0.25">
      <c r="A3314" s="232">
        <v>36874</v>
      </c>
      <c r="B3314" s="235">
        <v>2186.87</v>
      </c>
    </row>
    <row r="3315" spans="1:2" ht="16.350000000000001" customHeight="1" x14ac:dyDescent="0.25">
      <c r="A3315" s="232">
        <v>36875</v>
      </c>
      <c r="B3315" s="233">
        <v>2184.7600000000002</v>
      </c>
    </row>
    <row r="3316" spans="1:2" ht="16.350000000000001" customHeight="1" x14ac:dyDescent="0.25">
      <c r="A3316" s="232">
        <v>36876</v>
      </c>
      <c r="B3316" s="235">
        <v>2175.91</v>
      </c>
    </row>
    <row r="3317" spans="1:2" ht="16.350000000000001" customHeight="1" x14ac:dyDescent="0.25">
      <c r="A3317" s="232">
        <v>36877</v>
      </c>
      <c r="B3317" s="233">
        <v>2175.91</v>
      </c>
    </row>
    <row r="3318" spans="1:2" ht="16.350000000000001" customHeight="1" x14ac:dyDescent="0.25">
      <c r="A3318" s="232">
        <v>36878</v>
      </c>
      <c r="B3318" s="235">
        <v>2175.91</v>
      </c>
    </row>
    <row r="3319" spans="1:2" ht="16.350000000000001" customHeight="1" x14ac:dyDescent="0.25">
      <c r="A3319" s="232">
        <v>36879</v>
      </c>
      <c r="B3319" s="233">
        <v>2179.13</v>
      </c>
    </row>
    <row r="3320" spans="1:2" ht="16.350000000000001" customHeight="1" x14ac:dyDescent="0.25">
      <c r="A3320" s="232">
        <v>36880</v>
      </c>
      <c r="B3320" s="235">
        <v>2187.17</v>
      </c>
    </row>
    <row r="3321" spans="1:2" ht="16.350000000000001" customHeight="1" x14ac:dyDescent="0.25">
      <c r="A3321" s="232">
        <v>36881</v>
      </c>
      <c r="B3321" s="233">
        <v>2185.0500000000002</v>
      </c>
    </row>
    <row r="3322" spans="1:2" ht="16.350000000000001" customHeight="1" x14ac:dyDescent="0.25">
      <c r="A3322" s="232">
        <v>36882</v>
      </c>
      <c r="B3322" s="235">
        <v>2187.02</v>
      </c>
    </row>
    <row r="3323" spans="1:2" ht="16.350000000000001" customHeight="1" x14ac:dyDescent="0.25">
      <c r="A3323" s="232">
        <v>36883</v>
      </c>
      <c r="B3323" s="233">
        <v>2193.5700000000002</v>
      </c>
    </row>
    <row r="3324" spans="1:2" ht="16.350000000000001" customHeight="1" x14ac:dyDescent="0.25">
      <c r="A3324" s="232">
        <v>36884</v>
      </c>
      <c r="B3324" s="235">
        <v>2193.5700000000002</v>
      </c>
    </row>
    <row r="3325" spans="1:2" ht="16.350000000000001" customHeight="1" x14ac:dyDescent="0.25">
      <c r="A3325" s="232">
        <v>36885</v>
      </c>
      <c r="B3325" s="233">
        <v>2193.5700000000002</v>
      </c>
    </row>
    <row r="3326" spans="1:2" ht="16.350000000000001" customHeight="1" x14ac:dyDescent="0.25">
      <c r="A3326" s="232">
        <v>36886</v>
      </c>
      <c r="B3326" s="235">
        <v>2193.5700000000002</v>
      </c>
    </row>
    <row r="3327" spans="1:2" ht="16.350000000000001" customHeight="1" x14ac:dyDescent="0.25">
      <c r="A3327" s="232">
        <v>36887</v>
      </c>
      <c r="B3327" s="233">
        <v>2196.7600000000002</v>
      </c>
    </row>
    <row r="3328" spans="1:2" ht="16.350000000000001" customHeight="1" x14ac:dyDescent="0.25">
      <c r="A3328" s="232">
        <v>36888</v>
      </c>
      <c r="B3328" s="235">
        <v>2215.35</v>
      </c>
    </row>
    <row r="3329" spans="1:2" ht="16.350000000000001" customHeight="1" x14ac:dyDescent="0.25">
      <c r="A3329" s="232">
        <v>36889</v>
      </c>
      <c r="B3329" s="233">
        <v>2229.1799999999998</v>
      </c>
    </row>
    <row r="3330" spans="1:2" ht="16.350000000000001" customHeight="1" x14ac:dyDescent="0.25">
      <c r="A3330" s="232">
        <v>36890</v>
      </c>
      <c r="B3330" s="235">
        <v>2229.1799999999998</v>
      </c>
    </row>
    <row r="3331" spans="1:2" ht="16.350000000000001" customHeight="1" x14ac:dyDescent="0.25">
      <c r="A3331" s="232">
        <v>36891</v>
      </c>
      <c r="B3331" s="233">
        <v>2229.1799999999998</v>
      </c>
    </row>
    <row r="3332" spans="1:2" ht="16.350000000000001" customHeight="1" x14ac:dyDescent="0.25">
      <c r="A3332" s="232">
        <v>36892</v>
      </c>
      <c r="B3332" s="235">
        <v>2229.1799999999998</v>
      </c>
    </row>
    <row r="3333" spans="1:2" ht="16.350000000000001" customHeight="1" x14ac:dyDescent="0.25">
      <c r="A3333" s="232">
        <v>36893</v>
      </c>
      <c r="B3333" s="233">
        <v>2229.1799999999998</v>
      </c>
    </row>
    <row r="3334" spans="1:2" ht="16.350000000000001" customHeight="1" x14ac:dyDescent="0.25">
      <c r="A3334" s="232">
        <v>36894</v>
      </c>
      <c r="B3334" s="235">
        <v>2219.6</v>
      </c>
    </row>
    <row r="3335" spans="1:2" ht="16.350000000000001" customHeight="1" x14ac:dyDescent="0.25">
      <c r="A3335" s="232">
        <v>36895</v>
      </c>
      <c r="B3335" s="233">
        <v>2224.38</v>
      </c>
    </row>
    <row r="3336" spans="1:2" ht="16.350000000000001" customHeight="1" x14ac:dyDescent="0.25">
      <c r="A3336" s="232">
        <v>36896</v>
      </c>
      <c r="B3336" s="235">
        <v>2239.89</v>
      </c>
    </row>
    <row r="3337" spans="1:2" ht="16.350000000000001" customHeight="1" x14ac:dyDescent="0.25">
      <c r="A3337" s="232">
        <v>36897</v>
      </c>
      <c r="B3337" s="233">
        <v>2243.16</v>
      </c>
    </row>
    <row r="3338" spans="1:2" ht="16.350000000000001" customHeight="1" x14ac:dyDescent="0.25">
      <c r="A3338" s="232">
        <v>36898</v>
      </c>
      <c r="B3338" s="235">
        <v>2243.16</v>
      </c>
    </row>
    <row r="3339" spans="1:2" ht="16.350000000000001" customHeight="1" x14ac:dyDescent="0.25">
      <c r="A3339" s="232">
        <v>36899</v>
      </c>
      <c r="B3339" s="233">
        <v>2243.16</v>
      </c>
    </row>
    <row r="3340" spans="1:2" ht="16.350000000000001" customHeight="1" x14ac:dyDescent="0.25">
      <c r="A3340" s="232">
        <v>36900</v>
      </c>
      <c r="B3340" s="235">
        <v>2243.16</v>
      </c>
    </row>
    <row r="3341" spans="1:2" ht="16.350000000000001" customHeight="1" x14ac:dyDescent="0.25">
      <c r="A3341" s="232">
        <v>36901</v>
      </c>
      <c r="B3341" s="233">
        <v>2235.4299999999998</v>
      </c>
    </row>
    <row r="3342" spans="1:2" ht="16.350000000000001" customHeight="1" x14ac:dyDescent="0.25">
      <c r="A3342" s="232">
        <v>36902</v>
      </c>
      <c r="B3342" s="235">
        <v>2230.14</v>
      </c>
    </row>
    <row r="3343" spans="1:2" ht="16.350000000000001" customHeight="1" x14ac:dyDescent="0.25">
      <c r="A3343" s="232">
        <v>36903</v>
      </c>
      <c r="B3343" s="233">
        <v>2246.58</v>
      </c>
    </row>
    <row r="3344" spans="1:2" ht="16.350000000000001" customHeight="1" x14ac:dyDescent="0.25">
      <c r="A3344" s="232">
        <v>36904</v>
      </c>
      <c r="B3344" s="235">
        <v>2251.75</v>
      </c>
    </row>
    <row r="3345" spans="1:2" ht="16.350000000000001" customHeight="1" x14ac:dyDescent="0.25">
      <c r="A3345" s="232">
        <v>36905</v>
      </c>
      <c r="B3345" s="233">
        <v>2251.75</v>
      </c>
    </row>
    <row r="3346" spans="1:2" ht="16.350000000000001" customHeight="1" x14ac:dyDescent="0.25">
      <c r="A3346" s="232">
        <v>36906</v>
      </c>
      <c r="B3346" s="235">
        <v>2251.75</v>
      </c>
    </row>
    <row r="3347" spans="1:2" ht="16.350000000000001" customHeight="1" x14ac:dyDescent="0.25">
      <c r="A3347" s="232">
        <v>36907</v>
      </c>
      <c r="B3347" s="233">
        <v>2248.61</v>
      </c>
    </row>
    <row r="3348" spans="1:2" ht="16.350000000000001" customHeight="1" x14ac:dyDescent="0.25">
      <c r="A3348" s="232">
        <v>36908</v>
      </c>
      <c r="B3348" s="235">
        <v>2245.89</v>
      </c>
    </row>
    <row r="3349" spans="1:2" ht="16.350000000000001" customHeight="1" x14ac:dyDescent="0.25">
      <c r="A3349" s="232">
        <v>36909</v>
      </c>
      <c r="B3349" s="233">
        <v>2236.46</v>
      </c>
    </row>
    <row r="3350" spans="1:2" ht="16.350000000000001" customHeight="1" x14ac:dyDescent="0.25">
      <c r="A3350" s="232">
        <v>36910</v>
      </c>
      <c r="B3350" s="235">
        <v>2246.7399999999998</v>
      </c>
    </row>
    <row r="3351" spans="1:2" ht="16.350000000000001" customHeight="1" x14ac:dyDescent="0.25">
      <c r="A3351" s="232">
        <v>36911</v>
      </c>
      <c r="B3351" s="233">
        <v>2244.59</v>
      </c>
    </row>
    <row r="3352" spans="1:2" ht="16.350000000000001" customHeight="1" x14ac:dyDescent="0.25">
      <c r="A3352" s="232">
        <v>36912</v>
      </c>
      <c r="B3352" s="235">
        <v>2244.59</v>
      </c>
    </row>
    <row r="3353" spans="1:2" ht="16.350000000000001" customHeight="1" x14ac:dyDescent="0.25">
      <c r="A3353" s="232">
        <v>36913</v>
      </c>
      <c r="B3353" s="233">
        <v>2244.59</v>
      </c>
    </row>
    <row r="3354" spans="1:2" ht="16.350000000000001" customHeight="1" x14ac:dyDescent="0.25">
      <c r="A3354" s="232">
        <v>36914</v>
      </c>
      <c r="B3354" s="235">
        <v>2240.02</v>
      </c>
    </row>
    <row r="3355" spans="1:2" ht="16.350000000000001" customHeight="1" x14ac:dyDescent="0.25">
      <c r="A3355" s="232">
        <v>36915</v>
      </c>
      <c r="B3355" s="233">
        <v>2255.8200000000002</v>
      </c>
    </row>
    <row r="3356" spans="1:2" ht="16.350000000000001" customHeight="1" x14ac:dyDescent="0.25">
      <c r="A3356" s="232">
        <v>36916</v>
      </c>
      <c r="B3356" s="235">
        <v>2254.35</v>
      </c>
    </row>
    <row r="3357" spans="1:2" ht="16.350000000000001" customHeight="1" x14ac:dyDescent="0.25">
      <c r="A3357" s="232">
        <v>36917</v>
      </c>
      <c r="B3357" s="233">
        <v>2250.0300000000002</v>
      </c>
    </row>
    <row r="3358" spans="1:2" ht="16.350000000000001" customHeight="1" x14ac:dyDescent="0.25">
      <c r="A3358" s="232">
        <v>36918</v>
      </c>
      <c r="B3358" s="235">
        <v>2245.46</v>
      </c>
    </row>
    <row r="3359" spans="1:2" ht="16.350000000000001" customHeight="1" x14ac:dyDescent="0.25">
      <c r="A3359" s="232">
        <v>36919</v>
      </c>
      <c r="B3359" s="233">
        <v>2245.46</v>
      </c>
    </row>
    <row r="3360" spans="1:2" ht="16.350000000000001" customHeight="1" x14ac:dyDescent="0.25">
      <c r="A3360" s="232">
        <v>36920</v>
      </c>
      <c r="B3360" s="235">
        <v>2245.46</v>
      </c>
    </row>
    <row r="3361" spans="1:2" ht="16.350000000000001" customHeight="1" x14ac:dyDescent="0.25">
      <c r="A3361" s="232">
        <v>36921</v>
      </c>
      <c r="B3361" s="233">
        <v>2240.56</v>
      </c>
    </row>
    <row r="3362" spans="1:2" ht="16.350000000000001" customHeight="1" x14ac:dyDescent="0.25">
      <c r="A3362" s="232">
        <v>36922</v>
      </c>
      <c r="B3362" s="235">
        <v>2240.8000000000002</v>
      </c>
    </row>
    <row r="3363" spans="1:2" ht="16.350000000000001" customHeight="1" x14ac:dyDescent="0.25">
      <c r="A3363" s="232">
        <v>36923</v>
      </c>
      <c r="B3363" s="233">
        <v>2242.08</v>
      </c>
    </row>
    <row r="3364" spans="1:2" ht="16.350000000000001" customHeight="1" x14ac:dyDescent="0.25">
      <c r="A3364" s="232">
        <v>36924</v>
      </c>
      <c r="B3364" s="235">
        <v>2240.04</v>
      </c>
    </row>
    <row r="3365" spans="1:2" ht="16.350000000000001" customHeight="1" x14ac:dyDescent="0.25">
      <c r="A3365" s="232">
        <v>36925</v>
      </c>
      <c r="B3365" s="233">
        <v>2242.1999999999998</v>
      </c>
    </row>
    <row r="3366" spans="1:2" ht="16.350000000000001" customHeight="1" x14ac:dyDescent="0.25">
      <c r="A3366" s="232">
        <v>36926</v>
      </c>
      <c r="B3366" s="235">
        <v>2242.1999999999998</v>
      </c>
    </row>
    <row r="3367" spans="1:2" ht="16.350000000000001" customHeight="1" x14ac:dyDescent="0.25">
      <c r="A3367" s="232">
        <v>36927</v>
      </c>
      <c r="B3367" s="233">
        <v>2242.1999999999998</v>
      </c>
    </row>
    <row r="3368" spans="1:2" ht="16.350000000000001" customHeight="1" x14ac:dyDescent="0.25">
      <c r="A3368" s="232">
        <v>36928</v>
      </c>
      <c r="B3368" s="235">
        <v>2238.35</v>
      </c>
    </row>
    <row r="3369" spans="1:2" ht="16.350000000000001" customHeight="1" x14ac:dyDescent="0.25">
      <c r="A3369" s="232">
        <v>36929</v>
      </c>
      <c r="B3369" s="233">
        <v>2235.0300000000002</v>
      </c>
    </row>
    <row r="3370" spans="1:2" ht="16.350000000000001" customHeight="1" x14ac:dyDescent="0.25">
      <c r="A3370" s="232">
        <v>36930</v>
      </c>
      <c r="B3370" s="235">
        <v>2238.09</v>
      </c>
    </row>
    <row r="3371" spans="1:2" ht="16.350000000000001" customHeight="1" x14ac:dyDescent="0.25">
      <c r="A3371" s="232">
        <v>36931</v>
      </c>
      <c r="B3371" s="233">
        <v>2242.6799999999998</v>
      </c>
    </row>
    <row r="3372" spans="1:2" ht="16.350000000000001" customHeight="1" x14ac:dyDescent="0.25">
      <c r="A3372" s="232">
        <v>36932</v>
      </c>
      <c r="B3372" s="235">
        <v>2237.58</v>
      </c>
    </row>
    <row r="3373" spans="1:2" ht="16.350000000000001" customHeight="1" x14ac:dyDescent="0.25">
      <c r="A3373" s="232">
        <v>36933</v>
      </c>
      <c r="B3373" s="233">
        <v>2237.58</v>
      </c>
    </row>
    <row r="3374" spans="1:2" ht="16.350000000000001" customHeight="1" x14ac:dyDescent="0.25">
      <c r="A3374" s="232">
        <v>36934</v>
      </c>
      <c r="B3374" s="235">
        <v>2237.58</v>
      </c>
    </row>
    <row r="3375" spans="1:2" ht="16.350000000000001" customHeight="1" x14ac:dyDescent="0.25">
      <c r="A3375" s="232">
        <v>36935</v>
      </c>
      <c r="B3375" s="233">
        <v>2229.59</v>
      </c>
    </row>
    <row r="3376" spans="1:2" ht="16.350000000000001" customHeight="1" x14ac:dyDescent="0.25">
      <c r="A3376" s="232">
        <v>36936</v>
      </c>
      <c r="B3376" s="235">
        <v>2237.37</v>
      </c>
    </row>
    <row r="3377" spans="1:2" ht="16.350000000000001" customHeight="1" x14ac:dyDescent="0.25">
      <c r="A3377" s="232">
        <v>36937</v>
      </c>
      <c r="B3377" s="233">
        <v>2239.0300000000002</v>
      </c>
    </row>
    <row r="3378" spans="1:2" ht="16.350000000000001" customHeight="1" x14ac:dyDescent="0.25">
      <c r="A3378" s="232">
        <v>36938</v>
      </c>
      <c r="B3378" s="235">
        <v>2238.61</v>
      </c>
    </row>
    <row r="3379" spans="1:2" ht="16.350000000000001" customHeight="1" x14ac:dyDescent="0.25">
      <c r="A3379" s="232">
        <v>36939</v>
      </c>
      <c r="B3379" s="233">
        <v>2238.5100000000002</v>
      </c>
    </row>
    <row r="3380" spans="1:2" ht="16.350000000000001" customHeight="1" x14ac:dyDescent="0.25">
      <c r="A3380" s="232">
        <v>36940</v>
      </c>
      <c r="B3380" s="235">
        <v>2238.5100000000002</v>
      </c>
    </row>
    <row r="3381" spans="1:2" ht="16.350000000000001" customHeight="1" x14ac:dyDescent="0.25">
      <c r="A3381" s="232">
        <v>36941</v>
      </c>
      <c r="B3381" s="233">
        <v>2238.5100000000002</v>
      </c>
    </row>
    <row r="3382" spans="1:2" ht="16.350000000000001" customHeight="1" x14ac:dyDescent="0.25">
      <c r="A3382" s="232">
        <v>36942</v>
      </c>
      <c r="B3382" s="235">
        <v>2245.16</v>
      </c>
    </row>
    <row r="3383" spans="1:2" ht="16.350000000000001" customHeight="1" x14ac:dyDescent="0.25">
      <c r="A3383" s="232">
        <v>36943</v>
      </c>
      <c r="B3383" s="233">
        <v>2247.09</v>
      </c>
    </row>
    <row r="3384" spans="1:2" ht="16.350000000000001" customHeight="1" x14ac:dyDescent="0.25">
      <c r="A3384" s="232">
        <v>36944</v>
      </c>
      <c r="B3384" s="235">
        <v>2252.65</v>
      </c>
    </row>
    <row r="3385" spans="1:2" ht="16.350000000000001" customHeight="1" x14ac:dyDescent="0.25">
      <c r="A3385" s="232">
        <v>36945</v>
      </c>
      <c r="B3385" s="233">
        <v>2252.86</v>
      </c>
    </row>
    <row r="3386" spans="1:2" ht="16.350000000000001" customHeight="1" x14ac:dyDescent="0.25">
      <c r="A3386" s="232">
        <v>36946</v>
      </c>
      <c r="B3386" s="235">
        <v>2257.6999999999998</v>
      </c>
    </row>
    <row r="3387" spans="1:2" ht="16.350000000000001" customHeight="1" x14ac:dyDescent="0.25">
      <c r="A3387" s="232">
        <v>36947</v>
      </c>
      <c r="B3387" s="233">
        <v>2257.6999999999998</v>
      </c>
    </row>
    <row r="3388" spans="1:2" ht="16.350000000000001" customHeight="1" x14ac:dyDescent="0.25">
      <c r="A3388" s="232">
        <v>36948</v>
      </c>
      <c r="B3388" s="235">
        <v>2257.6999999999998</v>
      </c>
    </row>
    <row r="3389" spans="1:2" ht="16.350000000000001" customHeight="1" x14ac:dyDescent="0.25">
      <c r="A3389" s="232">
        <v>36949</v>
      </c>
      <c r="B3389" s="233">
        <v>2256.42</v>
      </c>
    </row>
    <row r="3390" spans="1:2" ht="16.350000000000001" customHeight="1" x14ac:dyDescent="0.25">
      <c r="A3390" s="232">
        <v>36950</v>
      </c>
      <c r="B3390" s="235">
        <v>2257.4499999999998</v>
      </c>
    </row>
    <row r="3391" spans="1:2" ht="16.350000000000001" customHeight="1" x14ac:dyDescent="0.25">
      <c r="A3391" s="232">
        <v>36951</v>
      </c>
      <c r="B3391" s="233">
        <v>2259.64</v>
      </c>
    </row>
    <row r="3392" spans="1:2" ht="16.350000000000001" customHeight="1" x14ac:dyDescent="0.25">
      <c r="A3392" s="232">
        <v>36952</v>
      </c>
      <c r="B3392" s="235">
        <v>2265.44</v>
      </c>
    </row>
    <row r="3393" spans="1:2" ht="16.350000000000001" customHeight="1" x14ac:dyDescent="0.25">
      <c r="A3393" s="232">
        <v>36953</v>
      </c>
      <c r="B3393" s="233">
        <v>2264.09</v>
      </c>
    </row>
    <row r="3394" spans="1:2" ht="16.350000000000001" customHeight="1" x14ac:dyDescent="0.25">
      <c r="A3394" s="232">
        <v>36954</v>
      </c>
      <c r="B3394" s="235">
        <v>2264.09</v>
      </c>
    </row>
    <row r="3395" spans="1:2" ht="16.350000000000001" customHeight="1" x14ac:dyDescent="0.25">
      <c r="A3395" s="232">
        <v>36955</v>
      </c>
      <c r="B3395" s="233">
        <v>2264.09</v>
      </c>
    </row>
    <row r="3396" spans="1:2" ht="16.350000000000001" customHeight="1" x14ac:dyDescent="0.25">
      <c r="A3396" s="232">
        <v>36956</v>
      </c>
      <c r="B3396" s="235">
        <v>2259.0700000000002</v>
      </c>
    </row>
    <row r="3397" spans="1:2" ht="16.350000000000001" customHeight="1" x14ac:dyDescent="0.25">
      <c r="A3397" s="232">
        <v>36957</v>
      </c>
      <c r="B3397" s="233">
        <v>2260.33</v>
      </c>
    </row>
    <row r="3398" spans="1:2" ht="16.350000000000001" customHeight="1" x14ac:dyDescent="0.25">
      <c r="A3398" s="232">
        <v>36958</v>
      </c>
      <c r="B3398" s="235">
        <v>2262.06</v>
      </c>
    </row>
    <row r="3399" spans="1:2" ht="16.350000000000001" customHeight="1" x14ac:dyDescent="0.25">
      <c r="A3399" s="232">
        <v>36959</v>
      </c>
      <c r="B3399" s="233">
        <v>2262.5500000000002</v>
      </c>
    </row>
    <row r="3400" spans="1:2" ht="16.350000000000001" customHeight="1" x14ac:dyDescent="0.25">
      <c r="A3400" s="232">
        <v>36960</v>
      </c>
      <c r="B3400" s="235">
        <v>2264.0100000000002</v>
      </c>
    </row>
    <row r="3401" spans="1:2" ht="16.350000000000001" customHeight="1" x14ac:dyDescent="0.25">
      <c r="A3401" s="232">
        <v>36961</v>
      </c>
      <c r="B3401" s="233">
        <v>2264.0100000000002</v>
      </c>
    </row>
    <row r="3402" spans="1:2" ht="16.350000000000001" customHeight="1" x14ac:dyDescent="0.25">
      <c r="A3402" s="232">
        <v>36962</v>
      </c>
      <c r="B3402" s="235">
        <v>2264.0100000000002</v>
      </c>
    </row>
    <row r="3403" spans="1:2" ht="16.350000000000001" customHeight="1" x14ac:dyDescent="0.25">
      <c r="A3403" s="232">
        <v>36963</v>
      </c>
      <c r="B3403" s="233">
        <v>2275.98</v>
      </c>
    </row>
    <row r="3404" spans="1:2" ht="16.350000000000001" customHeight="1" x14ac:dyDescent="0.25">
      <c r="A3404" s="232">
        <v>36964</v>
      </c>
      <c r="B3404" s="235">
        <v>2275.92</v>
      </c>
    </row>
    <row r="3405" spans="1:2" ht="16.350000000000001" customHeight="1" x14ac:dyDescent="0.25">
      <c r="A3405" s="232">
        <v>36965</v>
      </c>
      <c r="B3405" s="233">
        <v>2282.0100000000002</v>
      </c>
    </row>
    <row r="3406" spans="1:2" ht="16.350000000000001" customHeight="1" x14ac:dyDescent="0.25">
      <c r="A3406" s="232">
        <v>36966</v>
      </c>
      <c r="B3406" s="235">
        <v>2281.02</v>
      </c>
    </row>
    <row r="3407" spans="1:2" ht="16.350000000000001" customHeight="1" x14ac:dyDescent="0.25">
      <c r="A3407" s="232">
        <v>36967</v>
      </c>
      <c r="B3407" s="233">
        <v>2282.96</v>
      </c>
    </row>
    <row r="3408" spans="1:2" ht="16.350000000000001" customHeight="1" x14ac:dyDescent="0.25">
      <c r="A3408" s="232">
        <v>36968</v>
      </c>
      <c r="B3408" s="235">
        <v>2282.96</v>
      </c>
    </row>
    <row r="3409" spans="1:2" ht="16.350000000000001" customHeight="1" x14ac:dyDescent="0.25">
      <c r="A3409" s="232">
        <v>36969</v>
      </c>
      <c r="B3409" s="233">
        <v>2282.96</v>
      </c>
    </row>
    <row r="3410" spans="1:2" ht="16.350000000000001" customHeight="1" x14ac:dyDescent="0.25">
      <c r="A3410" s="232">
        <v>36970</v>
      </c>
      <c r="B3410" s="235">
        <v>2282.96</v>
      </c>
    </row>
    <row r="3411" spans="1:2" ht="16.350000000000001" customHeight="1" x14ac:dyDescent="0.25">
      <c r="A3411" s="232">
        <v>36971</v>
      </c>
      <c r="B3411" s="233">
        <v>2282.17</v>
      </c>
    </row>
    <row r="3412" spans="1:2" ht="16.350000000000001" customHeight="1" x14ac:dyDescent="0.25">
      <c r="A3412" s="232">
        <v>36972</v>
      </c>
      <c r="B3412" s="235">
        <v>2284.04</v>
      </c>
    </row>
    <row r="3413" spans="1:2" ht="16.350000000000001" customHeight="1" x14ac:dyDescent="0.25">
      <c r="A3413" s="232">
        <v>36973</v>
      </c>
      <c r="B3413" s="233">
        <v>2290.02</v>
      </c>
    </row>
    <row r="3414" spans="1:2" ht="16.350000000000001" customHeight="1" x14ac:dyDescent="0.25">
      <c r="A3414" s="232">
        <v>36974</v>
      </c>
      <c r="B3414" s="235">
        <v>2295.7399999999998</v>
      </c>
    </row>
    <row r="3415" spans="1:2" ht="16.350000000000001" customHeight="1" x14ac:dyDescent="0.25">
      <c r="A3415" s="232">
        <v>36975</v>
      </c>
      <c r="B3415" s="233">
        <v>2295.7399999999998</v>
      </c>
    </row>
    <row r="3416" spans="1:2" ht="16.350000000000001" customHeight="1" x14ac:dyDescent="0.25">
      <c r="A3416" s="232">
        <v>36976</v>
      </c>
      <c r="B3416" s="235">
        <v>2295.7399999999998</v>
      </c>
    </row>
    <row r="3417" spans="1:2" ht="16.350000000000001" customHeight="1" x14ac:dyDescent="0.25">
      <c r="A3417" s="232">
        <v>36977</v>
      </c>
      <c r="B3417" s="233">
        <v>2293.9899999999998</v>
      </c>
    </row>
    <row r="3418" spans="1:2" ht="16.350000000000001" customHeight="1" x14ac:dyDescent="0.25">
      <c r="A3418" s="232">
        <v>36978</v>
      </c>
      <c r="B3418" s="235">
        <v>2299.6799999999998</v>
      </c>
    </row>
    <row r="3419" spans="1:2" ht="16.350000000000001" customHeight="1" x14ac:dyDescent="0.25">
      <c r="A3419" s="232">
        <v>36979</v>
      </c>
      <c r="B3419" s="233">
        <v>2303.86</v>
      </c>
    </row>
    <row r="3420" spans="1:2" ht="16.350000000000001" customHeight="1" x14ac:dyDescent="0.25">
      <c r="A3420" s="232">
        <v>36980</v>
      </c>
      <c r="B3420" s="235">
        <v>2309.83</v>
      </c>
    </row>
    <row r="3421" spans="1:2" ht="16.350000000000001" customHeight="1" x14ac:dyDescent="0.25">
      <c r="A3421" s="232">
        <v>36981</v>
      </c>
      <c r="B3421" s="233">
        <v>2310.5700000000002</v>
      </c>
    </row>
    <row r="3422" spans="1:2" ht="16.350000000000001" customHeight="1" x14ac:dyDescent="0.25">
      <c r="A3422" s="232">
        <v>36982</v>
      </c>
      <c r="B3422" s="235">
        <v>2310.5700000000002</v>
      </c>
    </row>
    <row r="3423" spans="1:2" ht="16.350000000000001" customHeight="1" x14ac:dyDescent="0.25">
      <c r="A3423" s="232">
        <v>36983</v>
      </c>
      <c r="B3423" s="233">
        <v>2310.5700000000002</v>
      </c>
    </row>
    <row r="3424" spans="1:2" ht="16.350000000000001" customHeight="1" x14ac:dyDescent="0.25">
      <c r="A3424" s="232">
        <v>36984</v>
      </c>
      <c r="B3424" s="235">
        <v>2304.19</v>
      </c>
    </row>
    <row r="3425" spans="1:2" ht="16.350000000000001" customHeight="1" x14ac:dyDescent="0.25">
      <c r="A3425" s="232">
        <v>36985</v>
      </c>
      <c r="B3425" s="233">
        <v>2308.64</v>
      </c>
    </row>
    <row r="3426" spans="1:2" ht="16.350000000000001" customHeight="1" x14ac:dyDescent="0.25">
      <c r="A3426" s="232">
        <v>36986</v>
      </c>
      <c r="B3426" s="235">
        <v>2315.81</v>
      </c>
    </row>
    <row r="3427" spans="1:2" ht="16.350000000000001" customHeight="1" x14ac:dyDescent="0.25">
      <c r="A3427" s="232">
        <v>36987</v>
      </c>
      <c r="B3427" s="233">
        <v>2317.46</v>
      </c>
    </row>
    <row r="3428" spans="1:2" ht="16.350000000000001" customHeight="1" x14ac:dyDescent="0.25">
      <c r="A3428" s="232">
        <v>36988</v>
      </c>
      <c r="B3428" s="235">
        <v>2318.58</v>
      </c>
    </row>
    <row r="3429" spans="1:2" ht="16.350000000000001" customHeight="1" x14ac:dyDescent="0.25">
      <c r="A3429" s="232">
        <v>36989</v>
      </c>
      <c r="B3429" s="233">
        <v>2318.58</v>
      </c>
    </row>
    <row r="3430" spans="1:2" ht="16.350000000000001" customHeight="1" x14ac:dyDescent="0.25">
      <c r="A3430" s="232">
        <v>36990</v>
      </c>
      <c r="B3430" s="235">
        <v>2318.58</v>
      </c>
    </row>
    <row r="3431" spans="1:2" ht="16.350000000000001" customHeight="1" x14ac:dyDescent="0.25">
      <c r="A3431" s="232">
        <v>36991</v>
      </c>
      <c r="B3431" s="233">
        <v>2315.21</v>
      </c>
    </row>
    <row r="3432" spans="1:2" ht="16.350000000000001" customHeight="1" x14ac:dyDescent="0.25">
      <c r="A3432" s="232">
        <v>36992</v>
      </c>
      <c r="B3432" s="235">
        <v>2309.84</v>
      </c>
    </row>
    <row r="3433" spans="1:2" ht="16.350000000000001" customHeight="1" x14ac:dyDescent="0.25">
      <c r="A3433" s="232">
        <v>36993</v>
      </c>
      <c r="B3433" s="233">
        <v>2314.0700000000002</v>
      </c>
    </row>
    <row r="3434" spans="1:2" ht="16.350000000000001" customHeight="1" x14ac:dyDescent="0.25">
      <c r="A3434" s="232">
        <v>36994</v>
      </c>
      <c r="B3434" s="235">
        <v>2314.0700000000002</v>
      </c>
    </row>
    <row r="3435" spans="1:2" ht="16.350000000000001" customHeight="1" x14ac:dyDescent="0.25">
      <c r="A3435" s="232">
        <v>36995</v>
      </c>
      <c r="B3435" s="233">
        <v>2314.0700000000002</v>
      </c>
    </row>
    <row r="3436" spans="1:2" ht="16.350000000000001" customHeight="1" x14ac:dyDescent="0.25">
      <c r="A3436" s="232">
        <v>36996</v>
      </c>
      <c r="B3436" s="235">
        <v>2314.0700000000002</v>
      </c>
    </row>
    <row r="3437" spans="1:2" ht="16.350000000000001" customHeight="1" x14ac:dyDescent="0.25">
      <c r="A3437" s="232">
        <v>36997</v>
      </c>
      <c r="B3437" s="233">
        <v>2314.0700000000002</v>
      </c>
    </row>
    <row r="3438" spans="1:2" ht="16.350000000000001" customHeight="1" x14ac:dyDescent="0.25">
      <c r="A3438" s="232">
        <v>36998</v>
      </c>
      <c r="B3438" s="235">
        <v>2320.1799999999998</v>
      </c>
    </row>
    <row r="3439" spans="1:2" ht="16.350000000000001" customHeight="1" x14ac:dyDescent="0.25">
      <c r="A3439" s="232">
        <v>36999</v>
      </c>
      <c r="B3439" s="233">
        <v>2319.5700000000002</v>
      </c>
    </row>
    <row r="3440" spans="1:2" ht="16.350000000000001" customHeight="1" x14ac:dyDescent="0.25">
      <c r="A3440" s="232">
        <v>37000</v>
      </c>
      <c r="B3440" s="235">
        <v>2316.91</v>
      </c>
    </row>
    <row r="3441" spans="1:2" ht="16.350000000000001" customHeight="1" x14ac:dyDescent="0.25">
      <c r="A3441" s="232">
        <v>37001</v>
      </c>
      <c r="B3441" s="233">
        <v>2327.08</v>
      </c>
    </row>
    <row r="3442" spans="1:2" ht="16.350000000000001" customHeight="1" x14ac:dyDescent="0.25">
      <c r="A3442" s="232">
        <v>37002</v>
      </c>
      <c r="B3442" s="235">
        <v>2329.73</v>
      </c>
    </row>
    <row r="3443" spans="1:2" ht="16.350000000000001" customHeight="1" x14ac:dyDescent="0.25">
      <c r="A3443" s="232">
        <v>37003</v>
      </c>
      <c r="B3443" s="233">
        <v>2329.73</v>
      </c>
    </row>
    <row r="3444" spans="1:2" ht="16.350000000000001" customHeight="1" x14ac:dyDescent="0.25">
      <c r="A3444" s="232">
        <v>37004</v>
      </c>
      <c r="B3444" s="235">
        <v>2329.73</v>
      </c>
    </row>
    <row r="3445" spans="1:2" ht="16.350000000000001" customHeight="1" x14ac:dyDescent="0.25">
      <c r="A3445" s="232">
        <v>37005</v>
      </c>
      <c r="B3445" s="233">
        <v>2334.38</v>
      </c>
    </row>
    <row r="3446" spans="1:2" ht="16.350000000000001" customHeight="1" x14ac:dyDescent="0.25">
      <c r="A3446" s="232">
        <v>37006</v>
      </c>
      <c r="B3446" s="235">
        <v>2339.16</v>
      </c>
    </row>
    <row r="3447" spans="1:2" ht="16.350000000000001" customHeight="1" x14ac:dyDescent="0.25">
      <c r="A3447" s="232">
        <v>37007</v>
      </c>
      <c r="B3447" s="233">
        <v>2345.21</v>
      </c>
    </row>
    <row r="3448" spans="1:2" ht="16.350000000000001" customHeight="1" x14ac:dyDescent="0.25">
      <c r="A3448" s="232">
        <v>37008</v>
      </c>
      <c r="B3448" s="235">
        <v>2345.5700000000002</v>
      </c>
    </row>
    <row r="3449" spans="1:2" ht="16.350000000000001" customHeight="1" x14ac:dyDescent="0.25">
      <c r="A3449" s="232">
        <v>37009</v>
      </c>
      <c r="B3449" s="233">
        <v>2346.73</v>
      </c>
    </row>
    <row r="3450" spans="1:2" ht="16.350000000000001" customHeight="1" x14ac:dyDescent="0.25">
      <c r="A3450" s="232">
        <v>37010</v>
      </c>
      <c r="B3450" s="235">
        <v>2346.73</v>
      </c>
    </row>
    <row r="3451" spans="1:2" ht="16.350000000000001" customHeight="1" x14ac:dyDescent="0.25">
      <c r="A3451" s="232">
        <v>37011</v>
      </c>
      <c r="B3451" s="233">
        <v>2346.73</v>
      </c>
    </row>
    <row r="3452" spans="1:2" ht="16.350000000000001" customHeight="1" x14ac:dyDescent="0.25">
      <c r="A3452" s="232">
        <v>37012</v>
      </c>
      <c r="B3452" s="235">
        <v>2341.09</v>
      </c>
    </row>
    <row r="3453" spans="1:2" ht="16.350000000000001" customHeight="1" x14ac:dyDescent="0.25">
      <c r="A3453" s="232">
        <v>37013</v>
      </c>
      <c r="B3453" s="233">
        <v>2341.09</v>
      </c>
    </row>
    <row r="3454" spans="1:2" ht="16.350000000000001" customHeight="1" x14ac:dyDescent="0.25">
      <c r="A3454" s="232">
        <v>37014</v>
      </c>
      <c r="B3454" s="235">
        <v>2345.96</v>
      </c>
    </row>
    <row r="3455" spans="1:2" ht="16.350000000000001" customHeight="1" x14ac:dyDescent="0.25">
      <c r="A3455" s="232">
        <v>37015</v>
      </c>
      <c r="B3455" s="233">
        <v>2349.9499999999998</v>
      </c>
    </row>
    <row r="3456" spans="1:2" ht="16.350000000000001" customHeight="1" x14ac:dyDescent="0.25">
      <c r="A3456" s="232">
        <v>37016</v>
      </c>
      <c r="B3456" s="235">
        <v>2354.4699999999998</v>
      </c>
    </row>
    <row r="3457" spans="1:2" ht="16.350000000000001" customHeight="1" x14ac:dyDescent="0.25">
      <c r="A3457" s="232">
        <v>37017</v>
      </c>
      <c r="B3457" s="233">
        <v>2354.4699999999998</v>
      </c>
    </row>
    <row r="3458" spans="1:2" ht="16.350000000000001" customHeight="1" x14ac:dyDescent="0.25">
      <c r="A3458" s="232">
        <v>37018</v>
      </c>
      <c r="B3458" s="235">
        <v>2354.4699999999998</v>
      </c>
    </row>
    <row r="3459" spans="1:2" ht="16.350000000000001" customHeight="1" x14ac:dyDescent="0.25">
      <c r="A3459" s="232">
        <v>37019</v>
      </c>
      <c r="B3459" s="233">
        <v>2359.54</v>
      </c>
    </row>
    <row r="3460" spans="1:2" ht="16.350000000000001" customHeight="1" x14ac:dyDescent="0.25">
      <c r="A3460" s="232">
        <v>37020</v>
      </c>
      <c r="B3460" s="235">
        <v>2359.2199999999998</v>
      </c>
    </row>
    <row r="3461" spans="1:2" ht="16.350000000000001" customHeight="1" x14ac:dyDescent="0.25">
      <c r="A3461" s="232">
        <v>37021</v>
      </c>
      <c r="B3461" s="233">
        <v>2359.98</v>
      </c>
    </row>
    <row r="3462" spans="1:2" ht="16.350000000000001" customHeight="1" x14ac:dyDescent="0.25">
      <c r="A3462" s="232">
        <v>37022</v>
      </c>
      <c r="B3462" s="235">
        <v>2359.79</v>
      </c>
    </row>
    <row r="3463" spans="1:2" ht="16.350000000000001" customHeight="1" x14ac:dyDescent="0.25">
      <c r="A3463" s="232">
        <v>37023</v>
      </c>
      <c r="B3463" s="233">
        <v>2367.3000000000002</v>
      </c>
    </row>
    <row r="3464" spans="1:2" ht="16.350000000000001" customHeight="1" x14ac:dyDescent="0.25">
      <c r="A3464" s="232">
        <v>37024</v>
      </c>
      <c r="B3464" s="235">
        <v>2367.3000000000002</v>
      </c>
    </row>
    <row r="3465" spans="1:2" ht="16.350000000000001" customHeight="1" x14ac:dyDescent="0.25">
      <c r="A3465" s="232">
        <v>37025</v>
      </c>
      <c r="B3465" s="233">
        <v>2367.3000000000002</v>
      </c>
    </row>
    <row r="3466" spans="1:2" ht="16.350000000000001" customHeight="1" x14ac:dyDescent="0.25">
      <c r="A3466" s="232">
        <v>37026</v>
      </c>
      <c r="B3466" s="235">
        <v>2371.58</v>
      </c>
    </row>
    <row r="3467" spans="1:2" ht="16.350000000000001" customHeight="1" x14ac:dyDescent="0.25">
      <c r="A3467" s="232">
        <v>37027</v>
      </c>
      <c r="B3467" s="233">
        <v>2376.9299999999998</v>
      </c>
    </row>
    <row r="3468" spans="1:2" ht="16.350000000000001" customHeight="1" x14ac:dyDescent="0.25">
      <c r="A3468" s="232">
        <v>37028</v>
      </c>
      <c r="B3468" s="235">
        <v>2378.21</v>
      </c>
    </row>
    <row r="3469" spans="1:2" ht="16.350000000000001" customHeight="1" x14ac:dyDescent="0.25">
      <c r="A3469" s="232">
        <v>37029</v>
      </c>
      <c r="B3469" s="233">
        <v>2378.41</v>
      </c>
    </row>
    <row r="3470" spans="1:2" ht="16.350000000000001" customHeight="1" x14ac:dyDescent="0.25">
      <c r="A3470" s="232">
        <v>37030</v>
      </c>
      <c r="B3470" s="235">
        <v>2348.88</v>
      </c>
    </row>
    <row r="3471" spans="1:2" ht="16.350000000000001" customHeight="1" x14ac:dyDescent="0.25">
      <c r="A3471" s="232">
        <v>37031</v>
      </c>
      <c r="B3471" s="233">
        <v>2348.88</v>
      </c>
    </row>
    <row r="3472" spans="1:2" ht="16.350000000000001" customHeight="1" x14ac:dyDescent="0.25">
      <c r="A3472" s="232">
        <v>37032</v>
      </c>
      <c r="B3472" s="235">
        <v>2348.88</v>
      </c>
    </row>
    <row r="3473" spans="1:2" ht="16.350000000000001" customHeight="1" x14ac:dyDescent="0.25">
      <c r="A3473" s="232">
        <v>37033</v>
      </c>
      <c r="B3473" s="233">
        <v>2314.75</v>
      </c>
    </row>
    <row r="3474" spans="1:2" ht="16.350000000000001" customHeight="1" x14ac:dyDescent="0.25">
      <c r="A3474" s="232">
        <v>37034</v>
      </c>
      <c r="B3474" s="235">
        <v>2316.7199999999998</v>
      </c>
    </row>
    <row r="3475" spans="1:2" ht="16.350000000000001" customHeight="1" x14ac:dyDescent="0.25">
      <c r="A3475" s="232">
        <v>37035</v>
      </c>
      <c r="B3475" s="233">
        <v>2295.23</v>
      </c>
    </row>
    <row r="3476" spans="1:2" ht="16.350000000000001" customHeight="1" x14ac:dyDescent="0.25">
      <c r="A3476" s="232">
        <v>37036</v>
      </c>
      <c r="B3476" s="235">
        <v>2310.64</v>
      </c>
    </row>
    <row r="3477" spans="1:2" ht="16.350000000000001" customHeight="1" x14ac:dyDescent="0.25">
      <c r="A3477" s="232">
        <v>37037</v>
      </c>
      <c r="B3477" s="233">
        <v>2339.98</v>
      </c>
    </row>
    <row r="3478" spans="1:2" ht="16.350000000000001" customHeight="1" x14ac:dyDescent="0.25">
      <c r="A3478" s="232">
        <v>37038</v>
      </c>
      <c r="B3478" s="235">
        <v>2339.98</v>
      </c>
    </row>
    <row r="3479" spans="1:2" ht="16.350000000000001" customHeight="1" x14ac:dyDescent="0.25">
      <c r="A3479" s="232">
        <v>37039</v>
      </c>
      <c r="B3479" s="233">
        <v>2339.98</v>
      </c>
    </row>
    <row r="3480" spans="1:2" ht="16.350000000000001" customHeight="1" x14ac:dyDescent="0.25">
      <c r="A3480" s="232">
        <v>37040</v>
      </c>
      <c r="B3480" s="235">
        <v>2339.98</v>
      </c>
    </row>
    <row r="3481" spans="1:2" ht="16.350000000000001" customHeight="1" x14ac:dyDescent="0.25">
      <c r="A3481" s="232">
        <v>37041</v>
      </c>
      <c r="B3481" s="233">
        <v>2331.91</v>
      </c>
    </row>
    <row r="3482" spans="1:2" ht="16.350000000000001" customHeight="1" x14ac:dyDescent="0.25">
      <c r="A3482" s="232">
        <v>37042</v>
      </c>
      <c r="B3482" s="235">
        <v>2324.98</v>
      </c>
    </row>
    <row r="3483" spans="1:2" ht="16.350000000000001" customHeight="1" x14ac:dyDescent="0.25">
      <c r="A3483" s="232">
        <v>37043</v>
      </c>
      <c r="B3483" s="233">
        <v>2327.25</v>
      </c>
    </row>
    <row r="3484" spans="1:2" ht="16.350000000000001" customHeight="1" x14ac:dyDescent="0.25">
      <c r="A3484" s="232">
        <v>37044</v>
      </c>
      <c r="B3484" s="235">
        <v>2319.16</v>
      </c>
    </row>
    <row r="3485" spans="1:2" ht="16.350000000000001" customHeight="1" x14ac:dyDescent="0.25">
      <c r="A3485" s="232">
        <v>37045</v>
      </c>
      <c r="B3485" s="233">
        <v>2319.16</v>
      </c>
    </row>
    <row r="3486" spans="1:2" ht="16.350000000000001" customHeight="1" x14ac:dyDescent="0.25">
      <c r="A3486" s="232">
        <v>37046</v>
      </c>
      <c r="B3486" s="235">
        <v>2319.16</v>
      </c>
    </row>
    <row r="3487" spans="1:2" ht="16.350000000000001" customHeight="1" x14ac:dyDescent="0.25">
      <c r="A3487" s="232">
        <v>37047</v>
      </c>
      <c r="B3487" s="233">
        <v>2296.88</v>
      </c>
    </row>
    <row r="3488" spans="1:2" ht="16.350000000000001" customHeight="1" x14ac:dyDescent="0.25">
      <c r="A3488" s="232">
        <v>37048</v>
      </c>
      <c r="B3488" s="235">
        <v>2303.37</v>
      </c>
    </row>
    <row r="3489" spans="1:2" ht="16.350000000000001" customHeight="1" x14ac:dyDescent="0.25">
      <c r="A3489" s="232">
        <v>37049</v>
      </c>
      <c r="B3489" s="233">
        <v>2303.38</v>
      </c>
    </row>
    <row r="3490" spans="1:2" ht="16.350000000000001" customHeight="1" x14ac:dyDescent="0.25">
      <c r="A3490" s="232">
        <v>37050</v>
      </c>
      <c r="B3490" s="235">
        <v>2303.41</v>
      </c>
    </row>
    <row r="3491" spans="1:2" ht="16.350000000000001" customHeight="1" x14ac:dyDescent="0.25">
      <c r="A3491" s="232">
        <v>37051</v>
      </c>
      <c r="B3491" s="233">
        <v>2296.31</v>
      </c>
    </row>
    <row r="3492" spans="1:2" ht="16.350000000000001" customHeight="1" x14ac:dyDescent="0.25">
      <c r="A3492" s="232">
        <v>37052</v>
      </c>
      <c r="B3492" s="235">
        <v>2296.31</v>
      </c>
    </row>
    <row r="3493" spans="1:2" ht="16.350000000000001" customHeight="1" x14ac:dyDescent="0.25">
      <c r="A3493" s="232">
        <v>37053</v>
      </c>
      <c r="B3493" s="233">
        <v>2296.31</v>
      </c>
    </row>
    <row r="3494" spans="1:2" ht="16.350000000000001" customHeight="1" x14ac:dyDescent="0.25">
      <c r="A3494" s="232">
        <v>37054</v>
      </c>
      <c r="B3494" s="235">
        <v>2309.06</v>
      </c>
    </row>
    <row r="3495" spans="1:2" ht="16.350000000000001" customHeight="1" x14ac:dyDescent="0.25">
      <c r="A3495" s="232">
        <v>37055</v>
      </c>
      <c r="B3495" s="233">
        <v>2313.7399999999998</v>
      </c>
    </row>
    <row r="3496" spans="1:2" ht="16.350000000000001" customHeight="1" x14ac:dyDescent="0.25">
      <c r="A3496" s="232">
        <v>37056</v>
      </c>
      <c r="B3496" s="235">
        <v>2302.16</v>
      </c>
    </row>
    <row r="3497" spans="1:2" ht="16.350000000000001" customHeight="1" x14ac:dyDescent="0.25">
      <c r="A3497" s="232">
        <v>37057</v>
      </c>
      <c r="B3497" s="233">
        <v>2300.1799999999998</v>
      </c>
    </row>
    <row r="3498" spans="1:2" ht="16.350000000000001" customHeight="1" x14ac:dyDescent="0.25">
      <c r="A3498" s="232">
        <v>37058</v>
      </c>
      <c r="B3498" s="235">
        <v>2303.13</v>
      </c>
    </row>
    <row r="3499" spans="1:2" ht="16.350000000000001" customHeight="1" x14ac:dyDescent="0.25">
      <c r="A3499" s="232">
        <v>37059</v>
      </c>
      <c r="B3499" s="233">
        <v>2303.13</v>
      </c>
    </row>
    <row r="3500" spans="1:2" ht="16.350000000000001" customHeight="1" x14ac:dyDescent="0.25">
      <c r="A3500" s="232">
        <v>37060</v>
      </c>
      <c r="B3500" s="235">
        <v>2303.13</v>
      </c>
    </row>
    <row r="3501" spans="1:2" ht="16.350000000000001" customHeight="1" x14ac:dyDescent="0.25">
      <c r="A3501" s="232">
        <v>37061</v>
      </c>
      <c r="B3501" s="233">
        <v>2303.13</v>
      </c>
    </row>
    <row r="3502" spans="1:2" ht="16.350000000000001" customHeight="1" x14ac:dyDescent="0.25">
      <c r="A3502" s="232">
        <v>37062</v>
      </c>
      <c r="B3502" s="235">
        <v>2307.7800000000002</v>
      </c>
    </row>
    <row r="3503" spans="1:2" ht="16.350000000000001" customHeight="1" x14ac:dyDescent="0.25">
      <c r="A3503" s="232">
        <v>37063</v>
      </c>
      <c r="B3503" s="233">
        <v>2305.35</v>
      </c>
    </row>
    <row r="3504" spans="1:2" ht="16.350000000000001" customHeight="1" x14ac:dyDescent="0.25">
      <c r="A3504" s="232">
        <v>37064</v>
      </c>
      <c r="B3504" s="235">
        <v>2300.46</v>
      </c>
    </row>
    <row r="3505" spans="1:2" ht="16.350000000000001" customHeight="1" x14ac:dyDescent="0.25">
      <c r="A3505" s="232">
        <v>37065</v>
      </c>
      <c r="B3505" s="233">
        <v>2298.88</v>
      </c>
    </row>
    <row r="3506" spans="1:2" ht="16.350000000000001" customHeight="1" x14ac:dyDescent="0.25">
      <c r="A3506" s="232">
        <v>37066</v>
      </c>
      <c r="B3506" s="235">
        <v>2298.88</v>
      </c>
    </row>
    <row r="3507" spans="1:2" ht="16.350000000000001" customHeight="1" x14ac:dyDescent="0.25">
      <c r="A3507" s="232">
        <v>37067</v>
      </c>
      <c r="B3507" s="233">
        <v>2298.88</v>
      </c>
    </row>
    <row r="3508" spans="1:2" ht="16.350000000000001" customHeight="1" x14ac:dyDescent="0.25">
      <c r="A3508" s="232">
        <v>37068</v>
      </c>
      <c r="B3508" s="235">
        <v>2298.88</v>
      </c>
    </row>
    <row r="3509" spans="1:2" ht="16.350000000000001" customHeight="1" x14ac:dyDescent="0.25">
      <c r="A3509" s="232">
        <v>37069</v>
      </c>
      <c r="B3509" s="233">
        <v>2304.6799999999998</v>
      </c>
    </row>
    <row r="3510" spans="1:2" ht="16.350000000000001" customHeight="1" x14ac:dyDescent="0.25">
      <c r="A3510" s="232">
        <v>37070</v>
      </c>
      <c r="B3510" s="235">
        <v>2307.0300000000002</v>
      </c>
    </row>
    <row r="3511" spans="1:2" ht="16.350000000000001" customHeight="1" x14ac:dyDescent="0.25">
      <c r="A3511" s="232">
        <v>37071</v>
      </c>
      <c r="B3511" s="233">
        <v>2305.33</v>
      </c>
    </row>
    <row r="3512" spans="1:2" ht="16.350000000000001" customHeight="1" x14ac:dyDescent="0.25">
      <c r="A3512" s="232">
        <v>37072</v>
      </c>
      <c r="B3512" s="235">
        <v>2298.85</v>
      </c>
    </row>
    <row r="3513" spans="1:2" ht="16.350000000000001" customHeight="1" x14ac:dyDescent="0.25">
      <c r="A3513" s="232">
        <v>37073</v>
      </c>
      <c r="B3513" s="233">
        <v>2298.85</v>
      </c>
    </row>
    <row r="3514" spans="1:2" ht="16.350000000000001" customHeight="1" x14ac:dyDescent="0.25">
      <c r="A3514" s="232">
        <v>37074</v>
      </c>
      <c r="B3514" s="235">
        <v>2298.85</v>
      </c>
    </row>
    <row r="3515" spans="1:2" ht="16.350000000000001" customHeight="1" x14ac:dyDescent="0.25">
      <c r="A3515" s="232">
        <v>37075</v>
      </c>
      <c r="B3515" s="233">
        <v>2298.85</v>
      </c>
    </row>
    <row r="3516" spans="1:2" ht="16.350000000000001" customHeight="1" x14ac:dyDescent="0.25">
      <c r="A3516" s="232">
        <v>37076</v>
      </c>
      <c r="B3516" s="235">
        <v>2300.02</v>
      </c>
    </row>
    <row r="3517" spans="1:2" ht="16.350000000000001" customHeight="1" x14ac:dyDescent="0.25">
      <c r="A3517" s="232">
        <v>37077</v>
      </c>
      <c r="B3517" s="233">
        <v>2303.2600000000002</v>
      </c>
    </row>
    <row r="3518" spans="1:2" ht="16.350000000000001" customHeight="1" x14ac:dyDescent="0.25">
      <c r="A3518" s="232">
        <v>37078</v>
      </c>
      <c r="B3518" s="235">
        <v>2303.36</v>
      </c>
    </row>
    <row r="3519" spans="1:2" ht="16.350000000000001" customHeight="1" x14ac:dyDescent="0.25">
      <c r="A3519" s="232">
        <v>37079</v>
      </c>
      <c r="B3519" s="233">
        <v>2304.75</v>
      </c>
    </row>
    <row r="3520" spans="1:2" ht="16.350000000000001" customHeight="1" x14ac:dyDescent="0.25">
      <c r="A3520" s="232">
        <v>37080</v>
      </c>
      <c r="B3520" s="235">
        <v>2304.75</v>
      </c>
    </row>
    <row r="3521" spans="1:2" ht="16.350000000000001" customHeight="1" x14ac:dyDescent="0.25">
      <c r="A3521" s="232">
        <v>37081</v>
      </c>
      <c r="B3521" s="233">
        <v>2304.75</v>
      </c>
    </row>
    <row r="3522" spans="1:2" ht="16.350000000000001" customHeight="1" x14ac:dyDescent="0.25">
      <c r="A3522" s="232">
        <v>37082</v>
      </c>
      <c r="B3522" s="235">
        <v>2305.37</v>
      </c>
    </row>
    <row r="3523" spans="1:2" ht="16.350000000000001" customHeight="1" x14ac:dyDescent="0.25">
      <c r="A3523" s="232">
        <v>37083</v>
      </c>
      <c r="B3523" s="233">
        <v>2306.16</v>
      </c>
    </row>
    <row r="3524" spans="1:2" ht="16.350000000000001" customHeight="1" x14ac:dyDescent="0.25">
      <c r="A3524" s="232">
        <v>37084</v>
      </c>
      <c r="B3524" s="235">
        <v>2312.21</v>
      </c>
    </row>
    <row r="3525" spans="1:2" ht="16.350000000000001" customHeight="1" x14ac:dyDescent="0.25">
      <c r="A3525" s="232">
        <v>37085</v>
      </c>
      <c r="B3525" s="233">
        <v>2323.9899999999998</v>
      </c>
    </row>
    <row r="3526" spans="1:2" ht="16.350000000000001" customHeight="1" x14ac:dyDescent="0.25">
      <c r="A3526" s="232">
        <v>37086</v>
      </c>
      <c r="B3526" s="235">
        <v>2317.92</v>
      </c>
    </row>
    <row r="3527" spans="1:2" ht="16.350000000000001" customHeight="1" x14ac:dyDescent="0.25">
      <c r="A3527" s="232">
        <v>37087</v>
      </c>
      <c r="B3527" s="233">
        <v>2317.92</v>
      </c>
    </row>
    <row r="3528" spans="1:2" ht="16.350000000000001" customHeight="1" x14ac:dyDescent="0.25">
      <c r="A3528" s="232">
        <v>37088</v>
      </c>
      <c r="B3528" s="235">
        <v>2317.92</v>
      </c>
    </row>
    <row r="3529" spans="1:2" ht="16.350000000000001" customHeight="1" x14ac:dyDescent="0.25">
      <c r="A3529" s="232">
        <v>37089</v>
      </c>
      <c r="B3529" s="233">
        <v>2302.56</v>
      </c>
    </row>
    <row r="3530" spans="1:2" ht="16.350000000000001" customHeight="1" x14ac:dyDescent="0.25">
      <c r="A3530" s="232">
        <v>37090</v>
      </c>
      <c r="B3530" s="235">
        <v>2298.7600000000002</v>
      </c>
    </row>
    <row r="3531" spans="1:2" ht="16.350000000000001" customHeight="1" x14ac:dyDescent="0.25">
      <c r="A3531" s="232">
        <v>37091</v>
      </c>
      <c r="B3531" s="233">
        <v>2298.63</v>
      </c>
    </row>
    <row r="3532" spans="1:2" ht="16.350000000000001" customHeight="1" x14ac:dyDescent="0.25">
      <c r="A3532" s="232">
        <v>37092</v>
      </c>
      <c r="B3532" s="235">
        <v>2301.67</v>
      </c>
    </row>
    <row r="3533" spans="1:2" ht="16.350000000000001" customHeight="1" x14ac:dyDescent="0.25">
      <c r="A3533" s="232">
        <v>37093</v>
      </c>
      <c r="B3533" s="233">
        <v>2301.67</v>
      </c>
    </row>
    <row r="3534" spans="1:2" ht="16.350000000000001" customHeight="1" x14ac:dyDescent="0.25">
      <c r="A3534" s="232">
        <v>37094</v>
      </c>
      <c r="B3534" s="235">
        <v>2301.67</v>
      </c>
    </row>
    <row r="3535" spans="1:2" ht="16.350000000000001" customHeight="1" x14ac:dyDescent="0.25">
      <c r="A3535" s="232">
        <v>37095</v>
      </c>
      <c r="B3535" s="233">
        <v>2301.67</v>
      </c>
    </row>
    <row r="3536" spans="1:2" ht="16.350000000000001" customHeight="1" x14ac:dyDescent="0.25">
      <c r="A3536" s="232">
        <v>37096</v>
      </c>
      <c r="B3536" s="235">
        <v>2302.2600000000002</v>
      </c>
    </row>
    <row r="3537" spans="1:2" ht="16.350000000000001" customHeight="1" x14ac:dyDescent="0.25">
      <c r="A3537" s="232">
        <v>37097</v>
      </c>
      <c r="B3537" s="233">
        <v>2301.56</v>
      </c>
    </row>
    <row r="3538" spans="1:2" ht="16.350000000000001" customHeight="1" x14ac:dyDescent="0.25">
      <c r="A3538" s="232">
        <v>37098</v>
      </c>
      <c r="B3538" s="235">
        <v>2302.6999999999998</v>
      </c>
    </row>
    <row r="3539" spans="1:2" ht="16.350000000000001" customHeight="1" x14ac:dyDescent="0.25">
      <c r="A3539" s="232">
        <v>37099</v>
      </c>
      <c r="B3539" s="233">
        <v>2301.5300000000002</v>
      </c>
    </row>
    <row r="3540" spans="1:2" ht="16.350000000000001" customHeight="1" x14ac:dyDescent="0.25">
      <c r="A3540" s="232">
        <v>37100</v>
      </c>
      <c r="B3540" s="235">
        <v>2301.6999999999998</v>
      </c>
    </row>
    <row r="3541" spans="1:2" ht="16.350000000000001" customHeight="1" x14ac:dyDescent="0.25">
      <c r="A3541" s="232">
        <v>37101</v>
      </c>
      <c r="B3541" s="233">
        <v>2301.6999999999998</v>
      </c>
    </row>
    <row r="3542" spans="1:2" ht="16.350000000000001" customHeight="1" x14ac:dyDescent="0.25">
      <c r="A3542" s="232">
        <v>37102</v>
      </c>
      <c r="B3542" s="235">
        <v>2301.6999999999998</v>
      </c>
    </row>
    <row r="3543" spans="1:2" ht="16.350000000000001" customHeight="1" x14ac:dyDescent="0.25">
      <c r="A3543" s="232">
        <v>37103</v>
      </c>
      <c r="B3543" s="233">
        <v>2298.27</v>
      </c>
    </row>
    <row r="3544" spans="1:2" ht="16.350000000000001" customHeight="1" x14ac:dyDescent="0.25">
      <c r="A3544" s="232">
        <v>37104</v>
      </c>
      <c r="B3544" s="235">
        <v>2293.25</v>
      </c>
    </row>
    <row r="3545" spans="1:2" ht="16.350000000000001" customHeight="1" x14ac:dyDescent="0.25">
      <c r="A3545" s="232">
        <v>37105</v>
      </c>
      <c r="B3545" s="233">
        <v>2295.19</v>
      </c>
    </row>
    <row r="3546" spans="1:2" ht="16.350000000000001" customHeight="1" x14ac:dyDescent="0.25">
      <c r="A3546" s="232">
        <v>37106</v>
      </c>
      <c r="B3546" s="235">
        <v>2298.91</v>
      </c>
    </row>
    <row r="3547" spans="1:2" ht="16.350000000000001" customHeight="1" x14ac:dyDescent="0.25">
      <c r="A3547" s="232">
        <v>37107</v>
      </c>
      <c r="B3547" s="233">
        <v>2295.7199999999998</v>
      </c>
    </row>
    <row r="3548" spans="1:2" ht="16.350000000000001" customHeight="1" x14ac:dyDescent="0.25">
      <c r="A3548" s="232">
        <v>37108</v>
      </c>
      <c r="B3548" s="235">
        <v>2295.7199999999998</v>
      </c>
    </row>
    <row r="3549" spans="1:2" ht="16.350000000000001" customHeight="1" x14ac:dyDescent="0.25">
      <c r="A3549" s="232">
        <v>37109</v>
      </c>
      <c r="B3549" s="233">
        <v>2295.7199999999998</v>
      </c>
    </row>
    <row r="3550" spans="1:2" ht="16.350000000000001" customHeight="1" x14ac:dyDescent="0.25">
      <c r="A3550" s="232">
        <v>37110</v>
      </c>
      <c r="B3550" s="235">
        <v>2291.46</v>
      </c>
    </row>
    <row r="3551" spans="1:2" ht="16.350000000000001" customHeight="1" x14ac:dyDescent="0.25">
      <c r="A3551" s="232">
        <v>37111</v>
      </c>
      <c r="B3551" s="233">
        <v>2291.46</v>
      </c>
    </row>
    <row r="3552" spans="1:2" ht="16.350000000000001" customHeight="1" x14ac:dyDescent="0.25">
      <c r="A3552" s="232">
        <v>37112</v>
      </c>
      <c r="B3552" s="235">
        <v>2295.0500000000002</v>
      </c>
    </row>
    <row r="3553" spans="1:2" ht="16.350000000000001" customHeight="1" x14ac:dyDescent="0.25">
      <c r="A3553" s="232">
        <v>37113</v>
      </c>
      <c r="B3553" s="233">
        <v>2291.5</v>
      </c>
    </row>
    <row r="3554" spans="1:2" ht="16.350000000000001" customHeight="1" x14ac:dyDescent="0.25">
      <c r="A3554" s="232">
        <v>37114</v>
      </c>
      <c r="B3554" s="235">
        <v>2288.0300000000002</v>
      </c>
    </row>
    <row r="3555" spans="1:2" ht="16.350000000000001" customHeight="1" x14ac:dyDescent="0.25">
      <c r="A3555" s="232">
        <v>37115</v>
      </c>
      <c r="B3555" s="233">
        <v>2288.0300000000002</v>
      </c>
    </row>
    <row r="3556" spans="1:2" ht="16.350000000000001" customHeight="1" x14ac:dyDescent="0.25">
      <c r="A3556" s="232">
        <v>37116</v>
      </c>
      <c r="B3556" s="235">
        <v>2288.0300000000002</v>
      </c>
    </row>
    <row r="3557" spans="1:2" ht="16.350000000000001" customHeight="1" x14ac:dyDescent="0.25">
      <c r="A3557" s="232">
        <v>37117</v>
      </c>
      <c r="B3557" s="233">
        <v>2284.9</v>
      </c>
    </row>
    <row r="3558" spans="1:2" ht="16.350000000000001" customHeight="1" x14ac:dyDescent="0.25">
      <c r="A3558" s="232">
        <v>37118</v>
      </c>
      <c r="B3558" s="235">
        <v>2284.98</v>
      </c>
    </row>
    <row r="3559" spans="1:2" ht="16.350000000000001" customHeight="1" x14ac:dyDescent="0.25">
      <c r="A3559" s="232">
        <v>37119</v>
      </c>
      <c r="B3559" s="233">
        <v>2291.41</v>
      </c>
    </row>
    <row r="3560" spans="1:2" ht="16.350000000000001" customHeight="1" x14ac:dyDescent="0.25">
      <c r="A3560" s="232">
        <v>37120</v>
      </c>
      <c r="B3560" s="235">
        <v>2288.1799999999998</v>
      </c>
    </row>
    <row r="3561" spans="1:2" ht="16.350000000000001" customHeight="1" x14ac:dyDescent="0.25">
      <c r="A3561" s="232">
        <v>37121</v>
      </c>
      <c r="B3561" s="233">
        <v>2285.06</v>
      </c>
    </row>
    <row r="3562" spans="1:2" ht="16.350000000000001" customHeight="1" x14ac:dyDescent="0.25">
      <c r="A3562" s="232">
        <v>37122</v>
      </c>
      <c r="B3562" s="235">
        <v>2285.06</v>
      </c>
    </row>
    <row r="3563" spans="1:2" ht="16.350000000000001" customHeight="1" x14ac:dyDescent="0.25">
      <c r="A3563" s="232">
        <v>37123</v>
      </c>
      <c r="B3563" s="233">
        <v>2285.06</v>
      </c>
    </row>
    <row r="3564" spans="1:2" ht="16.350000000000001" customHeight="1" x14ac:dyDescent="0.25">
      <c r="A3564" s="232">
        <v>37124</v>
      </c>
      <c r="B3564" s="235">
        <v>2285.06</v>
      </c>
    </row>
    <row r="3565" spans="1:2" ht="16.350000000000001" customHeight="1" x14ac:dyDescent="0.25">
      <c r="A3565" s="232">
        <v>37125</v>
      </c>
      <c r="B3565" s="233">
        <v>2283.86</v>
      </c>
    </row>
    <row r="3566" spans="1:2" ht="16.350000000000001" customHeight="1" x14ac:dyDescent="0.25">
      <c r="A3566" s="232">
        <v>37126</v>
      </c>
      <c r="B3566" s="235">
        <v>2279.25</v>
      </c>
    </row>
    <row r="3567" spans="1:2" ht="16.350000000000001" customHeight="1" x14ac:dyDescent="0.25">
      <c r="A3567" s="232">
        <v>37127</v>
      </c>
      <c r="B3567" s="233">
        <v>2275.0700000000002</v>
      </c>
    </row>
    <row r="3568" spans="1:2" ht="16.350000000000001" customHeight="1" x14ac:dyDescent="0.25">
      <c r="A3568" s="232">
        <v>37128</v>
      </c>
      <c r="B3568" s="235">
        <v>2273.5</v>
      </c>
    </row>
    <row r="3569" spans="1:2" ht="16.350000000000001" customHeight="1" x14ac:dyDescent="0.25">
      <c r="A3569" s="232">
        <v>37129</v>
      </c>
      <c r="B3569" s="233">
        <v>2273.5</v>
      </c>
    </row>
    <row r="3570" spans="1:2" ht="16.350000000000001" customHeight="1" x14ac:dyDescent="0.25">
      <c r="A3570" s="232">
        <v>37130</v>
      </c>
      <c r="B3570" s="235">
        <v>2273.5</v>
      </c>
    </row>
    <row r="3571" spans="1:2" ht="16.350000000000001" customHeight="1" x14ac:dyDescent="0.25">
      <c r="A3571" s="232">
        <v>37131</v>
      </c>
      <c r="B3571" s="233">
        <v>2282.56</v>
      </c>
    </row>
    <row r="3572" spans="1:2" ht="16.350000000000001" customHeight="1" x14ac:dyDescent="0.25">
      <c r="A3572" s="232">
        <v>37132</v>
      </c>
      <c r="B3572" s="235">
        <v>2290.5700000000002</v>
      </c>
    </row>
    <row r="3573" spans="1:2" ht="16.350000000000001" customHeight="1" x14ac:dyDescent="0.25">
      <c r="A3573" s="232">
        <v>37133</v>
      </c>
      <c r="B3573" s="233">
        <v>2297.2399999999998</v>
      </c>
    </row>
    <row r="3574" spans="1:2" ht="16.350000000000001" customHeight="1" x14ac:dyDescent="0.25">
      <c r="A3574" s="232">
        <v>37134</v>
      </c>
      <c r="B3574" s="235">
        <v>2301.23</v>
      </c>
    </row>
    <row r="3575" spans="1:2" ht="16.350000000000001" customHeight="1" x14ac:dyDescent="0.25">
      <c r="A3575" s="232">
        <v>37135</v>
      </c>
      <c r="B3575" s="233">
        <v>2296.85</v>
      </c>
    </row>
    <row r="3576" spans="1:2" ht="16.350000000000001" customHeight="1" x14ac:dyDescent="0.25">
      <c r="A3576" s="232">
        <v>37136</v>
      </c>
      <c r="B3576" s="235">
        <v>2296.85</v>
      </c>
    </row>
    <row r="3577" spans="1:2" ht="16.350000000000001" customHeight="1" x14ac:dyDescent="0.25">
      <c r="A3577" s="232">
        <v>37137</v>
      </c>
      <c r="B3577" s="233">
        <v>2296.85</v>
      </c>
    </row>
    <row r="3578" spans="1:2" ht="16.350000000000001" customHeight="1" x14ac:dyDescent="0.25">
      <c r="A3578" s="232">
        <v>37138</v>
      </c>
      <c r="B3578" s="235">
        <v>2305.15</v>
      </c>
    </row>
    <row r="3579" spans="1:2" ht="16.350000000000001" customHeight="1" x14ac:dyDescent="0.25">
      <c r="A3579" s="232">
        <v>37139</v>
      </c>
      <c r="B3579" s="233">
        <v>2305.2800000000002</v>
      </c>
    </row>
    <row r="3580" spans="1:2" ht="16.350000000000001" customHeight="1" x14ac:dyDescent="0.25">
      <c r="A3580" s="232">
        <v>37140</v>
      </c>
      <c r="B3580" s="235">
        <v>2312.87</v>
      </c>
    </row>
    <row r="3581" spans="1:2" ht="16.350000000000001" customHeight="1" x14ac:dyDescent="0.25">
      <c r="A3581" s="232">
        <v>37141</v>
      </c>
      <c r="B3581" s="233">
        <v>2317.02</v>
      </c>
    </row>
    <row r="3582" spans="1:2" ht="16.350000000000001" customHeight="1" x14ac:dyDescent="0.25">
      <c r="A3582" s="232">
        <v>37142</v>
      </c>
      <c r="B3582" s="235">
        <v>2320.09</v>
      </c>
    </row>
    <row r="3583" spans="1:2" ht="16.350000000000001" customHeight="1" x14ac:dyDescent="0.25">
      <c r="A3583" s="232">
        <v>37143</v>
      </c>
      <c r="B3583" s="233">
        <v>2320.09</v>
      </c>
    </row>
    <row r="3584" spans="1:2" ht="16.350000000000001" customHeight="1" x14ac:dyDescent="0.25">
      <c r="A3584" s="232">
        <v>37144</v>
      </c>
      <c r="B3584" s="235">
        <v>2320.09</v>
      </c>
    </row>
    <row r="3585" spans="1:2" ht="16.350000000000001" customHeight="1" x14ac:dyDescent="0.25">
      <c r="A3585" s="232">
        <v>37145</v>
      </c>
      <c r="B3585" s="233">
        <v>2324.7800000000002</v>
      </c>
    </row>
    <row r="3586" spans="1:2" ht="16.350000000000001" customHeight="1" x14ac:dyDescent="0.25">
      <c r="A3586" s="232">
        <v>37146</v>
      </c>
      <c r="B3586" s="235">
        <v>2341.2800000000002</v>
      </c>
    </row>
    <row r="3587" spans="1:2" ht="16.350000000000001" customHeight="1" x14ac:dyDescent="0.25">
      <c r="A3587" s="232">
        <v>37147</v>
      </c>
      <c r="B3587" s="233">
        <v>2341.14</v>
      </c>
    </row>
    <row r="3588" spans="1:2" ht="16.350000000000001" customHeight="1" x14ac:dyDescent="0.25">
      <c r="A3588" s="232">
        <v>37148</v>
      </c>
      <c r="B3588" s="235">
        <v>2337.25</v>
      </c>
    </row>
    <row r="3589" spans="1:2" ht="16.350000000000001" customHeight="1" x14ac:dyDescent="0.25">
      <c r="A3589" s="232">
        <v>37149</v>
      </c>
      <c r="B3589" s="233">
        <v>2342.44</v>
      </c>
    </row>
    <row r="3590" spans="1:2" ht="16.350000000000001" customHeight="1" x14ac:dyDescent="0.25">
      <c r="A3590" s="232">
        <v>37150</v>
      </c>
      <c r="B3590" s="235">
        <v>2342.44</v>
      </c>
    </row>
    <row r="3591" spans="1:2" ht="16.350000000000001" customHeight="1" x14ac:dyDescent="0.25">
      <c r="A3591" s="232">
        <v>37151</v>
      </c>
      <c r="B3591" s="233">
        <v>2342.44</v>
      </c>
    </row>
    <row r="3592" spans="1:2" ht="16.350000000000001" customHeight="1" x14ac:dyDescent="0.25">
      <c r="A3592" s="232">
        <v>37152</v>
      </c>
      <c r="B3592" s="235">
        <v>2342.1799999999998</v>
      </c>
    </row>
    <row r="3593" spans="1:2" ht="16.350000000000001" customHeight="1" x14ac:dyDescent="0.25">
      <c r="A3593" s="232">
        <v>37153</v>
      </c>
      <c r="B3593" s="233">
        <v>2338.39</v>
      </c>
    </row>
    <row r="3594" spans="1:2" ht="16.350000000000001" customHeight="1" x14ac:dyDescent="0.25">
      <c r="A3594" s="232">
        <v>37154</v>
      </c>
      <c r="B3594" s="235">
        <v>2342.04</v>
      </c>
    </row>
    <row r="3595" spans="1:2" ht="16.350000000000001" customHeight="1" x14ac:dyDescent="0.25">
      <c r="A3595" s="232">
        <v>37155</v>
      </c>
      <c r="B3595" s="233">
        <v>2341.6799999999998</v>
      </c>
    </row>
    <row r="3596" spans="1:2" ht="16.350000000000001" customHeight="1" x14ac:dyDescent="0.25">
      <c r="A3596" s="232">
        <v>37156</v>
      </c>
      <c r="B3596" s="235">
        <v>2342.1799999999998</v>
      </c>
    </row>
    <row r="3597" spans="1:2" ht="16.350000000000001" customHeight="1" x14ac:dyDescent="0.25">
      <c r="A3597" s="232">
        <v>37157</v>
      </c>
      <c r="B3597" s="233">
        <v>2342.1799999999998</v>
      </c>
    </row>
    <row r="3598" spans="1:2" ht="16.350000000000001" customHeight="1" x14ac:dyDescent="0.25">
      <c r="A3598" s="232">
        <v>37158</v>
      </c>
      <c r="B3598" s="235">
        <v>2342.1799999999998</v>
      </c>
    </row>
    <row r="3599" spans="1:2" ht="16.350000000000001" customHeight="1" x14ac:dyDescent="0.25">
      <c r="A3599" s="232">
        <v>37159</v>
      </c>
      <c r="B3599" s="233">
        <v>2329.6999999999998</v>
      </c>
    </row>
    <row r="3600" spans="1:2" ht="16.350000000000001" customHeight="1" x14ac:dyDescent="0.25">
      <c r="A3600" s="232">
        <v>37160</v>
      </c>
      <c r="B3600" s="235">
        <v>2327.09</v>
      </c>
    </row>
    <row r="3601" spans="1:2" ht="16.350000000000001" customHeight="1" x14ac:dyDescent="0.25">
      <c r="A3601" s="232">
        <v>37161</v>
      </c>
      <c r="B3601" s="233">
        <v>2328.4899999999998</v>
      </c>
    </row>
    <row r="3602" spans="1:2" ht="16.350000000000001" customHeight="1" x14ac:dyDescent="0.25">
      <c r="A3602" s="232">
        <v>37162</v>
      </c>
      <c r="B3602" s="235">
        <v>2328.75</v>
      </c>
    </row>
    <row r="3603" spans="1:2" ht="16.350000000000001" customHeight="1" x14ac:dyDescent="0.25">
      <c r="A3603" s="232">
        <v>37163</v>
      </c>
      <c r="B3603" s="233">
        <v>2332.19</v>
      </c>
    </row>
    <row r="3604" spans="1:2" ht="16.350000000000001" customHeight="1" x14ac:dyDescent="0.25">
      <c r="A3604" s="232">
        <v>37164</v>
      </c>
      <c r="B3604" s="235">
        <v>2332.19</v>
      </c>
    </row>
    <row r="3605" spans="1:2" ht="16.350000000000001" customHeight="1" x14ac:dyDescent="0.25">
      <c r="A3605" s="232">
        <v>37165</v>
      </c>
      <c r="B3605" s="233">
        <v>2332.19</v>
      </c>
    </row>
    <row r="3606" spans="1:2" ht="16.350000000000001" customHeight="1" x14ac:dyDescent="0.25">
      <c r="A3606" s="232">
        <v>37166</v>
      </c>
      <c r="B3606" s="235">
        <v>2338.4499999999998</v>
      </c>
    </row>
    <row r="3607" spans="1:2" ht="16.350000000000001" customHeight="1" x14ac:dyDescent="0.25">
      <c r="A3607" s="232">
        <v>37167</v>
      </c>
      <c r="B3607" s="233">
        <v>2334.2399999999998</v>
      </c>
    </row>
    <row r="3608" spans="1:2" ht="16.350000000000001" customHeight="1" x14ac:dyDescent="0.25">
      <c r="A3608" s="232">
        <v>37168</v>
      </c>
      <c r="B3608" s="235">
        <v>2336.1799999999998</v>
      </c>
    </row>
    <row r="3609" spans="1:2" ht="16.350000000000001" customHeight="1" x14ac:dyDescent="0.25">
      <c r="A3609" s="232">
        <v>37169</v>
      </c>
      <c r="B3609" s="233">
        <v>2336.2800000000002</v>
      </c>
    </row>
    <row r="3610" spans="1:2" ht="16.350000000000001" customHeight="1" x14ac:dyDescent="0.25">
      <c r="A3610" s="232">
        <v>37170</v>
      </c>
      <c r="B3610" s="235">
        <v>2331.0300000000002</v>
      </c>
    </row>
    <row r="3611" spans="1:2" ht="16.350000000000001" customHeight="1" x14ac:dyDescent="0.25">
      <c r="A3611" s="232">
        <v>37171</v>
      </c>
      <c r="B3611" s="233">
        <v>2331.0300000000002</v>
      </c>
    </row>
    <row r="3612" spans="1:2" ht="16.350000000000001" customHeight="1" x14ac:dyDescent="0.25">
      <c r="A3612" s="232">
        <v>37172</v>
      </c>
      <c r="B3612" s="235">
        <v>2331.0300000000002</v>
      </c>
    </row>
    <row r="3613" spans="1:2" ht="16.350000000000001" customHeight="1" x14ac:dyDescent="0.25">
      <c r="A3613" s="232">
        <v>37173</v>
      </c>
      <c r="B3613" s="233">
        <v>2331.02</v>
      </c>
    </row>
    <row r="3614" spans="1:2" ht="16.350000000000001" customHeight="1" x14ac:dyDescent="0.25">
      <c r="A3614" s="232">
        <v>37174</v>
      </c>
      <c r="B3614" s="235">
        <v>2328.91</v>
      </c>
    </row>
    <row r="3615" spans="1:2" ht="16.350000000000001" customHeight="1" x14ac:dyDescent="0.25">
      <c r="A3615" s="232">
        <v>37175</v>
      </c>
      <c r="B3615" s="233">
        <v>2320.41</v>
      </c>
    </row>
    <row r="3616" spans="1:2" ht="16.350000000000001" customHeight="1" x14ac:dyDescent="0.25">
      <c r="A3616" s="232">
        <v>37176</v>
      </c>
      <c r="B3616" s="235">
        <v>2312.33</v>
      </c>
    </row>
    <row r="3617" spans="1:2" ht="16.350000000000001" customHeight="1" x14ac:dyDescent="0.25">
      <c r="A3617" s="232">
        <v>37177</v>
      </c>
      <c r="B3617" s="233">
        <v>2314.7399999999998</v>
      </c>
    </row>
    <row r="3618" spans="1:2" ht="16.350000000000001" customHeight="1" x14ac:dyDescent="0.25">
      <c r="A3618" s="232">
        <v>37178</v>
      </c>
      <c r="B3618" s="235">
        <v>2314.7399999999998</v>
      </c>
    </row>
    <row r="3619" spans="1:2" ht="16.350000000000001" customHeight="1" x14ac:dyDescent="0.25">
      <c r="A3619" s="232">
        <v>37179</v>
      </c>
      <c r="B3619" s="233">
        <v>2314.7399999999998</v>
      </c>
    </row>
    <row r="3620" spans="1:2" ht="16.350000000000001" customHeight="1" x14ac:dyDescent="0.25">
      <c r="A3620" s="232">
        <v>37180</v>
      </c>
      <c r="B3620" s="235">
        <v>2314.7399999999998</v>
      </c>
    </row>
    <row r="3621" spans="1:2" ht="16.350000000000001" customHeight="1" x14ac:dyDescent="0.25">
      <c r="A3621" s="232">
        <v>37181</v>
      </c>
      <c r="B3621" s="233">
        <v>2303.3000000000002</v>
      </c>
    </row>
    <row r="3622" spans="1:2" ht="16.350000000000001" customHeight="1" x14ac:dyDescent="0.25">
      <c r="A3622" s="232">
        <v>37182</v>
      </c>
      <c r="B3622" s="235">
        <v>2300.0100000000002</v>
      </c>
    </row>
    <row r="3623" spans="1:2" ht="16.350000000000001" customHeight="1" x14ac:dyDescent="0.25">
      <c r="A3623" s="232">
        <v>37183</v>
      </c>
      <c r="B3623" s="233">
        <v>2313.2399999999998</v>
      </c>
    </row>
    <row r="3624" spans="1:2" ht="16.350000000000001" customHeight="1" x14ac:dyDescent="0.25">
      <c r="A3624" s="232">
        <v>37184</v>
      </c>
      <c r="B3624" s="235">
        <v>2315.2600000000002</v>
      </c>
    </row>
    <row r="3625" spans="1:2" ht="16.350000000000001" customHeight="1" x14ac:dyDescent="0.25">
      <c r="A3625" s="232">
        <v>37185</v>
      </c>
      <c r="B3625" s="233">
        <v>2315.2600000000002</v>
      </c>
    </row>
    <row r="3626" spans="1:2" ht="16.350000000000001" customHeight="1" x14ac:dyDescent="0.25">
      <c r="A3626" s="232">
        <v>37186</v>
      </c>
      <c r="B3626" s="235">
        <v>2315.2600000000002</v>
      </c>
    </row>
    <row r="3627" spans="1:2" ht="16.350000000000001" customHeight="1" x14ac:dyDescent="0.25">
      <c r="A3627" s="232">
        <v>37187</v>
      </c>
      <c r="B3627" s="233">
        <v>2318.4699999999998</v>
      </c>
    </row>
    <row r="3628" spans="1:2" ht="16.350000000000001" customHeight="1" x14ac:dyDescent="0.25">
      <c r="A3628" s="232">
        <v>37188</v>
      </c>
      <c r="B3628" s="235">
        <v>2316.14</v>
      </c>
    </row>
    <row r="3629" spans="1:2" ht="16.350000000000001" customHeight="1" x14ac:dyDescent="0.25">
      <c r="A3629" s="232">
        <v>37189</v>
      </c>
      <c r="B3629" s="233">
        <v>2319.5300000000002</v>
      </c>
    </row>
    <row r="3630" spans="1:2" ht="16.350000000000001" customHeight="1" x14ac:dyDescent="0.25">
      <c r="A3630" s="232">
        <v>37190</v>
      </c>
      <c r="B3630" s="235">
        <v>2316.6799999999998</v>
      </c>
    </row>
    <row r="3631" spans="1:2" ht="16.350000000000001" customHeight="1" x14ac:dyDescent="0.25">
      <c r="A3631" s="232">
        <v>37191</v>
      </c>
      <c r="B3631" s="233">
        <v>2314.5</v>
      </c>
    </row>
    <row r="3632" spans="1:2" ht="16.350000000000001" customHeight="1" x14ac:dyDescent="0.25">
      <c r="A3632" s="232">
        <v>37192</v>
      </c>
      <c r="B3632" s="235">
        <v>2314.5</v>
      </c>
    </row>
    <row r="3633" spans="1:2" ht="16.350000000000001" customHeight="1" x14ac:dyDescent="0.25">
      <c r="A3633" s="232">
        <v>37193</v>
      </c>
      <c r="B3633" s="233">
        <v>2314.5</v>
      </c>
    </row>
    <row r="3634" spans="1:2" ht="16.350000000000001" customHeight="1" x14ac:dyDescent="0.25">
      <c r="A3634" s="232">
        <v>37194</v>
      </c>
      <c r="B3634" s="235">
        <v>2311.42</v>
      </c>
    </row>
    <row r="3635" spans="1:2" ht="16.350000000000001" customHeight="1" x14ac:dyDescent="0.25">
      <c r="A3635" s="232">
        <v>37195</v>
      </c>
      <c r="B3635" s="233">
        <v>2310.02</v>
      </c>
    </row>
    <row r="3636" spans="1:2" ht="16.350000000000001" customHeight="1" x14ac:dyDescent="0.25">
      <c r="A3636" s="232">
        <v>37196</v>
      </c>
      <c r="B3636" s="235">
        <v>2309.12</v>
      </c>
    </row>
    <row r="3637" spans="1:2" ht="16.350000000000001" customHeight="1" x14ac:dyDescent="0.25">
      <c r="A3637" s="232">
        <v>37197</v>
      </c>
      <c r="B3637" s="233">
        <v>2309.89</v>
      </c>
    </row>
    <row r="3638" spans="1:2" ht="16.350000000000001" customHeight="1" x14ac:dyDescent="0.25">
      <c r="A3638" s="232">
        <v>37198</v>
      </c>
      <c r="B3638" s="235">
        <v>2309.42</v>
      </c>
    </row>
    <row r="3639" spans="1:2" ht="16.350000000000001" customHeight="1" x14ac:dyDescent="0.25">
      <c r="A3639" s="232">
        <v>37199</v>
      </c>
      <c r="B3639" s="233">
        <v>2309.42</v>
      </c>
    </row>
    <row r="3640" spans="1:2" ht="16.350000000000001" customHeight="1" x14ac:dyDescent="0.25">
      <c r="A3640" s="232">
        <v>37200</v>
      </c>
      <c r="B3640" s="235">
        <v>2309.42</v>
      </c>
    </row>
    <row r="3641" spans="1:2" ht="16.350000000000001" customHeight="1" x14ac:dyDescent="0.25">
      <c r="A3641" s="232">
        <v>37201</v>
      </c>
      <c r="B3641" s="233">
        <v>2309.42</v>
      </c>
    </row>
    <row r="3642" spans="1:2" ht="16.350000000000001" customHeight="1" x14ac:dyDescent="0.25">
      <c r="A3642" s="232">
        <v>37202</v>
      </c>
      <c r="B3642" s="235">
        <v>2309.2199999999998</v>
      </c>
    </row>
    <row r="3643" spans="1:2" ht="16.350000000000001" customHeight="1" x14ac:dyDescent="0.25">
      <c r="A3643" s="232">
        <v>37203</v>
      </c>
      <c r="B3643" s="233">
        <v>2306.5700000000002</v>
      </c>
    </row>
    <row r="3644" spans="1:2" ht="16.350000000000001" customHeight="1" x14ac:dyDescent="0.25">
      <c r="A3644" s="232">
        <v>37204</v>
      </c>
      <c r="B3644" s="235">
        <v>2307.2399999999998</v>
      </c>
    </row>
    <row r="3645" spans="1:2" ht="16.350000000000001" customHeight="1" x14ac:dyDescent="0.25">
      <c r="A3645" s="232">
        <v>37205</v>
      </c>
      <c r="B3645" s="233">
        <v>2303.6799999999998</v>
      </c>
    </row>
    <row r="3646" spans="1:2" ht="16.350000000000001" customHeight="1" x14ac:dyDescent="0.25">
      <c r="A3646" s="232">
        <v>37206</v>
      </c>
      <c r="B3646" s="235">
        <v>2303.6799999999998</v>
      </c>
    </row>
    <row r="3647" spans="1:2" ht="16.350000000000001" customHeight="1" x14ac:dyDescent="0.25">
      <c r="A3647" s="232">
        <v>37207</v>
      </c>
      <c r="B3647" s="233">
        <v>2303.6799999999998</v>
      </c>
    </row>
    <row r="3648" spans="1:2" ht="16.350000000000001" customHeight="1" x14ac:dyDescent="0.25">
      <c r="A3648" s="232">
        <v>37208</v>
      </c>
      <c r="B3648" s="235">
        <v>2303.6799999999998</v>
      </c>
    </row>
    <row r="3649" spans="1:2" ht="16.350000000000001" customHeight="1" x14ac:dyDescent="0.25">
      <c r="A3649" s="232">
        <v>37209</v>
      </c>
      <c r="B3649" s="233">
        <v>2300.69</v>
      </c>
    </row>
    <row r="3650" spans="1:2" ht="16.350000000000001" customHeight="1" x14ac:dyDescent="0.25">
      <c r="A3650" s="232">
        <v>37210</v>
      </c>
      <c r="B3650" s="235">
        <v>2302.81</v>
      </c>
    </row>
    <row r="3651" spans="1:2" ht="16.350000000000001" customHeight="1" x14ac:dyDescent="0.25">
      <c r="A3651" s="232">
        <v>37211</v>
      </c>
      <c r="B3651" s="233">
        <v>2311.5700000000002</v>
      </c>
    </row>
    <row r="3652" spans="1:2" ht="16.350000000000001" customHeight="1" x14ac:dyDescent="0.25">
      <c r="A3652" s="232">
        <v>37212</v>
      </c>
      <c r="B3652" s="235">
        <v>2314.33</v>
      </c>
    </row>
    <row r="3653" spans="1:2" ht="16.350000000000001" customHeight="1" x14ac:dyDescent="0.25">
      <c r="A3653" s="232">
        <v>37213</v>
      </c>
      <c r="B3653" s="233">
        <v>2314.33</v>
      </c>
    </row>
    <row r="3654" spans="1:2" ht="16.350000000000001" customHeight="1" x14ac:dyDescent="0.25">
      <c r="A3654" s="232">
        <v>37214</v>
      </c>
      <c r="B3654" s="235">
        <v>2314.33</v>
      </c>
    </row>
    <row r="3655" spans="1:2" ht="16.350000000000001" customHeight="1" x14ac:dyDescent="0.25">
      <c r="A3655" s="232">
        <v>37215</v>
      </c>
      <c r="B3655" s="233">
        <v>2310.9</v>
      </c>
    </row>
    <row r="3656" spans="1:2" ht="16.350000000000001" customHeight="1" x14ac:dyDescent="0.25">
      <c r="A3656" s="232">
        <v>37216</v>
      </c>
      <c r="B3656" s="235">
        <v>2314.86</v>
      </c>
    </row>
    <row r="3657" spans="1:2" ht="16.350000000000001" customHeight="1" x14ac:dyDescent="0.25">
      <c r="A3657" s="232">
        <v>37217</v>
      </c>
      <c r="B3657" s="233">
        <v>2319.34</v>
      </c>
    </row>
    <row r="3658" spans="1:2" ht="16.350000000000001" customHeight="1" x14ac:dyDescent="0.25">
      <c r="A3658" s="232">
        <v>37218</v>
      </c>
      <c r="B3658" s="235">
        <v>2317.5700000000002</v>
      </c>
    </row>
    <row r="3659" spans="1:2" ht="16.350000000000001" customHeight="1" x14ac:dyDescent="0.25">
      <c r="A3659" s="232">
        <v>37219</v>
      </c>
      <c r="B3659" s="233">
        <v>2316.4</v>
      </c>
    </row>
    <row r="3660" spans="1:2" ht="16.350000000000001" customHeight="1" x14ac:dyDescent="0.25">
      <c r="A3660" s="232">
        <v>37220</v>
      </c>
      <c r="B3660" s="235">
        <v>2316.4</v>
      </c>
    </row>
    <row r="3661" spans="1:2" ht="16.350000000000001" customHeight="1" x14ac:dyDescent="0.25">
      <c r="A3661" s="232">
        <v>37221</v>
      </c>
      <c r="B3661" s="233">
        <v>2316.4</v>
      </c>
    </row>
    <row r="3662" spans="1:2" ht="16.350000000000001" customHeight="1" x14ac:dyDescent="0.25">
      <c r="A3662" s="232">
        <v>37222</v>
      </c>
      <c r="B3662" s="235">
        <v>2313.2600000000002</v>
      </c>
    </row>
    <row r="3663" spans="1:2" ht="16.350000000000001" customHeight="1" x14ac:dyDescent="0.25">
      <c r="A3663" s="232">
        <v>37223</v>
      </c>
      <c r="B3663" s="233">
        <v>2312.9</v>
      </c>
    </row>
    <row r="3664" spans="1:2" ht="16.350000000000001" customHeight="1" x14ac:dyDescent="0.25">
      <c r="A3664" s="232">
        <v>37224</v>
      </c>
      <c r="B3664" s="235">
        <v>2310.9699999999998</v>
      </c>
    </row>
    <row r="3665" spans="1:2" ht="16.350000000000001" customHeight="1" x14ac:dyDescent="0.25">
      <c r="A3665" s="232">
        <v>37225</v>
      </c>
      <c r="B3665" s="233">
        <v>2308.59</v>
      </c>
    </row>
    <row r="3666" spans="1:2" ht="16.350000000000001" customHeight="1" x14ac:dyDescent="0.25">
      <c r="A3666" s="232">
        <v>37226</v>
      </c>
      <c r="B3666" s="235">
        <v>2303.35</v>
      </c>
    </row>
    <row r="3667" spans="1:2" ht="16.350000000000001" customHeight="1" x14ac:dyDescent="0.25">
      <c r="A3667" s="232">
        <v>37227</v>
      </c>
      <c r="B3667" s="233">
        <v>2303.35</v>
      </c>
    </row>
    <row r="3668" spans="1:2" ht="16.350000000000001" customHeight="1" x14ac:dyDescent="0.25">
      <c r="A3668" s="232">
        <v>37228</v>
      </c>
      <c r="B3668" s="235">
        <v>2303.35</v>
      </c>
    </row>
    <row r="3669" spans="1:2" ht="16.350000000000001" customHeight="1" x14ac:dyDescent="0.25">
      <c r="A3669" s="232">
        <v>37229</v>
      </c>
      <c r="B3669" s="233">
        <v>2304.13</v>
      </c>
    </row>
    <row r="3670" spans="1:2" ht="16.350000000000001" customHeight="1" x14ac:dyDescent="0.25">
      <c r="A3670" s="232">
        <v>37230</v>
      </c>
      <c r="B3670" s="235">
        <v>2314.7600000000002</v>
      </c>
    </row>
    <row r="3671" spans="1:2" ht="16.350000000000001" customHeight="1" x14ac:dyDescent="0.25">
      <c r="A3671" s="232">
        <v>37231</v>
      </c>
      <c r="B3671" s="233">
        <v>2315.36</v>
      </c>
    </row>
    <row r="3672" spans="1:2" ht="16.350000000000001" customHeight="1" x14ac:dyDescent="0.25">
      <c r="A3672" s="232">
        <v>37232</v>
      </c>
      <c r="B3672" s="235">
        <v>2314.89</v>
      </c>
    </row>
    <row r="3673" spans="1:2" ht="16.350000000000001" customHeight="1" x14ac:dyDescent="0.25">
      <c r="A3673" s="232">
        <v>37233</v>
      </c>
      <c r="B3673" s="233">
        <v>2310.9</v>
      </c>
    </row>
    <row r="3674" spans="1:2" ht="16.350000000000001" customHeight="1" x14ac:dyDescent="0.25">
      <c r="A3674" s="232">
        <v>37234</v>
      </c>
      <c r="B3674" s="235">
        <v>2310.9</v>
      </c>
    </row>
    <row r="3675" spans="1:2" ht="16.350000000000001" customHeight="1" x14ac:dyDescent="0.25">
      <c r="A3675" s="232">
        <v>37235</v>
      </c>
      <c r="B3675" s="233">
        <v>2310.9</v>
      </c>
    </row>
    <row r="3676" spans="1:2" ht="16.350000000000001" customHeight="1" x14ac:dyDescent="0.25">
      <c r="A3676" s="232">
        <v>37236</v>
      </c>
      <c r="B3676" s="235">
        <v>2308.41</v>
      </c>
    </row>
    <row r="3677" spans="1:2" ht="16.350000000000001" customHeight="1" x14ac:dyDescent="0.25">
      <c r="A3677" s="232">
        <v>37237</v>
      </c>
      <c r="B3677" s="233">
        <v>2306.56</v>
      </c>
    </row>
    <row r="3678" spans="1:2" ht="16.350000000000001" customHeight="1" x14ac:dyDescent="0.25">
      <c r="A3678" s="232">
        <v>37238</v>
      </c>
      <c r="B3678" s="235">
        <v>2307.12</v>
      </c>
    </row>
    <row r="3679" spans="1:2" ht="16.350000000000001" customHeight="1" x14ac:dyDescent="0.25">
      <c r="A3679" s="232">
        <v>37239</v>
      </c>
      <c r="B3679" s="233">
        <v>2312</v>
      </c>
    </row>
    <row r="3680" spans="1:2" ht="16.350000000000001" customHeight="1" x14ac:dyDescent="0.25">
      <c r="A3680" s="232">
        <v>37240</v>
      </c>
      <c r="B3680" s="235">
        <v>2318.67</v>
      </c>
    </row>
    <row r="3681" spans="1:2" ht="16.350000000000001" customHeight="1" x14ac:dyDescent="0.25">
      <c r="A3681" s="232">
        <v>37241</v>
      </c>
      <c r="B3681" s="233">
        <v>2318.67</v>
      </c>
    </row>
    <row r="3682" spans="1:2" ht="16.350000000000001" customHeight="1" x14ac:dyDescent="0.25">
      <c r="A3682" s="232">
        <v>37242</v>
      </c>
      <c r="B3682" s="235">
        <v>2318.67</v>
      </c>
    </row>
    <row r="3683" spans="1:2" ht="16.350000000000001" customHeight="1" x14ac:dyDescent="0.25">
      <c r="A3683" s="232">
        <v>37243</v>
      </c>
      <c r="B3683" s="233">
        <v>2310.58</v>
      </c>
    </row>
    <row r="3684" spans="1:2" ht="16.350000000000001" customHeight="1" x14ac:dyDescent="0.25">
      <c r="A3684" s="232">
        <v>37244</v>
      </c>
      <c r="B3684" s="235">
        <v>2306.8200000000002</v>
      </c>
    </row>
    <row r="3685" spans="1:2" ht="16.350000000000001" customHeight="1" x14ac:dyDescent="0.25">
      <c r="A3685" s="232">
        <v>37245</v>
      </c>
      <c r="B3685" s="233">
        <v>2307.1</v>
      </c>
    </row>
    <row r="3686" spans="1:2" ht="16.350000000000001" customHeight="1" x14ac:dyDescent="0.25">
      <c r="A3686" s="232">
        <v>37246</v>
      </c>
      <c r="B3686" s="235">
        <v>2306.88</v>
      </c>
    </row>
    <row r="3687" spans="1:2" ht="16.350000000000001" customHeight="1" x14ac:dyDescent="0.25">
      <c r="A3687" s="232">
        <v>37247</v>
      </c>
      <c r="B3687" s="233">
        <v>2303.15</v>
      </c>
    </row>
    <row r="3688" spans="1:2" ht="16.350000000000001" customHeight="1" x14ac:dyDescent="0.25">
      <c r="A3688" s="232">
        <v>37248</v>
      </c>
      <c r="B3688" s="235">
        <v>2303.15</v>
      </c>
    </row>
    <row r="3689" spans="1:2" ht="16.350000000000001" customHeight="1" x14ac:dyDescent="0.25">
      <c r="A3689" s="232">
        <v>37249</v>
      </c>
      <c r="B3689" s="233">
        <v>2303.15</v>
      </c>
    </row>
    <row r="3690" spans="1:2" ht="16.350000000000001" customHeight="1" x14ac:dyDescent="0.25">
      <c r="A3690" s="232">
        <v>37250</v>
      </c>
      <c r="B3690" s="235">
        <v>2297.59</v>
      </c>
    </row>
    <row r="3691" spans="1:2" ht="16.350000000000001" customHeight="1" x14ac:dyDescent="0.25">
      <c r="A3691" s="232">
        <v>37251</v>
      </c>
      <c r="B3691" s="233">
        <v>2297.59</v>
      </c>
    </row>
    <row r="3692" spans="1:2" ht="16.350000000000001" customHeight="1" x14ac:dyDescent="0.25">
      <c r="A3692" s="232">
        <v>37252</v>
      </c>
      <c r="B3692" s="235">
        <v>2297.17</v>
      </c>
    </row>
    <row r="3693" spans="1:2" ht="16.350000000000001" customHeight="1" x14ac:dyDescent="0.25">
      <c r="A3693" s="232">
        <v>37253</v>
      </c>
      <c r="B3693" s="233">
        <v>2301.33</v>
      </c>
    </row>
    <row r="3694" spans="1:2" ht="16.350000000000001" customHeight="1" x14ac:dyDescent="0.25">
      <c r="A3694" s="232">
        <v>37254</v>
      </c>
      <c r="B3694" s="235">
        <v>2291.1799999999998</v>
      </c>
    </row>
    <row r="3695" spans="1:2" ht="16.350000000000001" customHeight="1" x14ac:dyDescent="0.25">
      <c r="A3695" s="232">
        <v>37255</v>
      </c>
      <c r="B3695" s="233">
        <v>2291.1799999999998</v>
      </c>
    </row>
    <row r="3696" spans="1:2" ht="16.350000000000001" customHeight="1" x14ac:dyDescent="0.25">
      <c r="A3696" s="232">
        <v>37256</v>
      </c>
      <c r="B3696" s="235">
        <v>2291.1799999999998</v>
      </c>
    </row>
    <row r="3697" spans="1:2" ht="16.350000000000001" customHeight="1" x14ac:dyDescent="0.25">
      <c r="A3697" s="232">
        <v>37257</v>
      </c>
      <c r="B3697" s="233">
        <v>2291.1799999999998</v>
      </c>
    </row>
    <row r="3698" spans="1:2" ht="16.350000000000001" customHeight="1" x14ac:dyDescent="0.25">
      <c r="A3698" s="232">
        <v>37258</v>
      </c>
      <c r="B3698" s="235">
        <v>2291.1799999999998</v>
      </c>
    </row>
    <row r="3699" spans="1:2" ht="16.350000000000001" customHeight="1" x14ac:dyDescent="0.25">
      <c r="A3699" s="232">
        <v>37259</v>
      </c>
      <c r="B3699" s="233">
        <v>2289.42</v>
      </c>
    </row>
    <row r="3700" spans="1:2" ht="16.350000000000001" customHeight="1" x14ac:dyDescent="0.25">
      <c r="A3700" s="232">
        <v>37260</v>
      </c>
      <c r="B3700" s="235">
        <v>2289.91</v>
      </c>
    </row>
    <row r="3701" spans="1:2" ht="16.350000000000001" customHeight="1" x14ac:dyDescent="0.25">
      <c r="A3701" s="232">
        <v>37261</v>
      </c>
      <c r="B3701" s="233">
        <v>2295.59</v>
      </c>
    </row>
    <row r="3702" spans="1:2" ht="16.350000000000001" customHeight="1" x14ac:dyDescent="0.25">
      <c r="A3702" s="232">
        <v>37262</v>
      </c>
      <c r="B3702" s="235">
        <v>2295.59</v>
      </c>
    </row>
    <row r="3703" spans="1:2" ht="16.350000000000001" customHeight="1" x14ac:dyDescent="0.25">
      <c r="A3703" s="232">
        <v>37263</v>
      </c>
      <c r="B3703" s="233">
        <v>2295.59</v>
      </c>
    </row>
    <row r="3704" spans="1:2" ht="16.350000000000001" customHeight="1" x14ac:dyDescent="0.25">
      <c r="A3704" s="232">
        <v>37264</v>
      </c>
      <c r="B3704" s="235">
        <v>2295.59</v>
      </c>
    </row>
    <row r="3705" spans="1:2" ht="16.350000000000001" customHeight="1" x14ac:dyDescent="0.25">
      <c r="A3705" s="232">
        <v>37265</v>
      </c>
      <c r="B3705" s="233">
        <v>2306.31</v>
      </c>
    </row>
    <row r="3706" spans="1:2" ht="16.350000000000001" customHeight="1" x14ac:dyDescent="0.25">
      <c r="A3706" s="232">
        <v>37266</v>
      </c>
      <c r="B3706" s="235">
        <v>2306.35</v>
      </c>
    </row>
    <row r="3707" spans="1:2" ht="16.350000000000001" customHeight="1" x14ac:dyDescent="0.25">
      <c r="A3707" s="232">
        <v>37267</v>
      </c>
      <c r="B3707" s="233">
        <v>2311.5700000000002</v>
      </c>
    </row>
    <row r="3708" spans="1:2" ht="16.350000000000001" customHeight="1" x14ac:dyDescent="0.25">
      <c r="A3708" s="232">
        <v>37268</v>
      </c>
      <c r="B3708" s="235">
        <v>2304.54</v>
      </c>
    </row>
    <row r="3709" spans="1:2" ht="16.350000000000001" customHeight="1" x14ac:dyDescent="0.25">
      <c r="A3709" s="232">
        <v>37269</v>
      </c>
      <c r="B3709" s="233">
        <v>2304.54</v>
      </c>
    </row>
    <row r="3710" spans="1:2" ht="16.350000000000001" customHeight="1" x14ac:dyDescent="0.25">
      <c r="A3710" s="232">
        <v>37270</v>
      </c>
      <c r="B3710" s="235">
        <v>2304.54</v>
      </c>
    </row>
    <row r="3711" spans="1:2" ht="16.350000000000001" customHeight="1" x14ac:dyDescent="0.25">
      <c r="A3711" s="232">
        <v>37271</v>
      </c>
      <c r="B3711" s="233">
        <v>2297.31</v>
      </c>
    </row>
    <row r="3712" spans="1:2" ht="16.350000000000001" customHeight="1" x14ac:dyDescent="0.25">
      <c r="A3712" s="232">
        <v>37272</v>
      </c>
      <c r="B3712" s="235">
        <v>2280.73</v>
      </c>
    </row>
    <row r="3713" spans="1:2" ht="16.350000000000001" customHeight="1" x14ac:dyDescent="0.25">
      <c r="A3713" s="232">
        <v>37273</v>
      </c>
      <c r="B3713" s="233">
        <v>2265.66</v>
      </c>
    </row>
    <row r="3714" spans="1:2" ht="16.350000000000001" customHeight="1" x14ac:dyDescent="0.25">
      <c r="A3714" s="232">
        <v>37274</v>
      </c>
      <c r="B3714" s="235">
        <v>2265.0100000000002</v>
      </c>
    </row>
    <row r="3715" spans="1:2" ht="16.350000000000001" customHeight="1" x14ac:dyDescent="0.25">
      <c r="A3715" s="232">
        <v>37275</v>
      </c>
      <c r="B3715" s="233">
        <v>2269.7600000000002</v>
      </c>
    </row>
    <row r="3716" spans="1:2" ht="16.350000000000001" customHeight="1" x14ac:dyDescent="0.25">
      <c r="A3716" s="232">
        <v>37276</v>
      </c>
      <c r="B3716" s="235">
        <v>2269.7600000000002</v>
      </c>
    </row>
    <row r="3717" spans="1:2" ht="16.350000000000001" customHeight="1" x14ac:dyDescent="0.25">
      <c r="A3717" s="232">
        <v>37277</v>
      </c>
      <c r="B3717" s="233">
        <v>2269.7600000000002</v>
      </c>
    </row>
    <row r="3718" spans="1:2" ht="16.350000000000001" customHeight="1" x14ac:dyDescent="0.25">
      <c r="A3718" s="232">
        <v>37278</v>
      </c>
      <c r="B3718" s="235">
        <v>2259.2399999999998</v>
      </c>
    </row>
    <row r="3719" spans="1:2" ht="16.350000000000001" customHeight="1" x14ac:dyDescent="0.25">
      <c r="A3719" s="232">
        <v>37279</v>
      </c>
      <c r="B3719" s="233">
        <v>2247.29</v>
      </c>
    </row>
    <row r="3720" spans="1:2" ht="16.350000000000001" customHeight="1" x14ac:dyDescent="0.25">
      <c r="A3720" s="232">
        <v>37280</v>
      </c>
      <c r="B3720" s="235">
        <v>2239.92</v>
      </c>
    </row>
    <row r="3721" spans="1:2" ht="16.350000000000001" customHeight="1" x14ac:dyDescent="0.25">
      <c r="A3721" s="232">
        <v>37281</v>
      </c>
      <c r="B3721" s="233">
        <v>2231.98</v>
      </c>
    </row>
    <row r="3722" spans="1:2" ht="16.350000000000001" customHeight="1" x14ac:dyDescent="0.25">
      <c r="A3722" s="232">
        <v>37282</v>
      </c>
      <c r="B3722" s="235">
        <v>2242.67</v>
      </c>
    </row>
    <row r="3723" spans="1:2" ht="16.350000000000001" customHeight="1" x14ac:dyDescent="0.25">
      <c r="A3723" s="232">
        <v>37283</v>
      </c>
      <c r="B3723" s="233">
        <v>2242.67</v>
      </c>
    </row>
    <row r="3724" spans="1:2" ht="16.350000000000001" customHeight="1" x14ac:dyDescent="0.25">
      <c r="A3724" s="232">
        <v>37284</v>
      </c>
      <c r="B3724" s="235">
        <v>2242.67</v>
      </c>
    </row>
    <row r="3725" spans="1:2" ht="16.350000000000001" customHeight="1" x14ac:dyDescent="0.25">
      <c r="A3725" s="232">
        <v>37285</v>
      </c>
      <c r="B3725" s="233">
        <v>2252.37</v>
      </c>
    </row>
    <row r="3726" spans="1:2" ht="16.350000000000001" customHeight="1" x14ac:dyDescent="0.25">
      <c r="A3726" s="232">
        <v>37286</v>
      </c>
      <c r="B3726" s="235">
        <v>2262.4499999999998</v>
      </c>
    </row>
    <row r="3727" spans="1:2" ht="16.350000000000001" customHeight="1" x14ac:dyDescent="0.25">
      <c r="A3727" s="232">
        <v>37287</v>
      </c>
      <c r="B3727" s="233">
        <v>2264.8200000000002</v>
      </c>
    </row>
    <row r="3728" spans="1:2" ht="16.350000000000001" customHeight="1" x14ac:dyDescent="0.25">
      <c r="A3728" s="232">
        <v>37288</v>
      </c>
      <c r="B3728" s="235">
        <v>2265.9899999999998</v>
      </c>
    </row>
    <row r="3729" spans="1:2" ht="16.350000000000001" customHeight="1" x14ac:dyDescent="0.25">
      <c r="A3729" s="232">
        <v>37289</v>
      </c>
      <c r="B3729" s="233">
        <v>2267.33</v>
      </c>
    </row>
    <row r="3730" spans="1:2" ht="16.350000000000001" customHeight="1" x14ac:dyDescent="0.25">
      <c r="A3730" s="232">
        <v>37290</v>
      </c>
      <c r="B3730" s="235">
        <v>2267.33</v>
      </c>
    </row>
    <row r="3731" spans="1:2" ht="16.350000000000001" customHeight="1" x14ac:dyDescent="0.25">
      <c r="A3731" s="232">
        <v>37291</v>
      </c>
      <c r="B3731" s="233">
        <v>2267.33</v>
      </c>
    </row>
    <row r="3732" spans="1:2" ht="16.350000000000001" customHeight="1" x14ac:dyDescent="0.25">
      <c r="A3732" s="232">
        <v>37292</v>
      </c>
      <c r="B3732" s="235">
        <v>2266.61</v>
      </c>
    </row>
    <row r="3733" spans="1:2" ht="16.350000000000001" customHeight="1" x14ac:dyDescent="0.25">
      <c r="A3733" s="232">
        <v>37293</v>
      </c>
      <c r="B3733" s="233">
        <v>2259.81</v>
      </c>
    </row>
    <row r="3734" spans="1:2" ht="16.350000000000001" customHeight="1" x14ac:dyDescent="0.25">
      <c r="A3734" s="232">
        <v>37294</v>
      </c>
      <c r="B3734" s="235">
        <v>2254.98</v>
      </c>
    </row>
    <row r="3735" spans="1:2" ht="16.350000000000001" customHeight="1" x14ac:dyDescent="0.25">
      <c r="A3735" s="232">
        <v>37295</v>
      </c>
      <c r="B3735" s="233">
        <v>2260.17</v>
      </c>
    </row>
    <row r="3736" spans="1:2" ht="16.350000000000001" customHeight="1" x14ac:dyDescent="0.25">
      <c r="A3736" s="232">
        <v>37296</v>
      </c>
      <c r="B3736" s="235">
        <v>2272.7600000000002</v>
      </c>
    </row>
    <row r="3737" spans="1:2" ht="16.350000000000001" customHeight="1" x14ac:dyDescent="0.25">
      <c r="A3737" s="232">
        <v>37297</v>
      </c>
      <c r="B3737" s="233">
        <v>2272.7600000000002</v>
      </c>
    </row>
    <row r="3738" spans="1:2" ht="16.350000000000001" customHeight="1" x14ac:dyDescent="0.25">
      <c r="A3738" s="232">
        <v>37298</v>
      </c>
      <c r="B3738" s="235">
        <v>2272.7600000000002</v>
      </c>
    </row>
    <row r="3739" spans="1:2" ht="16.350000000000001" customHeight="1" x14ac:dyDescent="0.25">
      <c r="A3739" s="232">
        <v>37299</v>
      </c>
      <c r="B3739" s="233">
        <v>2283.14</v>
      </c>
    </row>
    <row r="3740" spans="1:2" ht="16.350000000000001" customHeight="1" x14ac:dyDescent="0.25">
      <c r="A3740" s="232">
        <v>37300</v>
      </c>
      <c r="B3740" s="235">
        <v>2290.19</v>
      </c>
    </row>
    <row r="3741" spans="1:2" ht="16.350000000000001" customHeight="1" x14ac:dyDescent="0.25">
      <c r="A3741" s="232">
        <v>37301</v>
      </c>
      <c r="B3741" s="233">
        <v>2309.27</v>
      </c>
    </row>
    <row r="3742" spans="1:2" ht="16.350000000000001" customHeight="1" x14ac:dyDescent="0.25">
      <c r="A3742" s="232">
        <v>37302</v>
      </c>
      <c r="B3742" s="235">
        <v>2312.0300000000002</v>
      </c>
    </row>
    <row r="3743" spans="1:2" ht="16.350000000000001" customHeight="1" x14ac:dyDescent="0.25">
      <c r="A3743" s="232">
        <v>37303</v>
      </c>
      <c r="B3743" s="233">
        <v>2288.54</v>
      </c>
    </row>
    <row r="3744" spans="1:2" ht="16.350000000000001" customHeight="1" x14ac:dyDescent="0.25">
      <c r="A3744" s="232">
        <v>37304</v>
      </c>
      <c r="B3744" s="235">
        <v>2288.54</v>
      </c>
    </row>
    <row r="3745" spans="1:2" ht="16.350000000000001" customHeight="1" x14ac:dyDescent="0.25">
      <c r="A3745" s="232">
        <v>37305</v>
      </c>
      <c r="B3745" s="233">
        <v>2288.54</v>
      </c>
    </row>
    <row r="3746" spans="1:2" ht="16.350000000000001" customHeight="1" x14ac:dyDescent="0.25">
      <c r="A3746" s="232">
        <v>37306</v>
      </c>
      <c r="B3746" s="235">
        <v>2288.98</v>
      </c>
    </row>
    <row r="3747" spans="1:2" ht="16.350000000000001" customHeight="1" x14ac:dyDescent="0.25">
      <c r="A3747" s="232">
        <v>37307</v>
      </c>
      <c r="B3747" s="233">
        <v>2280.98</v>
      </c>
    </row>
    <row r="3748" spans="1:2" ht="16.350000000000001" customHeight="1" x14ac:dyDescent="0.25">
      <c r="A3748" s="232">
        <v>37308</v>
      </c>
      <c r="B3748" s="235">
        <v>2282.94</v>
      </c>
    </row>
    <row r="3749" spans="1:2" ht="16.350000000000001" customHeight="1" x14ac:dyDescent="0.25">
      <c r="A3749" s="232">
        <v>37309</v>
      </c>
      <c r="B3749" s="233">
        <v>2309.4499999999998</v>
      </c>
    </row>
    <row r="3750" spans="1:2" ht="16.350000000000001" customHeight="1" x14ac:dyDescent="0.25">
      <c r="A3750" s="232">
        <v>37310</v>
      </c>
      <c r="B3750" s="235">
        <v>2307.75</v>
      </c>
    </row>
    <row r="3751" spans="1:2" ht="16.350000000000001" customHeight="1" x14ac:dyDescent="0.25">
      <c r="A3751" s="232">
        <v>37311</v>
      </c>
      <c r="B3751" s="233">
        <v>2307.75</v>
      </c>
    </row>
    <row r="3752" spans="1:2" ht="16.350000000000001" customHeight="1" x14ac:dyDescent="0.25">
      <c r="A3752" s="232">
        <v>37312</v>
      </c>
      <c r="B3752" s="235">
        <v>2307.75</v>
      </c>
    </row>
    <row r="3753" spans="1:2" ht="16.350000000000001" customHeight="1" x14ac:dyDescent="0.25">
      <c r="A3753" s="232">
        <v>37313</v>
      </c>
      <c r="B3753" s="233">
        <v>2310.21</v>
      </c>
    </row>
    <row r="3754" spans="1:2" ht="16.350000000000001" customHeight="1" x14ac:dyDescent="0.25">
      <c r="A3754" s="232">
        <v>37314</v>
      </c>
      <c r="B3754" s="235">
        <v>2313.13</v>
      </c>
    </row>
    <row r="3755" spans="1:2" ht="16.350000000000001" customHeight="1" x14ac:dyDescent="0.25">
      <c r="A3755" s="232">
        <v>37315</v>
      </c>
      <c r="B3755" s="233">
        <v>2309.8200000000002</v>
      </c>
    </row>
    <row r="3756" spans="1:2" ht="16.350000000000001" customHeight="1" x14ac:dyDescent="0.25">
      <c r="A3756" s="232">
        <v>37316</v>
      </c>
      <c r="B3756" s="235">
        <v>2306.4499999999998</v>
      </c>
    </row>
    <row r="3757" spans="1:2" ht="16.350000000000001" customHeight="1" x14ac:dyDescent="0.25">
      <c r="A3757" s="232">
        <v>37317</v>
      </c>
      <c r="B3757" s="233">
        <v>2306.33</v>
      </c>
    </row>
    <row r="3758" spans="1:2" ht="16.350000000000001" customHeight="1" x14ac:dyDescent="0.25">
      <c r="A3758" s="232">
        <v>37318</v>
      </c>
      <c r="B3758" s="235">
        <v>2306.33</v>
      </c>
    </row>
    <row r="3759" spans="1:2" ht="16.350000000000001" customHeight="1" x14ac:dyDescent="0.25">
      <c r="A3759" s="232">
        <v>37319</v>
      </c>
      <c r="B3759" s="233">
        <v>2306.33</v>
      </c>
    </row>
    <row r="3760" spans="1:2" ht="16.350000000000001" customHeight="1" x14ac:dyDescent="0.25">
      <c r="A3760" s="232">
        <v>37320</v>
      </c>
      <c r="B3760" s="235">
        <v>2299.15</v>
      </c>
    </row>
    <row r="3761" spans="1:2" ht="16.350000000000001" customHeight="1" x14ac:dyDescent="0.25">
      <c r="A3761" s="232">
        <v>37321</v>
      </c>
      <c r="B3761" s="233">
        <v>2293.6</v>
      </c>
    </row>
    <row r="3762" spans="1:2" ht="16.350000000000001" customHeight="1" x14ac:dyDescent="0.25">
      <c r="A3762" s="232">
        <v>37322</v>
      </c>
      <c r="B3762" s="235">
        <v>2290</v>
      </c>
    </row>
    <row r="3763" spans="1:2" ht="16.350000000000001" customHeight="1" x14ac:dyDescent="0.25">
      <c r="A3763" s="232">
        <v>37323</v>
      </c>
      <c r="B3763" s="233">
        <v>2289.83</v>
      </c>
    </row>
    <row r="3764" spans="1:2" ht="16.350000000000001" customHeight="1" x14ac:dyDescent="0.25">
      <c r="A3764" s="232">
        <v>37324</v>
      </c>
      <c r="B3764" s="235">
        <v>2283.83</v>
      </c>
    </row>
    <row r="3765" spans="1:2" ht="16.350000000000001" customHeight="1" x14ac:dyDescent="0.25">
      <c r="A3765" s="232">
        <v>37325</v>
      </c>
      <c r="B3765" s="233">
        <v>2283.83</v>
      </c>
    </row>
    <row r="3766" spans="1:2" ht="16.350000000000001" customHeight="1" x14ac:dyDescent="0.25">
      <c r="A3766" s="232">
        <v>37326</v>
      </c>
      <c r="B3766" s="235">
        <v>2283.83</v>
      </c>
    </row>
    <row r="3767" spans="1:2" ht="16.350000000000001" customHeight="1" x14ac:dyDescent="0.25">
      <c r="A3767" s="232">
        <v>37327</v>
      </c>
      <c r="B3767" s="233">
        <v>2269.88</v>
      </c>
    </row>
    <row r="3768" spans="1:2" ht="16.350000000000001" customHeight="1" x14ac:dyDescent="0.25">
      <c r="A3768" s="232">
        <v>37328</v>
      </c>
      <c r="B3768" s="235">
        <v>2269.17</v>
      </c>
    </row>
    <row r="3769" spans="1:2" ht="16.350000000000001" customHeight="1" x14ac:dyDescent="0.25">
      <c r="A3769" s="232">
        <v>37329</v>
      </c>
      <c r="B3769" s="233">
        <v>2270.66</v>
      </c>
    </row>
    <row r="3770" spans="1:2" ht="16.350000000000001" customHeight="1" x14ac:dyDescent="0.25">
      <c r="A3770" s="232">
        <v>37330</v>
      </c>
      <c r="B3770" s="235">
        <v>2272.27</v>
      </c>
    </row>
    <row r="3771" spans="1:2" ht="16.350000000000001" customHeight="1" x14ac:dyDescent="0.25">
      <c r="A3771" s="232">
        <v>37331</v>
      </c>
      <c r="B3771" s="233">
        <v>2278.56</v>
      </c>
    </row>
    <row r="3772" spans="1:2" ht="16.350000000000001" customHeight="1" x14ac:dyDescent="0.25">
      <c r="A3772" s="232">
        <v>37332</v>
      </c>
      <c r="B3772" s="235">
        <v>2278.56</v>
      </c>
    </row>
    <row r="3773" spans="1:2" ht="16.350000000000001" customHeight="1" x14ac:dyDescent="0.25">
      <c r="A3773" s="232">
        <v>37333</v>
      </c>
      <c r="B3773" s="233">
        <v>2278.56</v>
      </c>
    </row>
    <row r="3774" spans="1:2" ht="16.350000000000001" customHeight="1" x14ac:dyDescent="0.25">
      <c r="A3774" s="232">
        <v>37334</v>
      </c>
      <c r="B3774" s="235">
        <v>2282.25</v>
      </c>
    </row>
    <row r="3775" spans="1:2" ht="16.350000000000001" customHeight="1" x14ac:dyDescent="0.25">
      <c r="A3775" s="232">
        <v>37335</v>
      </c>
      <c r="B3775" s="233">
        <v>2274.5300000000002</v>
      </c>
    </row>
    <row r="3776" spans="1:2" ht="16.350000000000001" customHeight="1" x14ac:dyDescent="0.25">
      <c r="A3776" s="232">
        <v>37336</v>
      </c>
      <c r="B3776" s="235">
        <v>2279.6</v>
      </c>
    </row>
    <row r="3777" spans="1:2" ht="16.350000000000001" customHeight="1" x14ac:dyDescent="0.25">
      <c r="A3777" s="232">
        <v>37337</v>
      </c>
      <c r="B3777" s="233">
        <v>2280</v>
      </c>
    </row>
    <row r="3778" spans="1:2" ht="16.350000000000001" customHeight="1" x14ac:dyDescent="0.25">
      <c r="A3778" s="232">
        <v>37338</v>
      </c>
      <c r="B3778" s="235">
        <v>2274.4699999999998</v>
      </c>
    </row>
    <row r="3779" spans="1:2" ht="16.350000000000001" customHeight="1" x14ac:dyDescent="0.25">
      <c r="A3779" s="232">
        <v>37339</v>
      </c>
      <c r="B3779" s="233">
        <v>2274.4699999999998</v>
      </c>
    </row>
    <row r="3780" spans="1:2" ht="16.350000000000001" customHeight="1" x14ac:dyDescent="0.25">
      <c r="A3780" s="232">
        <v>37340</v>
      </c>
      <c r="B3780" s="235">
        <v>2274.4699999999998</v>
      </c>
    </row>
    <row r="3781" spans="1:2" ht="16.350000000000001" customHeight="1" x14ac:dyDescent="0.25">
      <c r="A3781" s="232">
        <v>37341</v>
      </c>
      <c r="B3781" s="233">
        <v>2274.4699999999998</v>
      </c>
    </row>
    <row r="3782" spans="1:2" ht="16.350000000000001" customHeight="1" x14ac:dyDescent="0.25">
      <c r="A3782" s="232">
        <v>37342</v>
      </c>
      <c r="B3782" s="235">
        <v>2261.37</v>
      </c>
    </row>
    <row r="3783" spans="1:2" ht="16.350000000000001" customHeight="1" x14ac:dyDescent="0.25">
      <c r="A3783" s="232">
        <v>37343</v>
      </c>
      <c r="B3783" s="233">
        <v>2261.23</v>
      </c>
    </row>
    <row r="3784" spans="1:2" ht="16.350000000000001" customHeight="1" x14ac:dyDescent="0.25">
      <c r="A3784" s="232">
        <v>37344</v>
      </c>
      <c r="B3784" s="235">
        <v>2261.23</v>
      </c>
    </row>
    <row r="3785" spans="1:2" ht="16.350000000000001" customHeight="1" x14ac:dyDescent="0.25">
      <c r="A3785" s="232">
        <v>37345</v>
      </c>
      <c r="B3785" s="233">
        <v>2261.23</v>
      </c>
    </row>
    <row r="3786" spans="1:2" ht="16.350000000000001" customHeight="1" x14ac:dyDescent="0.25">
      <c r="A3786" s="232">
        <v>37346</v>
      </c>
      <c r="B3786" s="235">
        <v>2261.23</v>
      </c>
    </row>
    <row r="3787" spans="1:2" ht="16.350000000000001" customHeight="1" x14ac:dyDescent="0.25">
      <c r="A3787" s="232">
        <v>37347</v>
      </c>
      <c r="B3787" s="233">
        <v>2261.23</v>
      </c>
    </row>
    <row r="3788" spans="1:2" ht="16.350000000000001" customHeight="1" x14ac:dyDescent="0.25">
      <c r="A3788" s="232">
        <v>37348</v>
      </c>
      <c r="B3788" s="235">
        <v>2264.5700000000002</v>
      </c>
    </row>
    <row r="3789" spans="1:2" ht="16.350000000000001" customHeight="1" x14ac:dyDescent="0.25">
      <c r="A3789" s="232">
        <v>37349</v>
      </c>
      <c r="B3789" s="233">
        <v>2257.16</v>
      </c>
    </row>
    <row r="3790" spans="1:2" ht="16.350000000000001" customHeight="1" x14ac:dyDescent="0.25">
      <c r="A3790" s="232">
        <v>37350</v>
      </c>
      <c r="B3790" s="235">
        <v>2267.9899999999998</v>
      </c>
    </row>
    <row r="3791" spans="1:2" ht="16.350000000000001" customHeight="1" x14ac:dyDescent="0.25">
      <c r="A3791" s="232">
        <v>37351</v>
      </c>
      <c r="B3791" s="233">
        <v>2269.35</v>
      </c>
    </row>
    <row r="3792" spans="1:2" ht="16.350000000000001" customHeight="1" x14ac:dyDescent="0.25">
      <c r="A3792" s="232">
        <v>37352</v>
      </c>
      <c r="B3792" s="235">
        <v>2263.0300000000002</v>
      </c>
    </row>
    <row r="3793" spans="1:2" ht="16.350000000000001" customHeight="1" x14ac:dyDescent="0.25">
      <c r="A3793" s="232">
        <v>37353</v>
      </c>
      <c r="B3793" s="233">
        <v>2263.0300000000002</v>
      </c>
    </row>
    <row r="3794" spans="1:2" ht="16.350000000000001" customHeight="1" x14ac:dyDescent="0.25">
      <c r="A3794" s="232">
        <v>37354</v>
      </c>
      <c r="B3794" s="235">
        <v>2263.0300000000002</v>
      </c>
    </row>
    <row r="3795" spans="1:2" ht="16.350000000000001" customHeight="1" x14ac:dyDescent="0.25">
      <c r="A3795" s="232">
        <v>37355</v>
      </c>
      <c r="B3795" s="233">
        <v>2255.02</v>
      </c>
    </row>
    <row r="3796" spans="1:2" ht="16.350000000000001" customHeight="1" x14ac:dyDescent="0.25">
      <c r="A3796" s="232">
        <v>37356</v>
      </c>
      <c r="B3796" s="235">
        <v>2254.4499999999998</v>
      </c>
    </row>
    <row r="3797" spans="1:2" ht="16.350000000000001" customHeight="1" x14ac:dyDescent="0.25">
      <c r="A3797" s="232">
        <v>37357</v>
      </c>
      <c r="B3797" s="233">
        <v>2257.7800000000002</v>
      </c>
    </row>
    <row r="3798" spans="1:2" ht="16.350000000000001" customHeight="1" x14ac:dyDescent="0.25">
      <c r="A3798" s="232">
        <v>37358</v>
      </c>
      <c r="B3798" s="235">
        <v>2261.66</v>
      </c>
    </row>
    <row r="3799" spans="1:2" ht="16.350000000000001" customHeight="1" x14ac:dyDescent="0.25">
      <c r="A3799" s="232">
        <v>37359</v>
      </c>
      <c r="B3799" s="233">
        <v>2264.98</v>
      </c>
    </row>
    <row r="3800" spans="1:2" ht="16.350000000000001" customHeight="1" x14ac:dyDescent="0.25">
      <c r="A3800" s="232">
        <v>37360</v>
      </c>
      <c r="B3800" s="235">
        <v>2264.98</v>
      </c>
    </row>
    <row r="3801" spans="1:2" ht="16.350000000000001" customHeight="1" x14ac:dyDescent="0.25">
      <c r="A3801" s="232">
        <v>37361</v>
      </c>
      <c r="B3801" s="233">
        <v>2264.98</v>
      </c>
    </row>
    <row r="3802" spans="1:2" ht="16.350000000000001" customHeight="1" x14ac:dyDescent="0.25">
      <c r="A3802" s="232">
        <v>37362</v>
      </c>
      <c r="B3802" s="235">
        <v>2266.92</v>
      </c>
    </row>
    <row r="3803" spans="1:2" ht="16.350000000000001" customHeight="1" x14ac:dyDescent="0.25">
      <c r="A3803" s="232">
        <v>37363</v>
      </c>
      <c r="B3803" s="233">
        <v>2262.56</v>
      </c>
    </row>
    <row r="3804" spans="1:2" ht="16.350000000000001" customHeight="1" x14ac:dyDescent="0.25">
      <c r="A3804" s="232">
        <v>37364</v>
      </c>
      <c r="B3804" s="235">
        <v>2261.12</v>
      </c>
    </row>
    <row r="3805" spans="1:2" ht="16.350000000000001" customHeight="1" x14ac:dyDescent="0.25">
      <c r="A3805" s="232">
        <v>37365</v>
      </c>
      <c r="B3805" s="233">
        <v>2256.66</v>
      </c>
    </row>
    <row r="3806" spans="1:2" ht="16.350000000000001" customHeight="1" x14ac:dyDescent="0.25">
      <c r="A3806" s="232">
        <v>37366</v>
      </c>
      <c r="B3806" s="235">
        <v>2260.9</v>
      </c>
    </row>
    <row r="3807" spans="1:2" ht="16.350000000000001" customHeight="1" x14ac:dyDescent="0.25">
      <c r="A3807" s="232">
        <v>37367</v>
      </c>
      <c r="B3807" s="233">
        <v>2260.9</v>
      </c>
    </row>
    <row r="3808" spans="1:2" ht="16.350000000000001" customHeight="1" x14ac:dyDescent="0.25">
      <c r="A3808" s="232">
        <v>37368</v>
      </c>
      <c r="B3808" s="235">
        <v>2260.9</v>
      </c>
    </row>
    <row r="3809" spans="1:2" ht="16.350000000000001" customHeight="1" x14ac:dyDescent="0.25">
      <c r="A3809" s="232">
        <v>37369</v>
      </c>
      <c r="B3809" s="233">
        <v>2259.88</v>
      </c>
    </row>
    <row r="3810" spans="1:2" ht="16.350000000000001" customHeight="1" x14ac:dyDescent="0.25">
      <c r="A3810" s="232">
        <v>37370</v>
      </c>
      <c r="B3810" s="235">
        <v>2263.6799999999998</v>
      </c>
    </row>
    <row r="3811" spans="1:2" ht="16.350000000000001" customHeight="1" x14ac:dyDescent="0.25">
      <c r="A3811" s="232">
        <v>37371</v>
      </c>
      <c r="B3811" s="233">
        <v>2265.6999999999998</v>
      </c>
    </row>
    <row r="3812" spans="1:2" ht="16.350000000000001" customHeight="1" x14ac:dyDescent="0.25">
      <c r="A3812" s="232">
        <v>37372</v>
      </c>
      <c r="B3812" s="235">
        <v>2267.4</v>
      </c>
    </row>
    <row r="3813" spans="1:2" ht="16.350000000000001" customHeight="1" x14ac:dyDescent="0.25">
      <c r="A3813" s="232">
        <v>37373</v>
      </c>
      <c r="B3813" s="233">
        <v>2270.92</v>
      </c>
    </row>
    <row r="3814" spans="1:2" ht="16.350000000000001" customHeight="1" x14ac:dyDescent="0.25">
      <c r="A3814" s="232">
        <v>37374</v>
      </c>
      <c r="B3814" s="235">
        <v>2270.92</v>
      </c>
    </row>
    <row r="3815" spans="1:2" ht="16.350000000000001" customHeight="1" x14ac:dyDescent="0.25">
      <c r="A3815" s="232">
        <v>37375</v>
      </c>
      <c r="B3815" s="233">
        <v>2270.92</v>
      </c>
    </row>
    <row r="3816" spans="1:2" ht="16.350000000000001" customHeight="1" x14ac:dyDescent="0.25">
      <c r="A3816" s="232">
        <v>37376</v>
      </c>
      <c r="B3816" s="235">
        <v>2275.35</v>
      </c>
    </row>
    <row r="3817" spans="1:2" ht="16.350000000000001" customHeight="1" x14ac:dyDescent="0.25">
      <c r="A3817" s="232">
        <v>37377</v>
      </c>
      <c r="B3817" s="233">
        <v>2275.4299999999998</v>
      </c>
    </row>
    <row r="3818" spans="1:2" ht="16.350000000000001" customHeight="1" x14ac:dyDescent="0.25">
      <c r="A3818" s="232">
        <v>37378</v>
      </c>
      <c r="B3818" s="235">
        <v>2275.4299999999998</v>
      </c>
    </row>
    <row r="3819" spans="1:2" ht="16.350000000000001" customHeight="1" x14ac:dyDescent="0.25">
      <c r="A3819" s="232">
        <v>37379</v>
      </c>
      <c r="B3819" s="233">
        <v>2279.56</v>
      </c>
    </row>
    <row r="3820" spans="1:2" ht="16.350000000000001" customHeight="1" x14ac:dyDescent="0.25">
      <c r="A3820" s="232">
        <v>37380</v>
      </c>
      <c r="B3820" s="235">
        <v>2286.39</v>
      </c>
    </row>
    <row r="3821" spans="1:2" ht="16.350000000000001" customHeight="1" x14ac:dyDescent="0.25">
      <c r="A3821" s="232">
        <v>37381</v>
      </c>
      <c r="B3821" s="233">
        <v>2286.39</v>
      </c>
    </row>
    <row r="3822" spans="1:2" ht="16.350000000000001" customHeight="1" x14ac:dyDescent="0.25">
      <c r="A3822" s="232">
        <v>37382</v>
      </c>
      <c r="B3822" s="235">
        <v>2286.39</v>
      </c>
    </row>
    <row r="3823" spans="1:2" ht="16.350000000000001" customHeight="1" x14ac:dyDescent="0.25">
      <c r="A3823" s="232">
        <v>37383</v>
      </c>
      <c r="B3823" s="233">
        <v>2285.64</v>
      </c>
    </row>
    <row r="3824" spans="1:2" ht="16.350000000000001" customHeight="1" x14ac:dyDescent="0.25">
      <c r="A3824" s="232">
        <v>37384</v>
      </c>
      <c r="B3824" s="235">
        <v>2286.6</v>
      </c>
    </row>
    <row r="3825" spans="1:2" ht="16.350000000000001" customHeight="1" x14ac:dyDescent="0.25">
      <c r="A3825" s="232">
        <v>37385</v>
      </c>
      <c r="B3825" s="233">
        <v>2284.9299999999998</v>
      </c>
    </row>
    <row r="3826" spans="1:2" ht="16.350000000000001" customHeight="1" x14ac:dyDescent="0.25">
      <c r="A3826" s="232">
        <v>37386</v>
      </c>
      <c r="B3826" s="235">
        <v>2289.17</v>
      </c>
    </row>
    <row r="3827" spans="1:2" ht="16.350000000000001" customHeight="1" x14ac:dyDescent="0.25">
      <c r="A3827" s="232">
        <v>37387</v>
      </c>
      <c r="B3827" s="233">
        <v>2292</v>
      </c>
    </row>
    <row r="3828" spans="1:2" ht="16.350000000000001" customHeight="1" x14ac:dyDescent="0.25">
      <c r="A3828" s="232">
        <v>37388</v>
      </c>
      <c r="B3828" s="235">
        <v>2292</v>
      </c>
    </row>
    <row r="3829" spans="1:2" ht="16.350000000000001" customHeight="1" x14ac:dyDescent="0.25">
      <c r="A3829" s="232">
        <v>37389</v>
      </c>
      <c r="B3829" s="233">
        <v>2292</v>
      </c>
    </row>
    <row r="3830" spans="1:2" ht="16.350000000000001" customHeight="1" x14ac:dyDescent="0.25">
      <c r="A3830" s="232">
        <v>37390</v>
      </c>
      <c r="B3830" s="235">
        <v>2292</v>
      </c>
    </row>
    <row r="3831" spans="1:2" ht="16.350000000000001" customHeight="1" x14ac:dyDescent="0.25">
      <c r="A3831" s="232">
        <v>37391</v>
      </c>
      <c r="B3831" s="233">
        <v>2293</v>
      </c>
    </row>
    <row r="3832" spans="1:2" ht="16.350000000000001" customHeight="1" x14ac:dyDescent="0.25">
      <c r="A3832" s="232">
        <v>37392</v>
      </c>
      <c r="B3832" s="235">
        <v>2300.02</v>
      </c>
    </row>
    <row r="3833" spans="1:2" ht="16.350000000000001" customHeight="1" x14ac:dyDescent="0.25">
      <c r="A3833" s="232">
        <v>37393</v>
      </c>
      <c r="B3833" s="233">
        <v>2314.21</v>
      </c>
    </row>
    <row r="3834" spans="1:2" ht="16.350000000000001" customHeight="1" x14ac:dyDescent="0.25">
      <c r="A3834" s="232">
        <v>37394</v>
      </c>
      <c r="B3834" s="235">
        <v>2332.6799999999998</v>
      </c>
    </row>
    <row r="3835" spans="1:2" ht="16.350000000000001" customHeight="1" x14ac:dyDescent="0.25">
      <c r="A3835" s="232">
        <v>37395</v>
      </c>
      <c r="B3835" s="233">
        <v>2332.6799999999998</v>
      </c>
    </row>
    <row r="3836" spans="1:2" ht="16.350000000000001" customHeight="1" x14ac:dyDescent="0.25">
      <c r="A3836" s="232">
        <v>37396</v>
      </c>
      <c r="B3836" s="235">
        <v>2332.6799999999998</v>
      </c>
    </row>
    <row r="3837" spans="1:2" ht="16.350000000000001" customHeight="1" x14ac:dyDescent="0.25">
      <c r="A3837" s="232">
        <v>37397</v>
      </c>
      <c r="B3837" s="233">
        <v>2350.1999999999998</v>
      </c>
    </row>
    <row r="3838" spans="1:2" ht="16.350000000000001" customHeight="1" x14ac:dyDescent="0.25">
      <c r="A3838" s="232">
        <v>37398</v>
      </c>
      <c r="B3838" s="235">
        <v>2363.2800000000002</v>
      </c>
    </row>
    <row r="3839" spans="1:2" ht="16.350000000000001" customHeight="1" x14ac:dyDescent="0.25">
      <c r="A3839" s="232">
        <v>37399</v>
      </c>
      <c r="B3839" s="233">
        <v>2349.8000000000002</v>
      </c>
    </row>
    <row r="3840" spans="1:2" ht="16.350000000000001" customHeight="1" x14ac:dyDescent="0.25">
      <c r="A3840" s="232">
        <v>37400</v>
      </c>
      <c r="B3840" s="235">
        <v>2338.5500000000002</v>
      </c>
    </row>
    <row r="3841" spans="1:2" ht="16.350000000000001" customHeight="1" x14ac:dyDescent="0.25">
      <c r="A3841" s="232">
        <v>37401</v>
      </c>
      <c r="B3841" s="233">
        <v>2331.0700000000002</v>
      </c>
    </row>
    <row r="3842" spans="1:2" ht="16.350000000000001" customHeight="1" x14ac:dyDescent="0.25">
      <c r="A3842" s="232">
        <v>37402</v>
      </c>
      <c r="B3842" s="235">
        <v>2331.0700000000002</v>
      </c>
    </row>
    <row r="3843" spans="1:2" ht="16.350000000000001" customHeight="1" x14ac:dyDescent="0.25">
      <c r="A3843" s="232">
        <v>37403</v>
      </c>
      <c r="B3843" s="233">
        <v>2331.0700000000002</v>
      </c>
    </row>
    <row r="3844" spans="1:2" ht="16.350000000000001" customHeight="1" x14ac:dyDescent="0.25">
      <c r="A3844" s="232">
        <v>37404</v>
      </c>
      <c r="B3844" s="235">
        <v>2309.85</v>
      </c>
    </row>
    <row r="3845" spans="1:2" ht="16.350000000000001" customHeight="1" x14ac:dyDescent="0.25">
      <c r="A3845" s="232">
        <v>37405</v>
      </c>
      <c r="B3845" s="233">
        <v>2314.3000000000002</v>
      </c>
    </row>
    <row r="3846" spans="1:2" ht="16.350000000000001" customHeight="1" x14ac:dyDescent="0.25">
      <c r="A3846" s="232">
        <v>37406</v>
      </c>
      <c r="B3846" s="235">
        <v>2317.12</v>
      </c>
    </row>
    <row r="3847" spans="1:2" ht="16.350000000000001" customHeight="1" x14ac:dyDescent="0.25">
      <c r="A3847" s="232">
        <v>37407</v>
      </c>
      <c r="B3847" s="233">
        <v>2321.16</v>
      </c>
    </row>
    <row r="3848" spans="1:2" ht="16.350000000000001" customHeight="1" x14ac:dyDescent="0.25">
      <c r="A3848" s="232">
        <v>37408</v>
      </c>
      <c r="B3848" s="235">
        <v>2321.6799999999998</v>
      </c>
    </row>
    <row r="3849" spans="1:2" ht="16.350000000000001" customHeight="1" x14ac:dyDescent="0.25">
      <c r="A3849" s="232">
        <v>37409</v>
      </c>
      <c r="B3849" s="233">
        <v>2321.6799999999998</v>
      </c>
    </row>
    <row r="3850" spans="1:2" ht="16.350000000000001" customHeight="1" x14ac:dyDescent="0.25">
      <c r="A3850" s="232">
        <v>37410</v>
      </c>
      <c r="B3850" s="235">
        <v>2321.6799999999998</v>
      </c>
    </row>
    <row r="3851" spans="1:2" ht="16.350000000000001" customHeight="1" x14ac:dyDescent="0.25">
      <c r="A3851" s="232">
        <v>37411</v>
      </c>
      <c r="B3851" s="233">
        <v>2321.6799999999998</v>
      </c>
    </row>
    <row r="3852" spans="1:2" ht="16.350000000000001" customHeight="1" x14ac:dyDescent="0.25">
      <c r="A3852" s="232">
        <v>37412</v>
      </c>
      <c r="B3852" s="235">
        <v>2324.54</v>
      </c>
    </row>
    <row r="3853" spans="1:2" ht="16.350000000000001" customHeight="1" x14ac:dyDescent="0.25">
      <c r="A3853" s="232">
        <v>37413</v>
      </c>
      <c r="B3853" s="233">
        <v>2331.69</v>
      </c>
    </row>
    <row r="3854" spans="1:2" ht="16.350000000000001" customHeight="1" x14ac:dyDescent="0.25">
      <c r="A3854" s="232">
        <v>37414</v>
      </c>
      <c r="B3854" s="235">
        <v>2335.3000000000002</v>
      </c>
    </row>
    <row r="3855" spans="1:2" ht="16.350000000000001" customHeight="1" x14ac:dyDescent="0.25">
      <c r="A3855" s="232">
        <v>37415</v>
      </c>
      <c r="B3855" s="233">
        <v>2336.11</v>
      </c>
    </row>
    <row r="3856" spans="1:2" ht="16.350000000000001" customHeight="1" x14ac:dyDescent="0.25">
      <c r="A3856" s="232">
        <v>37416</v>
      </c>
      <c r="B3856" s="235">
        <v>2336.11</v>
      </c>
    </row>
    <row r="3857" spans="1:2" ht="16.350000000000001" customHeight="1" x14ac:dyDescent="0.25">
      <c r="A3857" s="232">
        <v>37417</v>
      </c>
      <c r="B3857" s="233">
        <v>2336.11</v>
      </c>
    </row>
    <row r="3858" spans="1:2" ht="16.350000000000001" customHeight="1" x14ac:dyDescent="0.25">
      <c r="A3858" s="232">
        <v>37418</v>
      </c>
      <c r="B3858" s="235">
        <v>2336.11</v>
      </c>
    </row>
    <row r="3859" spans="1:2" ht="16.350000000000001" customHeight="1" x14ac:dyDescent="0.25">
      <c r="A3859" s="232">
        <v>37419</v>
      </c>
      <c r="B3859" s="233">
        <v>2340.36</v>
      </c>
    </row>
    <row r="3860" spans="1:2" ht="16.350000000000001" customHeight="1" x14ac:dyDescent="0.25">
      <c r="A3860" s="232">
        <v>37420</v>
      </c>
      <c r="B3860" s="235">
        <v>2347.6799999999998</v>
      </c>
    </row>
    <row r="3861" spans="1:2" ht="16.350000000000001" customHeight="1" x14ac:dyDescent="0.25">
      <c r="A3861" s="232">
        <v>37421</v>
      </c>
      <c r="B3861" s="233">
        <v>2357.14</v>
      </c>
    </row>
    <row r="3862" spans="1:2" ht="16.350000000000001" customHeight="1" x14ac:dyDescent="0.25">
      <c r="A3862" s="232">
        <v>37422</v>
      </c>
      <c r="B3862" s="235">
        <v>2369.12</v>
      </c>
    </row>
    <row r="3863" spans="1:2" ht="16.350000000000001" customHeight="1" x14ac:dyDescent="0.25">
      <c r="A3863" s="232">
        <v>37423</v>
      </c>
      <c r="B3863" s="233">
        <v>2369.12</v>
      </c>
    </row>
    <row r="3864" spans="1:2" ht="16.350000000000001" customHeight="1" x14ac:dyDescent="0.25">
      <c r="A3864" s="232">
        <v>37424</v>
      </c>
      <c r="B3864" s="235">
        <v>2369.12</v>
      </c>
    </row>
    <row r="3865" spans="1:2" ht="16.350000000000001" customHeight="1" x14ac:dyDescent="0.25">
      <c r="A3865" s="232">
        <v>37425</v>
      </c>
      <c r="B3865" s="233">
        <v>2379.92</v>
      </c>
    </row>
    <row r="3866" spans="1:2" ht="16.350000000000001" customHeight="1" x14ac:dyDescent="0.25">
      <c r="A3866" s="232">
        <v>37426</v>
      </c>
      <c r="B3866" s="235">
        <v>2383.31</v>
      </c>
    </row>
    <row r="3867" spans="1:2" ht="16.350000000000001" customHeight="1" x14ac:dyDescent="0.25">
      <c r="A3867" s="232">
        <v>37427</v>
      </c>
      <c r="B3867" s="233">
        <v>2393.87</v>
      </c>
    </row>
    <row r="3868" spans="1:2" ht="16.350000000000001" customHeight="1" x14ac:dyDescent="0.25">
      <c r="A3868" s="232">
        <v>37428</v>
      </c>
      <c r="B3868" s="235">
        <v>2391.65</v>
      </c>
    </row>
    <row r="3869" spans="1:2" ht="16.350000000000001" customHeight="1" x14ac:dyDescent="0.25">
      <c r="A3869" s="232">
        <v>37429</v>
      </c>
      <c r="B3869" s="233">
        <v>2384.2199999999998</v>
      </c>
    </row>
    <row r="3870" spans="1:2" ht="16.350000000000001" customHeight="1" x14ac:dyDescent="0.25">
      <c r="A3870" s="232">
        <v>37430</v>
      </c>
      <c r="B3870" s="235">
        <v>2384.2199999999998</v>
      </c>
    </row>
    <row r="3871" spans="1:2" ht="16.350000000000001" customHeight="1" x14ac:dyDescent="0.25">
      <c r="A3871" s="232">
        <v>37431</v>
      </c>
      <c r="B3871" s="233">
        <v>2384.2199999999998</v>
      </c>
    </row>
    <row r="3872" spans="1:2" ht="16.350000000000001" customHeight="1" x14ac:dyDescent="0.25">
      <c r="A3872" s="232">
        <v>37432</v>
      </c>
      <c r="B3872" s="235">
        <v>2383.41</v>
      </c>
    </row>
    <row r="3873" spans="1:2" ht="16.350000000000001" customHeight="1" x14ac:dyDescent="0.25">
      <c r="A3873" s="232">
        <v>37433</v>
      </c>
      <c r="B3873" s="233">
        <v>2386.1799999999998</v>
      </c>
    </row>
    <row r="3874" spans="1:2" ht="16.350000000000001" customHeight="1" x14ac:dyDescent="0.25">
      <c r="A3874" s="232">
        <v>37434</v>
      </c>
      <c r="B3874" s="235">
        <v>2392.13</v>
      </c>
    </row>
    <row r="3875" spans="1:2" ht="16.350000000000001" customHeight="1" x14ac:dyDescent="0.25">
      <c r="A3875" s="232">
        <v>37435</v>
      </c>
      <c r="B3875" s="233">
        <v>2398.14</v>
      </c>
    </row>
    <row r="3876" spans="1:2" ht="16.350000000000001" customHeight="1" x14ac:dyDescent="0.25">
      <c r="A3876" s="232">
        <v>37436</v>
      </c>
      <c r="B3876" s="235">
        <v>2398.8200000000002</v>
      </c>
    </row>
    <row r="3877" spans="1:2" ht="16.350000000000001" customHeight="1" x14ac:dyDescent="0.25">
      <c r="A3877" s="232">
        <v>37437</v>
      </c>
      <c r="B3877" s="233">
        <v>2398.8200000000002</v>
      </c>
    </row>
    <row r="3878" spans="1:2" ht="16.350000000000001" customHeight="1" x14ac:dyDescent="0.25">
      <c r="A3878" s="232">
        <v>37438</v>
      </c>
      <c r="B3878" s="235">
        <v>2398.8200000000002</v>
      </c>
    </row>
    <row r="3879" spans="1:2" ht="16.350000000000001" customHeight="1" x14ac:dyDescent="0.25">
      <c r="A3879" s="232">
        <v>37439</v>
      </c>
      <c r="B3879" s="233">
        <v>2398.8200000000002</v>
      </c>
    </row>
    <row r="3880" spans="1:2" ht="16.350000000000001" customHeight="1" x14ac:dyDescent="0.25">
      <c r="A3880" s="232">
        <v>37440</v>
      </c>
      <c r="B3880" s="235">
        <v>2410.54</v>
      </c>
    </row>
    <row r="3881" spans="1:2" ht="16.350000000000001" customHeight="1" x14ac:dyDescent="0.25">
      <c r="A3881" s="232">
        <v>37441</v>
      </c>
      <c r="B3881" s="233">
        <v>2425.42</v>
      </c>
    </row>
    <row r="3882" spans="1:2" ht="16.350000000000001" customHeight="1" x14ac:dyDescent="0.25">
      <c r="A3882" s="232">
        <v>37442</v>
      </c>
      <c r="B3882" s="235">
        <v>2426.4</v>
      </c>
    </row>
    <row r="3883" spans="1:2" ht="16.350000000000001" customHeight="1" x14ac:dyDescent="0.25">
      <c r="A3883" s="232">
        <v>37443</v>
      </c>
      <c r="B3883" s="233">
        <v>2434.3200000000002</v>
      </c>
    </row>
    <row r="3884" spans="1:2" ht="16.350000000000001" customHeight="1" x14ac:dyDescent="0.25">
      <c r="A3884" s="232">
        <v>37444</v>
      </c>
      <c r="B3884" s="235">
        <v>2434.3200000000002</v>
      </c>
    </row>
    <row r="3885" spans="1:2" ht="16.350000000000001" customHeight="1" x14ac:dyDescent="0.25">
      <c r="A3885" s="232">
        <v>37445</v>
      </c>
      <c r="B3885" s="233">
        <v>2434.3200000000002</v>
      </c>
    </row>
    <row r="3886" spans="1:2" ht="16.350000000000001" customHeight="1" x14ac:dyDescent="0.25">
      <c r="A3886" s="232">
        <v>37446</v>
      </c>
      <c r="B3886" s="235">
        <v>2457.39</v>
      </c>
    </row>
    <row r="3887" spans="1:2" ht="16.350000000000001" customHeight="1" x14ac:dyDescent="0.25">
      <c r="A3887" s="232">
        <v>37447</v>
      </c>
      <c r="B3887" s="233">
        <v>2462.1799999999998</v>
      </c>
    </row>
    <row r="3888" spans="1:2" ht="16.350000000000001" customHeight="1" x14ac:dyDescent="0.25">
      <c r="A3888" s="232">
        <v>37448</v>
      </c>
      <c r="B3888" s="235">
        <v>2482.21</v>
      </c>
    </row>
    <row r="3889" spans="1:2" ht="16.350000000000001" customHeight="1" x14ac:dyDescent="0.25">
      <c r="A3889" s="232">
        <v>37449</v>
      </c>
      <c r="B3889" s="233">
        <v>2506.84</v>
      </c>
    </row>
    <row r="3890" spans="1:2" ht="16.350000000000001" customHeight="1" x14ac:dyDescent="0.25">
      <c r="A3890" s="232">
        <v>37450</v>
      </c>
      <c r="B3890" s="235">
        <v>2513.9899999999998</v>
      </c>
    </row>
    <row r="3891" spans="1:2" ht="16.350000000000001" customHeight="1" x14ac:dyDescent="0.25">
      <c r="A3891" s="232">
        <v>37451</v>
      </c>
      <c r="B3891" s="233">
        <v>2513.9899999999998</v>
      </c>
    </row>
    <row r="3892" spans="1:2" ht="16.350000000000001" customHeight="1" x14ac:dyDescent="0.25">
      <c r="A3892" s="232">
        <v>37452</v>
      </c>
      <c r="B3892" s="235">
        <v>2513.9899999999998</v>
      </c>
    </row>
    <row r="3893" spans="1:2" ht="16.350000000000001" customHeight="1" x14ac:dyDescent="0.25">
      <c r="A3893" s="232">
        <v>37453</v>
      </c>
      <c r="B3893" s="233">
        <v>2507.21</v>
      </c>
    </row>
    <row r="3894" spans="1:2" ht="16.350000000000001" customHeight="1" x14ac:dyDescent="0.25">
      <c r="A3894" s="232">
        <v>37454</v>
      </c>
      <c r="B3894" s="235">
        <v>2499.92</v>
      </c>
    </row>
    <row r="3895" spans="1:2" ht="16.350000000000001" customHeight="1" x14ac:dyDescent="0.25">
      <c r="A3895" s="232">
        <v>37455</v>
      </c>
      <c r="B3895" s="233">
        <v>2524.7600000000002</v>
      </c>
    </row>
    <row r="3896" spans="1:2" ht="16.350000000000001" customHeight="1" x14ac:dyDescent="0.25">
      <c r="A3896" s="232">
        <v>37456</v>
      </c>
      <c r="B3896" s="235">
        <v>2538.4699999999998</v>
      </c>
    </row>
    <row r="3897" spans="1:2" ht="16.350000000000001" customHeight="1" x14ac:dyDescent="0.25">
      <c r="A3897" s="232">
        <v>37457</v>
      </c>
      <c r="B3897" s="233">
        <v>2529.5700000000002</v>
      </c>
    </row>
    <row r="3898" spans="1:2" ht="16.350000000000001" customHeight="1" x14ac:dyDescent="0.25">
      <c r="A3898" s="232">
        <v>37458</v>
      </c>
      <c r="B3898" s="235">
        <v>2529.5700000000002</v>
      </c>
    </row>
    <row r="3899" spans="1:2" ht="16.350000000000001" customHeight="1" x14ac:dyDescent="0.25">
      <c r="A3899" s="232">
        <v>37459</v>
      </c>
      <c r="B3899" s="233">
        <v>2529.5700000000002</v>
      </c>
    </row>
    <row r="3900" spans="1:2" ht="16.350000000000001" customHeight="1" x14ac:dyDescent="0.25">
      <c r="A3900" s="232">
        <v>37460</v>
      </c>
      <c r="B3900" s="235">
        <v>2517.42</v>
      </c>
    </row>
    <row r="3901" spans="1:2" ht="16.350000000000001" customHeight="1" x14ac:dyDescent="0.25">
      <c r="A3901" s="232">
        <v>37461</v>
      </c>
      <c r="B3901" s="233">
        <v>2539</v>
      </c>
    </row>
    <row r="3902" spans="1:2" ht="16.350000000000001" customHeight="1" x14ac:dyDescent="0.25">
      <c r="A3902" s="232">
        <v>37462</v>
      </c>
      <c r="B3902" s="235">
        <v>2572.42</v>
      </c>
    </row>
    <row r="3903" spans="1:2" ht="16.350000000000001" customHeight="1" x14ac:dyDescent="0.25">
      <c r="A3903" s="232">
        <v>37463</v>
      </c>
      <c r="B3903" s="233">
        <v>2580.15</v>
      </c>
    </row>
    <row r="3904" spans="1:2" ht="16.350000000000001" customHeight="1" x14ac:dyDescent="0.25">
      <c r="A3904" s="232">
        <v>37464</v>
      </c>
      <c r="B3904" s="235">
        <v>2596.2600000000002</v>
      </c>
    </row>
    <row r="3905" spans="1:2" ht="16.350000000000001" customHeight="1" x14ac:dyDescent="0.25">
      <c r="A3905" s="232">
        <v>37465</v>
      </c>
      <c r="B3905" s="233">
        <v>2596.2600000000002</v>
      </c>
    </row>
    <row r="3906" spans="1:2" ht="16.350000000000001" customHeight="1" x14ac:dyDescent="0.25">
      <c r="A3906" s="232">
        <v>37466</v>
      </c>
      <c r="B3906" s="235">
        <v>2596.2600000000002</v>
      </c>
    </row>
    <row r="3907" spans="1:2" ht="16.350000000000001" customHeight="1" x14ac:dyDescent="0.25">
      <c r="A3907" s="232">
        <v>37467</v>
      </c>
      <c r="B3907" s="233">
        <v>2599.5700000000002</v>
      </c>
    </row>
    <row r="3908" spans="1:2" ht="16.350000000000001" customHeight="1" x14ac:dyDescent="0.25">
      <c r="A3908" s="232">
        <v>37468</v>
      </c>
      <c r="B3908" s="235">
        <v>2625.06</v>
      </c>
    </row>
    <row r="3909" spans="1:2" ht="16.350000000000001" customHeight="1" x14ac:dyDescent="0.25">
      <c r="A3909" s="232">
        <v>37469</v>
      </c>
      <c r="B3909" s="233">
        <v>2636.3</v>
      </c>
    </row>
    <row r="3910" spans="1:2" ht="16.350000000000001" customHeight="1" x14ac:dyDescent="0.25">
      <c r="A3910" s="232">
        <v>37470</v>
      </c>
      <c r="B3910" s="235">
        <v>2640.35</v>
      </c>
    </row>
    <row r="3911" spans="1:2" ht="16.350000000000001" customHeight="1" x14ac:dyDescent="0.25">
      <c r="A3911" s="232">
        <v>37471</v>
      </c>
      <c r="B3911" s="233">
        <v>2643.03</v>
      </c>
    </row>
    <row r="3912" spans="1:2" ht="16.350000000000001" customHeight="1" x14ac:dyDescent="0.25">
      <c r="A3912" s="232">
        <v>37472</v>
      </c>
      <c r="B3912" s="235">
        <v>2643.03</v>
      </c>
    </row>
    <row r="3913" spans="1:2" ht="16.350000000000001" customHeight="1" x14ac:dyDescent="0.25">
      <c r="A3913" s="232">
        <v>37473</v>
      </c>
      <c r="B3913" s="233">
        <v>2643.03</v>
      </c>
    </row>
    <row r="3914" spans="1:2" ht="16.350000000000001" customHeight="1" x14ac:dyDescent="0.25">
      <c r="A3914" s="232">
        <v>37474</v>
      </c>
      <c r="B3914" s="235">
        <v>2663.81</v>
      </c>
    </row>
    <row r="3915" spans="1:2" ht="16.350000000000001" customHeight="1" x14ac:dyDescent="0.25">
      <c r="A3915" s="232">
        <v>37475</v>
      </c>
      <c r="B3915" s="233">
        <v>2670.61</v>
      </c>
    </row>
    <row r="3916" spans="1:2" ht="16.350000000000001" customHeight="1" x14ac:dyDescent="0.25">
      <c r="A3916" s="232">
        <v>37476</v>
      </c>
      <c r="B3916" s="235">
        <v>2670.61</v>
      </c>
    </row>
    <row r="3917" spans="1:2" ht="16.350000000000001" customHeight="1" x14ac:dyDescent="0.25">
      <c r="A3917" s="232">
        <v>37477</v>
      </c>
      <c r="B3917" s="233">
        <v>2649.32</v>
      </c>
    </row>
    <row r="3918" spans="1:2" ht="16.350000000000001" customHeight="1" x14ac:dyDescent="0.25">
      <c r="A3918" s="232">
        <v>37478</v>
      </c>
      <c r="B3918" s="235">
        <v>2568.8000000000002</v>
      </c>
    </row>
    <row r="3919" spans="1:2" ht="16.350000000000001" customHeight="1" x14ac:dyDescent="0.25">
      <c r="A3919" s="232">
        <v>37479</v>
      </c>
      <c r="B3919" s="233">
        <v>2568.8000000000002</v>
      </c>
    </row>
    <row r="3920" spans="1:2" ht="16.350000000000001" customHeight="1" x14ac:dyDescent="0.25">
      <c r="A3920" s="232">
        <v>37480</v>
      </c>
      <c r="B3920" s="235">
        <v>2568.8000000000002</v>
      </c>
    </row>
    <row r="3921" spans="1:2" ht="16.350000000000001" customHeight="1" x14ac:dyDescent="0.25">
      <c r="A3921" s="232">
        <v>37481</v>
      </c>
      <c r="B3921" s="233">
        <v>2595.8000000000002</v>
      </c>
    </row>
    <row r="3922" spans="1:2" ht="16.350000000000001" customHeight="1" x14ac:dyDescent="0.25">
      <c r="A3922" s="232">
        <v>37482</v>
      </c>
      <c r="B3922" s="235">
        <v>2657.98</v>
      </c>
    </row>
    <row r="3923" spans="1:2" ht="16.350000000000001" customHeight="1" x14ac:dyDescent="0.25">
      <c r="A3923" s="232">
        <v>37483</v>
      </c>
      <c r="B3923" s="233">
        <v>2635.87</v>
      </c>
    </row>
    <row r="3924" spans="1:2" ht="16.350000000000001" customHeight="1" x14ac:dyDescent="0.25">
      <c r="A3924" s="232">
        <v>37484</v>
      </c>
      <c r="B3924" s="235">
        <v>2648.77</v>
      </c>
    </row>
    <row r="3925" spans="1:2" ht="16.350000000000001" customHeight="1" x14ac:dyDescent="0.25">
      <c r="A3925" s="232">
        <v>37485</v>
      </c>
      <c r="B3925" s="233">
        <v>2663.61</v>
      </c>
    </row>
    <row r="3926" spans="1:2" ht="16.350000000000001" customHeight="1" x14ac:dyDescent="0.25">
      <c r="A3926" s="232">
        <v>37486</v>
      </c>
      <c r="B3926" s="235">
        <v>2663.61</v>
      </c>
    </row>
    <row r="3927" spans="1:2" ht="16.350000000000001" customHeight="1" x14ac:dyDescent="0.25">
      <c r="A3927" s="232">
        <v>37487</v>
      </c>
      <c r="B3927" s="233">
        <v>2663.61</v>
      </c>
    </row>
    <row r="3928" spans="1:2" ht="16.350000000000001" customHeight="1" x14ac:dyDescent="0.25">
      <c r="A3928" s="232">
        <v>37488</v>
      </c>
      <c r="B3928" s="235">
        <v>2663.61</v>
      </c>
    </row>
    <row r="3929" spans="1:2" ht="16.350000000000001" customHeight="1" x14ac:dyDescent="0.25">
      <c r="A3929" s="232">
        <v>37489</v>
      </c>
      <c r="B3929" s="233">
        <v>2620.91</v>
      </c>
    </row>
    <row r="3930" spans="1:2" ht="16.350000000000001" customHeight="1" x14ac:dyDescent="0.25">
      <c r="A3930" s="232">
        <v>37490</v>
      </c>
      <c r="B3930" s="235">
        <v>2626.17</v>
      </c>
    </row>
    <row r="3931" spans="1:2" ht="16.350000000000001" customHeight="1" x14ac:dyDescent="0.25">
      <c r="A3931" s="232">
        <v>37491</v>
      </c>
      <c r="B3931" s="233">
        <v>2652.96</v>
      </c>
    </row>
    <row r="3932" spans="1:2" ht="16.350000000000001" customHeight="1" x14ac:dyDescent="0.25">
      <c r="A3932" s="232">
        <v>37492</v>
      </c>
      <c r="B3932" s="235">
        <v>2643.37</v>
      </c>
    </row>
    <row r="3933" spans="1:2" ht="16.350000000000001" customHeight="1" x14ac:dyDescent="0.25">
      <c r="A3933" s="232">
        <v>37493</v>
      </c>
      <c r="B3933" s="233">
        <v>2643.37</v>
      </c>
    </row>
    <row r="3934" spans="1:2" ht="16.350000000000001" customHeight="1" x14ac:dyDescent="0.25">
      <c r="A3934" s="232">
        <v>37494</v>
      </c>
      <c r="B3934" s="235">
        <v>2643.37</v>
      </c>
    </row>
    <row r="3935" spans="1:2" ht="16.350000000000001" customHeight="1" x14ac:dyDescent="0.25">
      <c r="A3935" s="232">
        <v>37495</v>
      </c>
      <c r="B3935" s="233">
        <v>2653.29</v>
      </c>
    </row>
    <row r="3936" spans="1:2" ht="16.350000000000001" customHeight="1" x14ac:dyDescent="0.25">
      <c r="A3936" s="232">
        <v>37496</v>
      </c>
      <c r="B3936" s="235">
        <v>2672.25</v>
      </c>
    </row>
    <row r="3937" spans="1:2" ht="16.350000000000001" customHeight="1" x14ac:dyDescent="0.25">
      <c r="A3937" s="232">
        <v>37497</v>
      </c>
      <c r="B3937" s="233">
        <v>2688.64</v>
      </c>
    </row>
    <row r="3938" spans="1:2" ht="16.350000000000001" customHeight="1" x14ac:dyDescent="0.25">
      <c r="A3938" s="232">
        <v>37498</v>
      </c>
      <c r="B3938" s="235">
        <v>2712.46</v>
      </c>
    </row>
    <row r="3939" spans="1:2" ht="16.350000000000001" customHeight="1" x14ac:dyDescent="0.25">
      <c r="A3939" s="232">
        <v>37499</v>
      </c>
      <c r="B3939" s="233">
        <v>2703.55</v>
      </c>
    </row>
    <row r="3940" spans="1:2" ht="16.350000000000001" customHeight="1" x14ac:dyDescent="0.25">
      <c r="A3940" s="232">
        <v>37500</v>
      </c>
      <c r="B3940" s="235">
        <v>2703.55</v>
      </c>
    </row>
    <row r="3941" spans="1:2" ht="16.350000000000001" customHeight="1" x14ac:dyDescent="0.25">
      <c r="A3941" s="232">
        <v>37501</v>
      </c>
      <c r="B3941" s="233">
        <v>2703.55</v>
      </c>
    </row>
    <row r="3942" spans="1:2" ht="16.350000000000001" customHeight="1" x14ac:dyDescent="0.25">
      <c r="A3942" s="232">
        <v>37502</v>
      </c>
      <c r="B3942" s="235">
        <v>2679.51</v>
      </c>
    </row>
    <row r="3943" spans="1:2" ht="16.350000000000001" customHeight="1" x14ac:dyDescent="0.25">
      <c r="A3943" s="232">
        <v>37503</v>
      </c>
      <c r="B3943" s="233">
        <v>2677.39</v>
      </c>
    </row>
    <row r="3944" spans="1:2" ht="16.350000000000001" customHeight="1" x14ac:dyDescent="0.25">
      <c r="A3944" s="232">
        <v>37504</v>
      </c>
      <c r="B3944" s="235">
        <v>2694.51</v>
      </c>
    </row>
    <row r="3945" spans="1:2" ht="16.350000000000001" customHeight="1" x14ac:dyDescent="0.25">
      <c r="A3945" s="232">
        <v>37505</v>
      </c>
      <c r="B3945" s="233">
        <v>2714.77</v>
      </c>
    </row>
    <row r="3946" spans="1:2" ht="16.350000000000001" customHeight="1" x14ac:dyDescent="0.25">
      <c r="A3946" s="232">
        <v>37506</v>
      </c>
      <c r="B3946" s="235">
        <v>2712.14</v>
      </c>
    </row>
    <row r="3947" spans="1:2" ht="16.350000000000001" customHeight="1" x14ac:dyDescent="0.25">
      <c r="A3947" s="232">
        <v>37507</v>
      </c>
      <c r="B3947" s="233">
        <v>2712.14</v>
      </c>
    </row>
    <row r="3948" spans="1:2" ht="16.350000000000001" customHeight="1" x14ac:dyDescent="0.25">
      <c r="A3948" s="232">
        <v>37508</v>
      </c>
      <c r="B3948" s="235">
        <v>2712.14</v>
      </c>
    </row>
    <row r="3949" spans="1:2" ht="16.350000000000001" customHeight="1" x14ac:dyDescent="0.25">
      <c r="A3949" s="232">
        <v>37509</v>
      </c>
      <c r="B3949" s="233">
        <v>2703.63</v>
      </c>
    </row>
    <row r="3950" spans="1:2" ht="16.350000000000001" customHeight="1" x14ac:dyDescent="0.25">
      <c r="A3950" s="232">
        <v>37510</v>
      </c>
      <c r="B3950" s="235">
        <v>2707.58</v>
      </c>
    </row>
    <row r="3951" spans="1:2" ht="16.350000000000001" customHeight="1" x14ac:dyDescent="0.25">
      <c r="A3951" s="232">
        <v>37511</v>
      </c>
      <c r="B3951" s="233">
        <v>2718.85</v>
      </c>
    </row>
    <row r="3952" spans="1:2" ht="16.350000000000001" customHeight="1" x14ac:dyDescent="0.25">
      <c r="A3952" s="232">
        <v>37512</v>
      </c>
      <c r="B3952" s="235">
        <v>2730.91</v>
      </c>
    </row>
    <row r="3953" spans="1:2" ht="16.350000000000001" customHeight="1" x14ac:dyDescent="0.25">
      <c r="A3953" s="232">
        <v>37513</v>
      </c>
      <c r="B3953" s="233">
        <v>2741.29</v>
      </c>
    </row>
    <row r="3954" spans="1:2" ht="16.350000000000001" customHeight="1" x14ac:dyDescent="0.25">
      <c r="A3954" s="232">
        <v>37514</v>
      </c>
      <c r="B3954" s="235">
        <v>2741.29</v>
      </c>
    </row>
    <row r="3955" spans="1:2" ht="16.350000000000001" customHeight="1" x14ac:dyDescent="0.25">
      <c r="A3955" s="232">
        <v>37515</v>
      </c>
      <c r="B3955" s="233">
        <v>2741.29</v>
      </c>
    </row>
    <row r="3956" spans="1:2" ht="16.350000000000001" customHeight="1" x14ac:dyDescent="0.25">
      <c r="A3956" s="232">
        <v>37516</v>
      </c>
      <c r="B3956" s="235">
        <v>2758.95</v>
      </c>
    </row>
    <row r="3957" spans="1:2" ht="16.350000000000001" customHeight="1" x14ac:dyDescent="0.25">
      <c r="A3957" s="232">
        <v>37517</v>
      </c>
      <c r="B3957" s="233">
        <v>2783.44</v>
      </c>
    </row>
    <row r="3958" spans="1:2" ht="16.350000000000001" customHeight="1" x14ac:dyDescent="0.25">
      <c r="A3958" s="232">
        <v>37518</v>
      </c>
      <c r="B3958" s="235">
        <v>2785.81</v>
      </c>
    </row>
    <row r="3959" spans="1:2" ht="16.350000000000001" customHeight="1" x14ac:dyDescent="0.25">
      <c r="A3959" s="232">
        <v>37519</v>
      </c>
      <c r="B3959" s="233">
        <v>2789.01</v>
      </c>
    </row>
    <row r="3960" spans="1:2" ht="16.350000000000001" customHeight="1" x14ac:dyDescent="0.25">
      <c r="A3960" s="232">
        <v>37520</v>
      </c>
      <c r="B3960" s="235">
        <v>2815.05</v>
      </c>
    </row>
    <row r="3961" spans="1:2" ht="16.350000000000001" customHeight="1" x14ac:dyDescent="0.25">
      <c r="A3961" s="232">
        <v>37521</v>
      </c>
      <c r="B3961" s="233">
        <v>2815.05</v>
      </c>
    </row>
    <row r="3962" spans="1:2" ht="16.350000000000001" customHeight="1" x14ac:dyDescent="0.25">
      <c r="A3962" s="232">
        <v>37522</v>
      </c>
      <c r="B3962" s="235">
        <v>2815.05</v>
      </c>
    </row>
    <row r="3963" spans="1:2" ht="16.350000000000001" customHeight="1" x14ac:dyDescent="0.25">
      <c r="A3963" s="232">
        <v>37523</v>
      </c>
      <c r="B3963" s="233">
        <v>2793.36</v>
      </c>
    </row>
    <row r="3964" spans="1:2" ht="16.350000000000001" customHeight="1" x14ac:dyDescent="0.25">
      <c r="A3964" s="232">
        <v>37524</v>
      </c>
      <c r="B3964" s="235">
        <v>2810.46</v>
      </c>
    </row>
    <row r="3965" spans="1:2" ht="16.350000000000001" customHeight="1" x14ac:dyDescent="0.25">
      <c r="A3965" s="232">
        <v>37525</v>
      </c>
      <c r="B3965" s="233">
        <v>2802.32</v>
      </c>
    </row>
    <row r="3966" spans="1:2" ht="16.350000000000001" customHeight="1" x14ac:dyDescent="0.25">
      <c r="A3966" s="232">
        <v>37526</v>
      </c>
      <c r="B3966" s="235">
        <v>2825.32</v>
      </c>
    </row>
    <row r="3967" spans="1:2" ht="16.350000000000001" customHeight="1" x14ac:dyDescent="0.25">
      <c r="A3967" s="232">
        <v>37527</v>
      </c>
      <c r="B3967" s="233">
        <v>2828.08</v>
      </c>
    </row>
    <row r="3968" spans="1:2" ht="16.350000000000001" customHeight="1" x14ac:dyDescent="0.25">
      <c r="A3968" s="232">
        <v>37528</v>
      </c>
      <c r="B3968" s="235">
        <v>2828.08</v>
      </c>
    </row>
    <row r="3969" spans="1:2" ht="16.350000000000001" customHeight="1" x14ac:dyDescent="0.25">
      <c r="A3969" s="232">
        <v>37529</v>
      </c>
      <c r="B3969" s="233">
        <v>2828.08</v>
      </c>
    </row>
    <row r="3970" spans="1:2" ht="16.350000000000001" customHeight="1" x14ac:dyDescent="0.25">
      <c r="A3970" s="232">
        <v>37530</v>
      </c>
      <c r="B3970" s="235">
        <v>2850.65</v>
      </c>
    </row>
    <row r="3971" spans="1:2" ht="16.350000000000001" customHeight="1" x14ac:dyDescent="0.25">
      <c r="A3971" s="232">
        <v>37531</v>
      </c>
      <c r="B3971" s="233">
        <v>2885.48</v>
      </c>
    </row>
    <row r="3972" spans="1:2" ht="16.350000000000001" customHeight="1" x14ac:dyDescent="0.25">
      <c r="A3972" s="232">
        <v>37532</v>
      </c>
      <c r="B3972" s="235">
        <v>2888.23</v>
      </c>
    </row>
    <row r="3973" spans="1:2" ht="16.350000000000001" customHeight="1" x14ac:dyDescent="0.25">
      <c r="A3973" s="232">
        <v>37533</v>
      </c>
      <c r="B3973" s="233">
        <v>2881.78</v>
      </c>
    </row>
    <row r="3974" spans="1:2" ht="16.350000000000001" customHeight="1" x14ac:dyDescent="0.25">
      <c r="A3974" s="232">
        <v>37534</v>
      </c>
      <c r="B3974" s="235">
        <v>2876.4</v>
      </c>
    </row>
    <row r="3975" spans="1:2" ht="16.350000000000001" customHeight="1" x14ac:dyDescent="0.25">
      <c r="A3975" s="232">
        <v>37535</v>
      </c>
      <c r="B3975" s="233">
        <v>2876.4</v>
      </c>
    </row>
    <row r="3976" spans="1:2" ht="16.350000000000001" customHeight="1" x14ac:dyDescent="0.25">
      <c r="A3976" s="232">
        <v>37536</v>
      </c>
      <c r="B3976" s="235">
        <v>2876.4</v>
      </c>
    </row>
    <row r="3977" spans="1:2" ht="16.350000000000001" customHeight="1" x14ac:dyDescent="0.25">
      <c r="A3977" s="232">
        <v>37537</v>
      </c>
      <c r="B3977" s="233">
        <v>2869.73</v>
      </c>
    </row>
    <row r="3978" spans="1:2" ht="16.350000000000001" customHeight="1" x14ac:dyDescent="0.25">
      <c r="A3978" s="232">
        <v>37538</v>
      </c>
      <c r="B3978" s="235">
        <v>2850.98</v>
      </c>
    </row>
    <row r="3979" spans="1:2" ht="16.350000000000001" customHeight="1" x14ac:dyDescent="0.25">
      <c r="A3979" s="232">
        <v>37539</v>
      </c>
      <c r="B3979" s="233">
        <v>2854.04</v>
      </c>
    </row>
    <row r="3980" spans="1:2" ht="16.350000000000001" customHeight="1" x14ac:dyDescent="0.25">
      <c r="A3980" s="232">
        <v>37540</v>
      </c>
      <c r="B3980" s="235">
        <v>2870.63</v>
      </c>
    </row>
    <row r="3981" spans="1:2" ht="16.350000000000001" customHeight="1" x14ac:dyDescent="0.25">
      <c r="A3981" s="232">
        <v>37541</v>
      </c>
      <c r="B3981" s="233">
        <v>2861.16</v>
      </c>
    </row>
    <row r="3982" spans="1:2" ht="16.350000000000001" customHeight="1" x14ac:dyDescent="0.25">
      <c r="A3982" s="232">
        <v>37542</v>
      </c>
      <c r="B3982" s="235">
        <v>2861.16</v>
      </c>
    </row>
    <row r="3983" spans="1:2" ht="16.350000000000001" customHeight="1" x14ac:dyDescent="0.25">
      <c r="A3983" s="232">
        <v>37543</v>
      </c>
      <c r="B3983" s="233">
        <v>2861.16</v>
      </c>
    </row>
    <row r="3984" spans="1:2" ht="16.350000000000001" customHeight="1" x14ac:dyDescent="0.25">
      <c r="A3984" s="232">
        <v>37544</v>
      </c>
      <c r="B3984" s="235">
        <v>2861.16</v>
      </c>
    </row>
    <row r="3985" spans="1:2" ht="16.350000000000001" customHeight="1" x14ac:dyDescent="0.25">
      <c r="A3985" s="232">
        <v>37545</v>
      </c>
      <c r="B3985" s="233">
        <v>2852.99</v>
      </c>
    </row>
    <row r="3986" spans="1:2" ht="16.350000000000001" customHeight="1" x14ac:dyDescent="0.25">
      <c r="A3986" s="232">
        <v>37546</v>
      </c>
      <c r="B3986" s="235">
        <v>2857.13</v>
      </c>
    </row>
    <row r="3987" spans="1:2" ht="16.350000000000001" customHeight="1" x14ac:dyDescent="0.25">
      <c r="A3987" s="232">
        <v>37547</v>
      </c>
      <c r="B3987" s="233">
        <v>2853.9</v>
      </c>
    </row>
    <row r="3988" spans="1:2" ht="16.350000000000001" customHeight="1" x14ac:dyDescent="0.25">
      <c r="A3988" s="232">
        <v>37548</v>
      </c>
      <c r="B3988" s="235">
        <v>2836.34</v>
      </c>
    </row>
    <row r="3989" spans="1:2" ht="16.350000000000001" customHeight="1" x14ac:dyDescent="0.25">
      <c r="A3989" s="232">
        <v>37549</v>
      </c>
      <c r="B3989" s="233">
        <v>2836.34</v>
      </c>
    </row>
    <row r="3990" spans="1:2" ht="16.350000000000001" customHeight="1" x14ac:dyDescent="0.25">
      <c r="A3990" s="232">
        <v>37550</v>
      </c>
      <c r="B3990" s="235">
        <v>2836.34</v>
      </c>
    </row>
    <row r="3991" spans="1:2" ht="16.350000000000001" customHeight="1" x14ac:dyDescent="0.25">
      <c r="A3991" s="232">
        <v>37551</v>
      </c>
      <c r="B3991" s="233">
        <v>2791.46</v>
      </c>
    </row>
    <row r="3992" spans="1:2" ht="16.350000000000001" customHeight="1" x14ac:dyDescent="0.25">
      <c r="A3992" s="232">
        <v>37552</v>
      </c>
      <c r="B3992" s="235">
        <v>2758.76</v>
      </c>
    </row>
    <row r="3993" spans="1:2" ht="16.350000000000001" customHeight="1" x14ac:dyDescent="0.25">
      <c r="A3993" s="232">
        <v>37553</v>
      </c>
      <c r="B3993" s="233">
        <v>2744.32</v>
      </c>
    </row>
    <row r="3994" spans="1:2" ht="16.350000000000001" customHeight="1" x14ac:dyDescent="0.25">
      <c r="A3994" s="232">
        <v>37554</v>
      </c>
      <c r="B3994" s="235">
        <v>2747.07</v>
      </c>
    </row>
    <row r="3995" spans="1:2" ht="16.350000000000001" customHeight="1" x14ac:dyDescent="0.25">
      <c r="A3995" s="232">
        <v>37555</v>
      </c>
      <c r="B3995" s="233">
        <v>2755.69</v>
      </c>
    </row>
    <row r="3996" spans="1:2" ht="16.350000000000001" customHeight="1" x14ac:dyDescent="0.25">
      <c r="A3996" s="232">
        <v>37556</v>
      </c>
      <c r="B3996" s="235">
        <v>2755.69</v>
      </c>
    </row>
    <row r="3997" spans="1:2" ht="16.350000000000001" customHeight="1" x14ac:dyDescent="0.25">
      <c r="A3997" s="232">
        <v>37557</v>
      </c>
      <c r="B3997" s="233">
        <v>2755.69</v>
      </c>
    </row>
    <row r="3998" spans="1:2" ht="16.350000000000001" customHeight="1" x14ac:dyDescent="0.25">
      <c r="A3998" s="232">
        <v>37558</v>
      </c>
      <c r="B3998" s="235">
        <v>2770.73</v>
      </c>
    </row>
    <row r="3999" spans="1:2" ht="16.350000000000001" customHeight="1" x14ac:dyDescent="0.25">
      <c r="A3999" s="232">
        <v>37559</v>
      </c>
      <c r="B3999" s="233">
        <v>2781.72</v>
      </c>
    </row>
    <row r="4000" spans="1:2" ht="16.350000000000001" customHeight="1" x14ac:dyDescent="0.25">
      <c r="A4000" s="232">
        <v>37560</v>
      </c>
      <c r="B4000" s="235">
        <v>2773.73</v>
      </c>
    </row>
    <row r="4001" spans="1:2" ht="16.350000000000001" customHeight="1" x14ac:dyDescent="0.25">
      <c r="A4001" s="232">
        <v>37561</v>
      </c>
      <c r="B4001" s="233">
        <v>2778.6</v>
      </c>
    </row>
    <row r="4002" spans="1:2" ht="16.350000000000001" customHeight="1" x14ac:dyDescent="0.25">
      <c r="A4002" s="232">
        <v>37562</v>
      </c>
      <c r="B4002" s="235">
        <v>2778.47</v>
      </c>
    </row>
    <row r="4003" spans="1:2" ht="16.350000000000001" customHeight="1" x14ac:dyDescent="0.25">
      <c r="A4003" s="232">
        <v>37563</v>
      </c>
      <c r="B4003" s="233">
        <v>2778.47</v>
      </c>
    </row>
    <row r="4004" spans="1:2" ht="16.350000000000001" customHeight="1" x14ac:dyDescent="0.25">
      <c r="A4004" s="232">
        <v>37564</v>
      </c>
      <c r="B4004" s="235">
        <v>2778.47</v>
      </c>
    </row>
    <row r="4005" spans="1:2" ht="16.350000000000001" customHeight="1" x14ac:dyDescent="0.25">
      <c r="A4005" s="232">
        <v>37565</v>
      </c>
      <c r="B4005" s="233">
        <v>2778.47</v>
      </c>
    </row>
    <row r="4006" spans="1:2" ht="16.350000000000001" customHeight="1" x14ac:dyDescent="0.25">
      <c r="A4006" s="232">
        <v>37566</v>
      </c>
      <c r="B4006" s="235">
        <v>2774.58</v>
      </c>
    </row>
    <row r="4007" spans="1:2" ht="16.350000000000001" customHeight="1" x14ac:dyDescent="0.25">
      <c r="A4007" s="232">
        <v>37567</v>
      </c>
      <c r="B4007" s="233">
        <v>2761.99</v>
      </c>
    </row>
    <row r="4008" spans="1:2" ht="16.350000000000001" customHeight="1" x14ac:dyDescent="0.25">
      <c r="A4008" s="232">
        <v>37568</v>
      </c>
      <c r="B4008" s="235">
        <v>2743</v>
      </c>
    </row>
    <row r="4009" spans="1:2" ht="16.350000000000001" customHeight="1" x14ac:dyDescent="0.25">
      <c r="A4009" s="232">
        <v>37569</v>
      </c>
      <c r="B4009" s="233">
        <v>2743.92</v>
      </c>
    </row>
    <row r="4010" spans="1:2" ht="16.350000000000001" customHeight="1" x14ac:dyDescent="0.25">
      <c r="A4010" s="232">
        <v>37570</v>
      </c>
      <c r="B4010" s="235">
        <v>2743.92</v>
      </c>
    </row>
    <row r="4011" spans="1:2" ht="16.350000000000001" customHeight="1" x14ac:dyDescent="0.25">
      <c r="A4011" s="232">
        <v>37571</v>
      </c>
      <c r="B4011" s="233">
        <v>2743.92</v>
      </c>
    </row>
    <row r="4012" spans="1:2" ht="16.350000000000001" customHeight="1" x14ac:dyDescent="0.25">
      <c r="A4012" s="232">
        <v>37572</v>
      </c>
      <c r="B4012" s="235">
        <v>2743.92</v>
      </c>
    </row>
    <row r="4013" spans="1:2" ht="16.350000000000001" customHeight="1" x14ac:dyDescent="0.25">
      <c r="A4013" s="232">
        <v>37573</v>
      </c>
      <c r="B4013" s="233">
        <v>2727.05</v>
      </c>
    </row>
    <row r="4014" spans="1:2" ht="16.350000000000001" customHeight="1" x14ac:dyDescent="0.25">
      <c r="A4014" s="232">
        <v>37574</v>
      </c>
      <c r="B4014" s="235">
        <v>2717.89</v>
      </c>
    </row>
    <row r="4015" spans="1:2" ht="16.350000000000001" customHeight="1" x14ac:dyDescent="0.25">
      <c r="A4015" s="232">
        <v>37575</v>
      </c>
      <c r="B4015" s="233">
        <v>2724.04</v>
      </c>
    </row>
    <row r="4016" spans="1:2" ht="16.350000000000001" customHeight="1" x14ac:dyDescent="0.25">
      <c r="A4016" s="232">
        <v>37576</v>
      </c>
      <c r="B4016" s="235">
        <v>2703.75</v>
      </c>
    </row>
    <row r="4017" spans="1:2" ht="16.350000000000001" customHeight="1" x14ac:dyDescent="0.25">
      <c r="A4017" s="232">
        <v>37577</v>
      </c>
      <c r="B4017" s="233">
        <v>2703.75</v>
      </c>
    </row>
    <row r="4018" spans="1:2" ht="16.350000000000001" customHeight="1" x14ac:dyDescent="0.25">
      <c r="A4018" s="232">
        <v>37578</v>
      </c>
      <c r="B4018" s="235">
        <v>2703.75</v>
      </c>
    </row>
    <row r="4019" spans="1:2" ht="16.350000000000001" customHeight="1" x14ac:dyDescent="0.25">
      <c r="A4019" s="232">
        <v>37579</v>
      </c>
      <c r="B4019" s="233">
        <v>2679.96</v>
      </c>
    </row>
    <row r="4020" spans="1:2" ht="16.350000000000001" customHeight="1" x14ac:dyDescent="0.25">
      <c r="A4020" s="232">
        <v>37580</v>
      </c>
      <c r="B4020" s="235">
        <v>2683.04</v>
      </c>
    </row>
    <row r="4021" spans="1:2" ht="16.350000000000001" customHeight="1" x14ac:dyDescent="0.25">
      <c r="A4021" s="232">
        <v>37581</v>
      </c>
      <c r="B4021" s="233">
        <v>2671.7</v>
      </c>
    </row>
    <row r="4022" spans="1:2" ht="16.350000000000001" customHeight="1" x14ac:dyDescent="0.25">
      <c r="A4022" s="232">
        <v>37582</v>
      </c>
      <c r="B4022" s="235">
        <v>2666.41</v>
      </c>
    </row>
    <row r="4023" spans="1:2" ht="16.350000000000001" customHeight="1" x14ac:dyDescent="0.25">
      <c r="A4023" s="232">
        <v>37583</v>
      </c>
      <c r="B4023" s="233">
        <v>2687.25</v>
      </c>
    </row>
    <row r="4024" spans="1:2" ht="16.350000000000001" customHeight="1" x14ac:dyDescent="0.25">
      <c r="A4024" s="232">
        <v>37584</v>
      </c>
      <c r="B4024" s="235">
        <v>2687.25</v>
      </c>
    </row>
    <row r="4025" spans="1:2" ht="16.350000000000001" customHeight="1" x14ac:dyDescent="0.25">
      <c r="A4025" s="232">
        <v>37585</v>
      </c>
      <c r="B4025" s="233">
        <v>2687.25</v>
      </c>
    </row>
    <row r="4026" spans="1:2" ht="16.350000000000001" customHeight="1" x14ac:dyDescent="0.25">
      <c r="A4026" s="232">
        <v>37586</v>
      </c>
      <c r="B4026" s="235">
        <v>2716.95</v>
      </c>
    </row>
    <row r="4027" spans="1:2" ht="16.350000000000001" customHeight="1" x14ac:dyDescent="0.25">
      <c r="A4027" s="232">
        <v>37587</v>
      </c>
      <c r="B4027" s="233">
        <v>2735.04</v>
      </c>
    </row>
    <row r="4028" spans="1:2" ht="16.350000000000001" customHeight="1" x14ac:dyDescent="0.25">
      <c r="A4028" s="232">
        <v>37588</v>
      </c>
      <c r="B4028" s="235">
        <v>2754.67</v>
      </c>
    </row>
    <row r="4029" spans="1:2" ht="16.350000000000001" customHeight="1" x14ac:dyDescent="0.25">
      <c r="A4029" s="232">
        <v>37589</v>
      </c>
      <c r="B4029" s="233">
        <v>2758.28</v>
      </c>
    </row>
    <row r="4030" spans="1:2" ht="16.350000000000001" customHeight="1" x14ac:dyDescent="0.25">
      <c r="A4030" s="232">
        <v>37590</v>
      </c>
      <c r="B4030" s="235">
        <v>2784.21</v>
      </c>
    </row>
    <row r="4031" spans="1:2" ht="16.350000000000001" customHeight="1" x14ac:dyDescent="0.25">
      <c r="A4031" s="232">
        <v>37591</v>
      </c>
      <c r="B4031" s="233">
        <v>2784.21</v>
      </c>
    </row>
    <row r="4032" spans="1:2" ht="16.350000000000001" customHeight="1" x14ac:dyDescent="0.25">
      <c r="A4032" s="232">
        <v>37592</v>
      </c>
      <c r="B4032" s="235">
        <v>2784.21</v>
      </c>
    </row>
    <row r="4033" spans="1:2" ht="16.350000000000001" customHeight="1" x14ac:dyDescent="0.25">
      <c r="A4033" s="232">
        <v>37593</v>
      </c>
      <c r="B4033" s="233">
        <v>2812.94</v>
      </c>
    </row>
    <row r="4034" spans="1:2" ht="16.350000000000001" customHeight="1" x14ac:dyDescent="0.25">
      <c r="A4034" s="232">
        <v>37594</v>
      </c>
      <c r="B4034" s="235">
        <v>2826.1</v>
      </c>
    </row>
    <row r="4035" spans="1:2" ht="16.350000000000001" customHeight="1" x14ac:dyDescent="0.25">
      <c r="A4035" s="232">
        <v>37595</v>
      </c>
      <c r="B4035" s="233">
        <v>2806.63</v>
      </c>
    </row>
    <row r="4036" spans="1:2" ht="16.350000000000001" customHeight="1" x14ac:dyDescent="0.25">
      <c r="A4036" s="232">
        <v>37596</v>
      </c>
      <c r="B4036" s="235">
        <v>2788.72</v>
      </c>
    </row>
    <row r="4037" spans="1:2" ht="16.350000000000001" customHeight="1" x14ac:dyDescent="0.25">
      <c r="A4037" s="232">
        <v>37597</v>
      </c>
      <c r="B4037" s="233">
        <v>2782.4</v>
      </c>
    </row>
    <row r="4038" spans="1:2" ht="16.350000000000001" customHeight="1" x14ac:dyDescent="0.25">
      <c r="A4038" s="232">
        <v>37598</v>
      </c>
      <c r="B4038" s="235">
        <v>2782.4</v>
      </c>
    </row>
    <row r="4039" spans="1:2" ht="16.350000000000001" customHeight="1" x14ac:dyDescent="0.25">
      <c r="A4039" s="232">
        <v>37599</v>
      </c>
      <c r="B4039" s="233">
        <v>2782.4</v>
      </c>
    </row>
    <row r="4040" spans="1:2" ht="16.350000000000001" customHeight="1" x14ac:dyDescent="0.25">
      <c r="A4040" s="232">
        <v>37600</v>
      </c>
      <c r="B4040" s="235">
        <v>2815</v>
      </c>
    </row>
    <row r="4041" spans="1:2" ht="16.350000000000001" customHeight="1" x14ac:dyDescent="0.25">
      <c r="A4041" s="232">
        <v>37601</v>
      </c>
      <c r="B4041" s="233">
        <v>2816.42</v>
      </c>
    </row>
    <row r="4042" spans="1:2" ht="16.350000000000001" customHeight="1" x14ac:dyDescent="0.25">
      <c r="A4042" s="232">
        <v>37602</v>
      </c>
      <c r="B4042" s="235">
        <v>2801.01</v>
      </c>
    </row>
    <row r="4043" spans="1:2" ht="16.350000000000001" customHeight="1" x14ac:dyDescent="0.25">
      <c r="A4043" s="232">
        <v>37603</v>
      </c>
      <c r="B4043" s="233">
        <v>2793.16</v>
      </c>
    </row>
    <row r="4044" spans="1:2" ht="16.350000000000001" customHeight="1" x14ac:dyDescent="0.25">
      <c r="A4044" s="232">
        <v>37604</v>
      </c>
      <c r="B4044" s="235">
        <v>2808.16</v>
      </c>
    </row>
    <row r="4045" spans="1:2" ht="16.350000000000001" customHeight="1" x14ac:dyDescent="0.25">
      <c r="A4045" s="232">
        <v>37605</v>
      </c>
      <c r="B4045" s="233">
        <v>2808.16</v>
      </c>
    </row>
    <row r="4046" spans="1:2" ht="16.350000000000001" customHeight="1" x14ac:dyDescent="0.25">
      <c r="A4046" s="232">
        <v>37606</v>
      </c>
      <c r="B4046" s="235">
        <v>2808.16</v>
      </c>
    </row>
    <row r="4047" spans="1:2" ht="16.350000000000001" customHeight="1" x14ac:dyDescent="0.25">
      <c r="A4047" s="232">
        <v>37607</v>
      </c>
      <c r="B4047" s="233">
        <v>2807.61</v>
      </c>
    </row>
    <row r="4048" spans="1:2" ht="16.350000000000001" customHeight="1" x14ac:dyDescent="0.25">
      <c r="A4048" s="232">
        <v>37608</v>
      </c>
      <c r="B4048" s="235">
        <v>2805.55</v>
      </c>
    </row>
    <row r="4049" spans="1:2" ht="16.350000000000001" customHeight="1" x14ac:dyDescent="0.25">
      <c r="A4049" s="232">
        <v>37609</v>
      </c>
      <c r="B4049" s="233">
        <v>2818.81</v>
      </c>
    </row>
    <row r="4050" spans="1:2" ht="16.350000000000001" customHeight="1" x14ac:dyDescent="0.25">
      <c r="A4050" s="232">
        <v>37610</v>
      </c>
      <c r="B4050" s="235">
        <v>2818.54</v>
      </c>
    </row>
    <row r="4051" spans="1:2" ht="16.350000000000001" customHeight="1" x14ac:dyDescent="0.25">
      <c r="A4051" s="232">
        <v>37611</v>
      </c>
      <c r="B4051" s="233">
        <v>2814.71</v>
      </c>
    </row>
    <row r="4052" spans="1:2" ht="16.350000000000001" customHeight="1" x14ac:dyDescent="0.25">
      <c r="A4052" s="232">
        <v>37612</v>
      </c>
      <c r="B4052" s="235">
        <v>2814.71</v>
      </c>
    </row>
    <row r="4053" spans="1:2" ht="16.350000000000001" customHeight="1" x14ac:dyDescent="0.25">
      <c r="A4053" s="232">
        <v>37613</v>
      </c>
      <c r="B4053" s="233">
        <v>2814.71</v>
      </c>
    </row>
    <row r="4054" spans="1:2" ht="16.350000000000001" customHeight="1" x14ac:dyDescent="0.25">
      <c r="A4054" s="232">
        <v>37614</v>
      </c>
      <c r="B4054" s="235">
        <v>2826.04</v>
      </c>
    </row>
    <row r="4055" spans="1:2" ht="16.350000000000001" customHeight="1" x14ac:dyDescent="0.25">
      <c r="A4055" s="232">
        <v>37615</v>
      </c>
      <c r="B4055" s="233">
        <v>2823.95</v>
      </c>
    </row>
    <row r="4056" spans="1:2" ht="16.350000000000001" customHeight="1" x14ac:dyDescent="0.25">
      <c r="A4056" s="232">
        <v>37616</v>
      </c>
      <c r="B4056" s="235">
        <v>2823.95</v>
      </c>
    </row>
    <row r="4057" spans="1:2" ht="16.350000000000001" customHeight="1" x14ac:dyDescent="0.25">
      <c r="A4057" s="232">
        <v>37617</v>
      </c>
      <c r="B4057" s="233">
        <v>2843.57</v>
      </c>
    </row>
    <row r="4058" spans="1:2" ht="16.350000000000001" customHeight="1" x14ac:dyDescent="0.25">
      <c r="A4058" s="232">
        <v>37618</v>
      </c>
      <c r="B4058" s="235">
        <v>2854.29</v>
      </c>
    </row>
    <row r="4059" spans="1:2" ht="16.350000000000001" customHeight="1" x14ac:dyDescent="0.25">
      <c r="A4059" s="232">
        <v>37619</v>
      </c>
      <c r="B4059" s="233">
        <v>2854.29</v>
      </c>
    </row>
    <row r="4060" spans="1:2" ht="16.350000000000001" customHeight="1" x14ac:dyDescent="0.25">
      <c r="A4060" s="232">
        <v>37620</v>
      </c>
      <c r="B4060" s="235">
        <v>2854.29</v>
      </c>
    </row>
    <row r="4061" spans="1:2" ht="16.350000000000001" customHeight="1" x14ac:dyDescent="0.25">
      <c r="A4061" s="232">
        <v>37621</v>
      </c>
      <c r="B4061" s="233">
        <v>2864.79</v>
      </c>
    </row>
    <row r="4062" spans="1:2" ht="16.350000000000001" customHeight="1" x14ac:dyDescent="0.25">
      <c r="A4062" s="232">
        <v>37622</v>
      </c>
      <c r="B4062" s="235">
        <v>2864.79</v>
      </c>
    </row>
    <row r="4063" spans="1:2" ht="16.350000000000001" customHeight="1" x14ac:dyDescent="0.25">
      <c r="A4063" s="232">
        <v>37623</v>
      </c>
      <c r="B4063" s="233">
        <v>2864.79</v>
      </c>
    </row>
    <row r="4064" spans="1:2" ht="16.350000000000001" customHeight="1" x14ac:dyDescent="0.25">
      <c r="A4064" s="232">
        <v>37624</v>
      </c>
      <c r="B4064" s="235">
        <v>2844.82</v>
      </c>
    </row>
    <row r="4065" spans="1:2" ht="16.350000000000001" customHeight="1" x14ac:dyDescent="0.25">
      <c r="A4065" s="232">
        <v>37625</v>
      </c>
      <c r="B4065" s="233">
        <v>2841.56</v>
      </c>
    </row>
    <row r="4066" spans="1:2" ht="16.350000000000001" customHeight="1" x14ac:dyDescent="0.25">
      <c r="A4066" s="232">
        <v>37626</v>
      </c>
      <c r="B4066" s="235">
        <v>2841.56</v>
      </c>
    </row>
    <row r="4067" spans="1:2" ht="16.350000000000001" customHeight="1" x14ac:dyDescent="0.25">
      <c r="A4067" s="232">
        <v>37627</v>
      </c>
      <c r="B4067" s="233">
        <v>2841.56</v>
      </c>
    </row>
    <row r="4068" spans="1:2" ht="16.350000000000001" customHeight="1" x14ac:dyDescent="0.25">
      <c r="A4068" s="232">
        <v>37628</v>
      </c>
      <c r="B4068" s="235">
        <v>2841.56</v>
      </c>
    </row>
    <row r="4069" spans="1:2" ht="16.350000000000001" customHeight="1" x14ac:dyDescent="0.25">
      <c r="A4069" s="232">
        <v>37629</v>
      </c>
      <c r="B4069" s="233">
        <v>2881.83</v>
      </c>
    </row>
    <row r="4070" spans="1:2" ht="16.350000000000001" customHeight="1" x14ac:dyDescent="0.25">
      <c r="A4070" s="232">
        <v>37630</v>
      </c>
      <c r="B4070" s="235">
        <v>2902.92</v>
      </c>
    </row>
    <row r="4071" spans="1:2" ht="16.350000000000001" customHeight="1" x14ac:dyDescent="0.25">
      <c r="A4071" s="232">
        <v>37631</v>
      </c>
      <c r="B4071" s="233">
        <v>2915.01</v>
      </c>
    </row>
    <row r="4072" spans="1:2" ht="16.350000000000001" customHeight="1" x14ac:dyDescent="0.25">
      <c r="A4072" s="232">
        <v>37632</v>
      </c>
      <c r="B4072" s="235">
        <v>2905.77</v>
      </c>
    </row>
    <row r="4073" spans="1:2" ht="16.350000000000001" customHeight="1" x14ac:dyDescent="0.25">
      <c r="A4073" s="232">
        <v>37633</v>
      </c>
      <c r="B4073" s="233">
        <v>2905.77</v>
      </c>
    </row>
    <row r="4074" spans="1:2" ht="16.350000000000001" customHeight="1" x14ac:dyDescent="0.25">
      <c r="A4074" s="232">
        <v>37634</v>
      </c>
      <c r="B4074" s="235">
        <v>2905.77</v>
      </c>
    </row>
    <row r="4075" spans="1:2" ht="16.350000000000001" customHeight="1" x14ac:dyDescent="0.25">
      <c r="A4075" s="232">
        <v>37635</v>
      </c>
      <c r="B4075" s="233">
        <v>2906.49</v>
      </c>
    </row>
    <row r="4076" spans="1:2" ht="16.350000000000001" customHeight="1" x14ac:dyDescent="0.25">
      <c r="A4076" s="232">
        <v>37636</v>
      </c>
      <c r="B4076" s="235">
        <v>2903.05</v>
      </c>
    </row>
    <row r="4077" spans="1:2" ht="16.350000000000001" customHeight="1" x14ac:dyDescent="0.25">
      <c r="A4077" s="232">
        <v>37637</v>
      </c>
      <c r="B4077" s="233">
        <v>2905.41</v>
      </c>
    </row>
    <row r="4078" spans="1:2" ht="16.350000000000001" customHeight="1" x14ac:dyDescent="0.25">
      <c r="A4078" s="232">
        <v>37638</v>
      </c>
      <c r="B4078" s="235">
        <v>2928.19</v>
      </c>
    </row>
    <row r="4079" spans="1:2" ht="16.350000000000001" customHeight="1" x14ac:dyDescent="0.25">
      <c r="A4079" s="232">
        <v>37639</v>
      </c>
      <c r="B4079" s="233">
        <v>2923.58</v>
      </c>
    </row>
    <row r="4080" spans="1:2" ht="16.350000000000001" customHeight="1" x14ac:dyDescent="0.25">
      <c r="A4080" s="232">
        <v>37640</v>
      </c>
      <c r="B4080" s="235">
        <v>2923.58</v>
      </c>
    </row>
    <row r="4081" spans="1:2" ht="16.350000000000001" customHeight="1" x14ac:dyDescent="0.25">
      <c r="A4081" s="232">
        <v>37641</v>
      </c>
      <c r="B4081" s="233">
        <v>2923.58</v>
      </c>
    </row>
    <row r="4082" spans="1:2" ht="16.350000000000001" customHeight="1" x14ac:dyDescent="0.25">
      <c r="A4082" s="232">
        <v>37642</v>
      </c>
      <c r="B4082" s="235">
        <v>2926.06</v>
      </c>
    </row>
    <row r="4083" spans="1:2" ht="16.350000000000001" customHeight="1" x14ac:dyDescent="0.25">
      <c r="A4083" s="232">
        <v>37643</v>
      </c>
      <c r="B4083" s="233">
        <v>2933.81</v>
      </c>
    </row>
    <row r="4084" spans="1:2" ht="16.350000000000001" customHeight="1" x14ac:dyDescent="0.25">
      <c r="A4084" s="232">
        <v>37644</v>
      </c>
      <c r="B4084" s="235">
        <v>2947.05</v>
      </c>
    </row>
    <row r="4085" spans="1:2" ht="16.350000000000001" customHeight="1" x14ac:dyDescent="0.25">
      <c r="A4085" s="232">
        <v>37645</v>
      </c>
      <c r="B4085" s="233">
        <v>2926.88</v>
      </c>
    </row>
    <row r="4086" spans="1:2" ht="16.350000000000001" customHeight="1" x14ac:dyDescent="0.25">
      <c r="A4086" s="232">
        <v>37646</v>
      </c>
      <c r="B4086" s="235">
        <v>2924.73</v>
      </c>
    </row>
    <row r="4087" spans="1:2" ht="16.350000000000001" customHeight="1" x14ac:dyDescent="0.25">
      <c r="A4087" s="232">
        <v>37647</v>
      </c>
      <c r="B4087" s="233">
        <v>2924.73</v>
      </c>
    </row>
    <row r="4088" spans="1:2" ht="16.350000000000001" customHeight="1" x14ac:dyDescent="0.25">
      <c r="A4088" s="232">
        <v>37648</v>
      </c>
      <c r="B4088" s="235">
        <v>2924.73</v>
      </c>
    </row>
    <row r="4089" spans="1:2" ht="16.350000000000001" customHeight="1" x14ac:dyDescent="0.25">
      <c r="A4089" s="232">
        <v>37649</v>
      </c>
      <c r="B4089" s="233">
        <v>2948.3</v>
      </c>
    </row>
    <row r="4090" spans="1:2" ht="16.350000000000001" customHeight="1" x14ac:dyDescent="0.25">
      <c r="A4090" s="232">
        <v>37650</v>
      </c>
      <c r="B4090" s="235">
        <v>2965.6</v>
      </c>
    </row>
    <row r="4091" spans="1:2" ht="16.350000000000001" customHeight="1" x14ac:dyDescent="0.25">
      <c r="A4091" s="232">
        <v>37651</v>
      </c>
      <c r="B4091" s="233">
        <v>2950.71</v>
      </c>
    </row>
    <row r="4092" spans="1:2" ht="16.350000000000001" customHeight="1" x14ac:dyDescent="0.25">
      <c r="A4092" s="232">
        <v>37652</v>
      </c>
      <c r="B4092" s="235">
        <v>2926.46</v>
      </c>
    </row>
    <row r="4093" spans="1:2" ht="16.350000000000001" customHeight="1" x14ac:dyDescent="0.25">
      <c r="A4093" s="232">
        <v>37653</v>
      </c>
      <c r="B4093" s="233">
        <v>2940.26</v>
      </c>
    </row>
    <row r="4094" spans="1:2" ht="16.350000000000001" customHeight="1" x14ac:dyDescent="0.25">
      <c r="A4094" s="232">
        <v>37654</v>
      </c>
      <c r="B4094" s="235">
        <v>2940.26</v>
      </c>
    </row>
    <row r="4095" spans="1:2" ht="16.350000000000001" customHeight="1" x14ac:dyDescent="0.25">
      <c r="A4095" s="232">
        <v>37655</v>
      </c>
      <c r="B4095" s="233">
        <v>2940.26</v>
      </c>
    </row>
    <row r="4096" spans="1:2" ht="16.350000000000001" customHeight="1" x14ac:dyDescent="0.25">
      <c r="A4096" s="232">
        <v>37656</v>
      </c>
      <c r="B4096" s="235">
        <v>2957.4</v>
      </c>
    </row>
    <row r="4097" spans="1:2" ht="16.350000000000001" customHeight="1" x14ac:dyDescent="0.25">
      <c r="A4097" s="232">
        <v>37657</v>
      </c>
      <c r="B4097" s="233">
        <v>2966.78</v>
      </c>
    </row>
    <row r="4098" spans="1:2" ht="16.350000000000001" customHeight="1" x14ac:dyDescent="0.25">
      <c r="A4098" s="232">
        <v>37658</v>
      </c>
      <c r="B4098" s="235">
        <v>2961.29</v>
      </c>
    </row>
    <row r="4099" spans="1:2" ht="16.350000000000001" customHeight="1" x14ac:dyDescent="0.25">
      <c r="A4099" s="232">
        <v>37659</v>
      </c>
      <c r="B4099" s="233">
        <v>2963.28</v>
      </c>
    </row>
    <row r="4100" spans="1:2" ht="16.350000000000001" customHeight="1" x14ac:dyDescent="0.25">
      <c r="A4100" s="232">
        <v>37660</v>
      </c>
      <c r="B4100" s="235">
        <v>2954.03</v>
      </c>
    </row>
    <row r="4101" spans="1:2" ht="16.350000000000001" customHeight="1" x14ac:dyDescent="0.25">
      <c r="A4101" s="232">
        <v>37661</v>
      </c>
      <c r="B4101" s="233">
        <v>2954.03</v>
      </c>
    </row>
    <row r="4102" spans="1:2" ht="16.350000000000001" customHeight="1" x14ac:dyDescent="0.25">
      <c r="A4102" s="232">
        <v>37662</v>
      </c>
      <c r="B4102" s="235">
        <v>2954.03</v>
      </c>
    </row>
    <row r="4103" spans="1:2" ht="16.350000000000001" customHeight="1" x14ac:dyDescent="0.25">
      <c r="A4103" s="232">
        <v>37663</v>
      </c>
      <c r="B4103" s="233">
        <v>2968.88</v>
      </c>
    </row>
    <row r="4104" spans="1:2" ht="16.350000000000001" customHeight="1" x14ac:dyDescent="0.25">
      <c r="A4104" s="232">
        <v>37664</v>
      </c>
      <c r="B4104" s="235">
        <v>2963.21</v>
      </c>
    </row>
    <row r="4105" spans="1:2" ht="16.350000000000001" customHeight="1" x14ac:dyDescent="0.25">
      <c r="A4105" s="232">
        <v>37665</v>
      </c>
      <c r="B4105" s="233">
        <v>2960.77</v>
      </c>
    </row>
    <row r="4106" spans="1:2" ht="16.350000000000001" customHeight="1" x14ac:dyDescent="0.25">
      <c r="A4106" s="232">
        <v>37666</v>
      </c>
      <c r="B4106" s="235">
        <v>2959.75</v>
      </c>
    </row>
    <row r="4107" spans="1:2" ht="16.350000000000001" customHeight="1" x14ac:dyDescent="0.25">
      <c r="A4107" s="232">
        <v>37667</v>
      </c>
      <c r="B4107" s="233">
        <v>2954.76</v>
      </c>
    </row>
    <row r="4108" spans="1:2" ht="16.350000000000001" customHeight="1" x14ac:dyDescent="0.25">
      <c r="A4108" s="232">
        <v>37668</v>
      </c>
      <c r="B4108" s="235">
        <v>2954.76</v>
      </c>
    </row>
    <row r="4109" spans="1:2" ht="16.350000000000001" customHeight="1" x14ac:dyDescent="0.25">
      <c r="A4109" s="232">
        <v>37669</v>
      </c>
      <c r="B4109" s="233">
        <v>2954.76</v>
      </c>
    </row>
    <row r="4110" spans="1:2" ht="16.350000000000001" customHeight="1" x14ac:dyDescent="0.25">
      <c r="A4110" s="232">
        <v>37670</v>
      </c>
      <c r="B4110" s="235">
        <v>2934.58</v>
      </c>
    </row>
    <row r="4111" spans="1:2" ht="16.350000000000001" customHeight="1" x14ac:dyDescent="0.25">
      <c r="A4111" s="232">
        <v>37671</v>
      </c>
      <c r="B4111" s="233">
        <v>2929.64</v>
      </c>
    </row>
    <row r="4112" spans="1:2" ht="16.350000000000001" customHeight="1" x14ac:dyDescent="0.25">
      <c r="A4112" s="232">
        <v>37672</v>
      </c>
      <c r="B4112" s="235">
        <v>2937.44</v>
      </c>
    </row>
    <row r="4113" spans="1:2" ht="16.350000000000001" customHeight="1" x14ac:dyDescent="0.25">
      <c r="A4113" s="232">
        <v>37673</v>
      </c>
      <c r="B4113" s="233">
        <v>2938.23</v>
      </c>
    </row>
    <row r="4114" spans="1:2" ht="16.350000000000001" customHeight="1" x14ac:dyDescent="0.25">
      <c r="A4114" s="232">
        <v>37674</v>
      </c>
      <c r="B4114" s="235">
        <v>2939.92</v>
      </c>
    </row>
    <row r="4115" spans="1:2" ht="16.350000000000001" customHeight="1" x14ac:dyDescent="0.25">
      <c r="A4115" s="232">
        <v>37675</v>
      </c>
      <c r="B4115" s="233">
        <v>2939.92</v>
      </c>
    </row>
    <row r="4116" spans="1:2" ht="16.350000000000001" customHeight="1" x14ac:dyDescent="0.25">
      <c r="A4116" s="232">
        <v>37676</v>
      </c>
      <c r="B4116" s="235">
        <v>2939.92</v>
      </c>
    </row>
    <row r="4117" spans="1:2" ht="16.350000000000001" customHeight="1" x14ac:dyDescent="0.25">
      <c r="A4117" s="232">
        <v>37677</v>
      </c>
      <c r="B4117" s="233">
        <v>2949.05</v>
      </c>
    </row>
    <row r="4118" spans="1:2" ht="16.350000000000001" customHeight="1" x14ac:dyDescent="0.25">
      <c r="A4118" s="232">
        <v>37678</v>
      </c>
      <c r="B4118" s="235">
        <v>2951.81</v>
      </c>
    </row>
    <row r="4119" spans="1:2" ht="16.350000000000001" customHeight="1" x14ac:dyDescent="0.25">
      <c r="A4119" s="232">
        <v>37679</v>
      </c>
      <c r="B4119" s="233">
        <v>2949.85</v>
      </c>
    </row>
    <row r="4120" spans="1:2" ht="16.350000000000001" customHeight="1" x14ac:dyDescent="0.25">
      <c r="A4120" s="232">
        <v>37680</v>
      </c>
      <c r="B4120" s="235">
        <v>2956.31</v>
      </c>
    </row>
    <row r="4121" spans="1:2" ht="16.350000000000001" customHeight="1" x14ac:dyDescent="0.25">
      <c r="A4121" s="232">
        <v>37681</v>
      </c>
      <c r="B4121" s="233">
        <v>2957.87</v>
      </c>
    </row>
    <row r="4122" spans="1:2" ht="16.350000000000001" customHeight="1" x14ac:dyDescent="0.25">
      <c r="A4122" s="232">
        <v>37682</v>
      </c>
      <c r="B4122" s="235">
        <v>2957.87</v>
      </c>
    </row>
    <row r="4123" spans="1:2" ht="16.350000000000001" customHeight="1" x14ac:dyDescent="0.25">
      <c r="A4123" s="232">
        <v>37683</v>
      </c>
      <c r="B4123" s="233">
        <v>2957.87</v>
      </c>
    </row>
    <row r="4124" spans="1:2" ht="16.350000000000001" customHeight="1" x14ac:dyDescent="0.25">
      <c r="A4124" s="232">
        <v>37684</v>
      </c>
      <c r="B4124" s="235">
        <v>2959.97</v>
      </c>
    </row>
    <row r="4125" spans="1:2" ht="16.350000000000001" customHeight="1" x14ac:dyDescent="0.25">
      <c r="A4125" s="232">
        <v>37685</v>
      </c>
      <c r="B4125" s="233">
        <v>2962.06</v>
      </c>
    </row>
    <row r="4126" spans="1:2" ht="16.350000000000001" customHeight="1" x14ac:dyDescent="0.25">
      <c r="A4126" s="232">
        <v>37686</v>
      </c>
      <c r="B4126" s="235">
        <v>2960.77</v>
      </c>
    </row>
    <row r="4127" spans="1:2" ht="16.350000000000001" customHeight="1" x14ac:dyDescent="0.25">
      <c r="A4127" s="232">
        <v>37687</v>
      </c>
      <c r="B4127" s="233">
        <v>2960.11</v>
      </c>
    </row>
    <row r="4128" spans="1:2" ht="16.350000000000001" customHeight="1" x14ac:dyDescent="0.25">
      <c r="A4128" s="232">
        <v>37688</v>
      </c>
      <c r="B4128" s="235">
        <v>2959.75</v>
      </c>
    </row>
    <row r="4129" spans="1:2" ht="16.350000000000001" customHeight="1" x14ac:dyDescent="0.25">
      <c r="A4129" s="232">
        <v>37689</v>
      </c>
      <c r="B4129" s="233">
        <v>2959.75</v>
      </c>
    </row>
    <row r="4130" spans="1:2" ht="16.350000000000001" customHeight="1" x14ac:dyDescent="0.25">
      <c r="A4130" s="232">
        <v>37690</v>
      </c>
      <c r="B4130" s="235">
        <v>2959.75</v>
      </c>
    </row>
    <row r="4131" spans="1:2" ht="16.350000000000001" customHeight="1" x14ac:dyDescent="0.25">
      <c r="A4131" s="232">
        <v>37691</v>
      </c>
      <c r="B4131" s="233">
        <v>2961.93</v>
      </c>
    </row>
    <row r="4132" spans="1:2" ht="16.350000000000001" customHeight="1" x14ac:dyDescent="0.25">
      <c r="A4132" s="232">
        <v>37692</v>
      </c>
      <c r="B4132" s="235">
        <v>2962.76</v>
      </c>
    </row>
    <row r="4133" spans="1:2" ht="16.350000000000001" customHeight="1" x14ac:dyDescent="0.25">
      <c r="A4133" s="232">
        <v>37693</v>
      </c>
      <c r="B4133" s="233">
        <v>2961.99</v>
      </c>
    </row>
    <row r="4134" spans="1:2" ht="16.350000000000001" customHeight="1" x14ac:dyDescent="0.25">
      <c r="A4134" s="232">
        <v>37694</v>
      </c>
      <c r="B4134" s="235">
        <v>2959.39</v>
      </c>
    </row>
    <row r="4135" spans="1:2" ht="16.350000000000001" customHeight="1" x14ac:dyDescent="0.25">
      <c r="A4135" s="232">
        <v>37695</v>
      </c>
      <c r="B4135" s="233">
        <v>2958.86</v>
      </c>
    </row>
    <row r="4136" spans="1:2" ht="16.350000000000001" customHeight="1" x14ac:dyDescent="0.25">
      <c r="A4136" s="232">
        <v>37696</v>
      </c>
      <c r="B4136" s="235">
        <v>2958.86</v>
      </c>
    </row>
    <row r="4137" spans="1:2" ht="16.350000000000001" customHeight="1" x14ac:dyDescent="0.25">
      <c r="A4137" s="232">
        <v>37697</v>
      </c>
      <c r="B4137" s="233">
        <v>2958.86</v>
      </c>
    </row>
    <row r="4138" spans="1:2" ht="16.350000000000001" customHeight="1" x14ac:dyDescent="0.25">
      <c r="A4138" s="232">
        <v>37698</v>
      </c>
      <c r="B4138" s="235">
        <v>2956.47</v>
      </c>
    </row>
    <row r="4139" spans="1:2" ht="16.350000000000001" customHeight="1" x14ac:dyDescent="0.25">
      <c r="A4139" s="232">
        <v>37699</v>
      </c>
      <c r="B4139" s="233">
        <v>2955.84</v>
      </c>
    </row>
    <row r="4140" spans="1:2" ht="16.350000000000001" customHeight="1" x14ac:dyDescent="0.25">
      <c r="A4140" s="232">
        <v>37700</v>
      </c>
      <c r="B4140" s="235">
        <v>2955.64</v>
      </c>
    </row>
    <row r="4141" spans="1:2" ht="16.350000000000001" customHeight="1" x14ac:dyDescent="0.25">
      <c r="A4141" s="232">
        <v>37701</v>
      </c>
      <c r="B4141" s="233">
        <v>2954.62</v>
      </c>
    </row>
    <row r="4142" spans="1:2" ht="16.350000000000001" customHeight="1" x14ac:dyDescent="0.25">
      <c r="A4142" s="232">
        <v>37702</v>
      </c>
      <c r="B4142" s="235">
        <v>2956.06</v>
      </c>
    </row>
    <row r="4143" spans="1:2" ht="16.350000000000001" customHeight="1" x14ac:dyDescent="0.25">
      <c r="A4143" s="232">
        <v>37703</v>
      </c>
      <c r="B4143" s="233">
        <v>2956.06</v>
      </c>
    </row>
    <row r="4144" spans="1:2" ht="16.350000000000001" customHeight="1" x14ac:dyDescent="0.25">
      <c r="A4144" s="232">
        <v>37704</v>
      </c>
      <c r="B4144" s="235">
        <v>2956.06</v>
      </c>
    </row>
    <row r="4145" spans="1:2" ht="16.350000000000001" customHeight="1" x14ac:dyDescent="0.25">
      <c r="A4145" s="232">
        <v>37705</v>
      </c>
      <c r="B4145" s="233">
        <v>2956.06</v>
      </c>
    </row>
    <row r="4146" spans="1:2" ht="16.350000000000001" customHeight="1" x14ac:dyDescent="0.25">
      <c r="A4146" s="232">
        <v>37706</v>
      </c>
      <c r="B4146" s="235">
        <v>2959.26</v>
      </c>
    </row>
    <row r="4147" spans="1:2" ht="16.350000000000001" customHeight="1" x14ac:dyDescent="0.25">
      <c r="A4147" s="232">
        <v>37707</v>
      </c>
      <c r="B4147" s="233">
        <v>2959.84</v>
      </c>
    </row>
    <row r="4148" spans="1:2" ht="16.350000000000001" customHeight="1" x14ac:dyDescent="0.25">
      <c r="A4148" s="232">
        <v>37708</v>
      </c>
      <c r="B4148" s="235">
        <v>2958.73</v>
      </c>
    </row>
    <row r="4149" spans="1:2" ht="16.350000000000001" customHeight="1" x14ac:dyDescent="0.25">
      <c r="A4149" s="232">
        <v>37709</v>
      </c>
      <c r="B4149" s="233">
        <v>2958.25</v>
      </c>
    </row>
    <row r="4150" spans="1:2" ht="16.350000000000001" customHeight="1" x14ac:dyDescent="0.25">
      <c r="A4150" s="232">
        <v>37710</v>
      </c>
      <c r="B4150" s="235">
        <v>2958.25</v>
      </c>
    </row>
    <row r="4151" spans="1:2" ht="16.350000000000001" customHeight="1" x14ac:dyDescent="0.25">
      <c r="A4151" s="232">
        <v>37711</v>
      </c>
      <c r="B4151" s="233">
        <v>2958.25</v>
      </c>
    </row>
    <row r="4152" spans="1:2" ht="16.350000000000001" customHeight="1" x14ac:dyDescent="0.25">
      <c r="A4152" s="232">
        <v>37712</v>
      </c>
      <c r="B4152" s="235">
        <v>2958.15</v>
      </c>
    </row>
    <row r="4153" spans="1:2" ht="16.350000000000001" customHeight="1" x14ac:dyDescent="0.25">
      <c r="A4153" s="232">
        <v>37713</v>
      </c>
      <c r="B4153" s="233">
        <v>2958.56</v>
      </c>
    </row>
    <row r="4154" spans="1:2" ht="16.350000000000001" customHeight="1" x14ac:dyDescent="0.25">
      <c r="A4154" s="232">
        <v>37714</v>
      </c>
      <c r="B4154" s="235">
        <v>2956.5</v>
      </c>
    </row>
    <row r="4155" spans="1:2" ht="16.350000000000001" customHeight="1" x14ac:dyDescent="0.25">
      <c r="A4155" s="232">
        <v>37715</v>
      </c>
      <c r="B4155" s="233">
        <v>2951.14</v>
      </c>
    </row>
    <row r="4156" spans="1:2" ht="16.350000000000001" customHeight="1" x14ac:dyDescent="0.25">
      <c r="A4156" s="232">
        <v>37716</v>
      </c>
      <c r="B4156" s="235">
        <v>2946.79</v>
      </c>
    </row>
    <row r="4157" spans="1:2" ht="16.350000000000001" customHeight="1" x14ac:dyDescent="0.25">
      <c r="A4157" s="232">
        <v>37717</v>
      </c>
      <c r="B4157" s="233">
        <v>2946.79</v>
      </c>
    </row>
    <row r="4158" spans="1:2" ht="16.350000000000001" customHeight="1" x14ac:dyDescent="0.25">
      <c r="A4158" s="232">
        <v>37718</v>
      </c>
      <c r="B4158" s="235">
        <v>2946.79</v>
      </c>
    </row>
    <row r="4159" spans="1:2" ht="16.350000000000001" customHeight="1" x14ac:dyDescent="0.25">
      <c r="A4159" s="232">
        <v>37719</v>
      </c>
      <c r="B4159" s="233">
        <v>2942.41</v>
      </c>
    </row>
    <row r="4160" spans="1:2" ht="16.350000000000001" customHeight="1" x14ac:dyDescent="0.25">
      <c r="A4160" s="232">
        <v>37720</v>
      </c>
      <c r="B4160" s="235">
        <v>2938.32</v>
      </c>
    </row>
    <row r="4161" spans="1:2" ht="16.350000000000001" customHeight="1" x14ac:dyDescent="0.25">
      <c r="A4161" s="232">
        <v>37721</v>
      </c>
      <c r="B4161" s="233">
        <v>2920.4</v>
      </c>
    </row>
    <row r="4162" spans="1:2" ht="16.350000000000001" customHeight="1" x14ac:dyDescent="0.25">
      <c r="A4162" s="232">
        <v>37722</v>
      </c>
      <c r="B4162" s="235">
        <v>2911.74</v>
      </c>
    </row>
    <row r="4163" spans="1:2" ht="16.350000000000001" customHeight="1" x14ac:dyDescent="0.25">
      <c r="A4163" s="232">
        <v>37723</v>
      </c>
      <c r="B4163" s="233">
        <v>2923.07</v>
      </c>
    </row>
    <row r="4164" spans="1:2" ht="16.350000000000001" customHeight="1" x14ac:dyDescent="0.25">
      <c r="A4164" s="232">
        <v>37724</v>
      </c>
      <c r="B4164" s="235">
        <v>2923.07</v>
      </c>
    </row>
    <row r="4165" spans="1:2" ht="16.350000000000001" customHeight="1" x14ac:dyDescent="0.25">
      <c r="A4165" s="232">
        <v>37725</v>
      </c>
      <c r="B4165" s="233">
        <v>2923.07</v>
      </c>
    </row>
    <row r="4166" spans="1:2" ht="16.350000000000001" customHeight="1" x14ac:dyDescent="0.25">
      <c r="A4166" s="232">
        <v>37726</v>
      </c>
      <c r="B4166" s="235">
        <v>2931.69</v>
      </c>
    </row>
    <row r="4167" spans="1:2" ht="16.350000000000001" customHeight="1" x14ac:dyDescent="0.25">
      <c r="A4167" s="232">
        <v>37727</v>
      </c>
      <c r="B4167" s="233">
        <v>2919.58</v>
      </c>
    </row>
    <row r="4168" spans="1:2" ht="16.350000000000001" customHeight="1" x14ac:dyDescent="0.25">
      <c r="A4168" s="232">
        <v>37728</v>
      </c>
      <c r="B4168" s="235">
        <v>2918.01</v>
      </c>
    </row>
    <row r="4169" spans="1:2" ht="16.350000000000001" customHeight="1" x14ac:dyDescent="0.25">
      <c r="A4169" s="232">
        <v>37729</v>
      </c>
      <c r="B4169" s="233">
        <v>2918.01</v>
      </c>
    </row>
    <row r="4170" spans="1:2" ht="16.350000000000001" customHeight="1" x14ac:dyDescent="0.25">
      <c r="A4170" s="232">
        <v>37730</v>
      </c>
      <c r="B4170" s="235">
        <v>2918.01</v>
      </c>
    </row>
    <row r="4171" spans="1:2" ht="16.350000000000001" customHeight="1" x14ac:dyDescent="0.25">
      <c r="A4171" s="232">
        <v>37731</v>
      </c>
      <c r="B4171" s="233">
        <v>2918.01</v>
      </c>
    </row>
    <row r="4172" spans="1:2" ht="16.350000000000001" customHeight="1" x14ac:dyDescent="0.25">
      <c r="A4172" s="232">
        <v>37732</v>
      </c>
      <c r="B4172" s="235">
        <v>2918.01</v>
      </c>
    </row>
    <row r="4173" spans="1:2" ht="16.350000000000001" customHeight="1" x14ac:dyDescent="0.25">
      <c r="A4173" s="232">
        <v>37733</v>
      </c>
      <c r="B4173" s="233">
        <v>2920.04</v>
      </c>
    </row>
    <row r="4174" spans="1:2" ht="16.350000000000001" customHeight="1" x14ac:dyDescent="0.25">
      <c r="A4174" s="232">
        <v>37734</v>
      </c>
      <c r="B4174" s="235">
        <v>2916.03</v>
      </c>
    </row>
    <row r="4175" spans="1:2" ht="16.350000000000001" customHeight="1" x14ac:dyDescent="0.25">
      <c r="A4175" s="232">
        <v>37735</v>
      </c>
      <c r="B4175" s="233">
        <v>2911</v>
      </c>
    </row>
    <row r="4176" spans="1:2" ht="16.350000000000001" customHeight="1" x14ac:dyDescent="0.25">
      <c r="A4176" s="232">
        <v>37736</v>
      </c>
      <c r="B4176" s="235">
        <v>2908.25</v>
      </c>
    </row>
    <row r="4177" spans="1:2" ht="16.350000000000001" customHeight="1" x14ac:dyDescent="0.25">
      <c r="A4177" s="232">
        <v>37737</v>
      </c>
      <c r="B4177" s="233">
        <v>2912.83</v>
      </c>
    </row>
    <row r="4178" spans="1:2" ht="16.350000000000001" customHeight="1" x14ac:dyDescent="0.25">
      <c r="A4178" s="232">
        <v>37738</v>
      </c>
      <c r="B4178" s="235">
        <v>2912.83</v>
      </c>
    </row>
    <row r="4179" spans="1:2" ht="16.350000000000001" customHeight="1" x14ac:dyDescent="0.25">
      <c r="A4179" s="232">
        <v>37739</v>
      </c>
      <c r="B4179" s="233">
        <v>2912.83</v>
      </c>
    </row>
    <row r="4180" spans="1:2" ht="16.350000000000001" customHeight="1" x14ac:dyDescent="0.25">
      <c r="A4180" s="232">
        <v>37740</v>
      </c>
      <c r="B4180" s="235">
        <v>2900</v>
      </c>
    </row>
    <row r="4181" spans="1:2" ht="16.350000000000001" customHeight="1" x14ac:dyDescent="0.25">
      <c r="A4181" s="232">
        <v>37741</v>
      </c>
      <c r="B4181" s="233">
        <v>2887.82</v>
      </c>
    </row>
    <row r="4182" spans="1:2" ht="16.350000000000001" customHeight="1" x14ac:dyDescent="0.25">
      <c r="A4182" s="232">
        <v>37742</v>
      </c>
      <c r="B4182" s="235">
        <v>2868.43</v>
      </c>
    </row>
    <row r="4183" spans="1:2" ht="16.350000000000001" customHeight="1" x14ac:dyDescent="0.25">
      <c r="A4183" s="232">
        <v>37743</v>
      </c>
      <c r="B4183" s="233">
        <v>2868.43</v>
      </c>
    </row>
    <row r="4184" spans="1:2" ht="16.350000000000001" customHeight="1" x14ac:dyDescent="0.25">
      <c r="A4184" s="232">
        <v>37744</v>
      </c>
      <c r="B4184" s="235">
        <v>2865.94</v>
      </c>
    </row>
    <row r="4185" spans="1:2" ht="16.350000000000001" customHeight="1" x14ac:dyDescent="0.25">
      <c r="A4185" s="232">
        <v>37745</v>
      </c>
      <c r="B4185" s="233">
        <v>2865.94</v>
      </c>
    </row>
    <row r="4186" spans="1:2" ht="16.350000000000001" customHeight="1" x14ac:dyDescent="0.25">
      <c r="A4186" s="232">
        <v>37746</v>
      </c>
      <c r="B4186" s="235">
        <v>2865.94</v>
      </c>
    </row>
    <row r="4187" spans="1:2" ht="16.350000000000001" customHeight="1" x14ac:dyDescent="0.25">
      <c r="A4187" s="232">
        <v>37747</v>
      </c>
      <c r="B4187" s="233">
        <v>2858.37</v>
      </c>
    </row>
    <row r="4188" spans="1:2" ht="16.350000000000001" customHeight="1" x14ac:dyDescent="0.25">
      <c r="A4188" s="232">
        <v>37748</v>
      </c>
      <c r="B4188" s="235">
        <v>2856.98</v>
      </c>
    </row>
    <row r="4189" spans="1:2" ht="16.350000000000001" customHeight="1" x14ac:dyDescent="0.25">
      <c r="A4189" s="232">
        <v>37749</v>
      </c>
      <c r="B4189" s="233">
        <v>2866.06</v>
      </c>
    </row>
    <row r="4190" spans="1:2" ht="16.350000000000001" customHeight="1" x14ac:dyDescent="0.25">
      <c r="A4190" s="232">
        <v>37750</v>
      </c>
      <c r="B4190" s="235">
        <v>2848.41</v>
      </c>
    </row>
    <row r="4191" spans="1:2" ht="16.350000000000001" customHeight="1" x14ac:dyDescent="0.25">
      <c r="A4191" s="232">
        <v>37751</v>
      </c>
      <c r="B4191" s="233">
        <v>2840.04</v>
      </c>
    </row>
    <row r="4192" spans="1:2" ht="16.350000000000001" customHeight="1" x14ac:dyDescent="0.25">
      <c r="A4192" s="232">
        <v>37752</v>
      </c>
      <c r="B4192" s="235">
        <v>2840.04</v>
      </c>
    </row>
    <row r="4193" spans="1:2" ht="16.350000000000001" customHeight="1" x14ac:dyDescent="0.25">
      <c r="A4193" s="232">
        <v>37753</v>
      </c>
      <c r="B4193" s="233">
        <v>2840.04</v>
      </c>
    </row>
    <row r="4194" spans="1:2" ht="16.350000000000001" customHeight="1" x14ac:dyDescent="0.25">
      <c r="A4194" s="232">
        <v>37754</v>
      </c>
      <c r="B4194" s="235">
        <v>2833.86</v>
      </c>
    </row>
    <row r="4195" spans="1:2" ht="16.350000000000001" customHeight="1" x14ac:dyDescent="0.25">
      <c r="A4195" s="232">
        <v>37755</v>
      </c>
      <c r="B4195" s="233">
        <v>2813.6</v>
      </c>
    </row>
    <row r="4196" spans="1:2" ht="16.350000000000001" customHeight="1" x14ac:dyDescent="0.25">
      <c r="A4196" s="232">
        <v>37756</v>
      </c>
      <c r="B4196" s="235">
        <v>2821.08</v>
      </c>
    </row>
    <row r="4197" spans="1:2" ht="16.350000000000001" customHeight="1" x14ac:dyDescent="0.25">
      <c r="A4197" s="232">
        <v>37757</v>
      </c>
      <c r="B4197" s="233">
        <v>2827.99</v>
      </c>
    </row>
    <row r="4198" spans="1:2" ht="16.350000000000001" customHeight="1" x14ac:dyDescent="0.25">
      <c r="A4198" s="232">
        <v>37758</v>
      </c>
      <c r="B4198" s="235">
        <v>2816.46</v>
      </c>
    </row>
    <row r="4199" spans="1:2" ht="16.350000000000001" customHeight="1" x14ac:dyDescent="0.25">
      <c r="A4199" s="232">
        <v>37759</v>
      </c>
      <c r="B4199" s="233">
        <v>2816.46</v>
      </c>
    </row>
    <row r="4200" spans="1:2" ht="16.350000000000001" customHeight="1" x14ac:dyDescent="0.25">
      <c r="A4200" s="232">
        <v>37760</v>
      </c>
      <c r="B4200" s="235">
        <v>2816.46</v>
      </c>
    </row>
    <row r="4201" spans="1:2" ht="16.350000000000001" customHeight="1" x14ac:dyDescent="0.25">
      <c r="A4201" s="232">
        <v>37761</v>
      </c>
      <c r="B4201" s="233">
        <v>2874.77</v>
      </c>
    </row>
    <row r="4202" spans="1:2" ht="16.350000000000001" customHeight="1" x14ac:dyDescent="0.25">
      <c r="A4202" s="232">
        <v>37762</v>
      </c>
      <c r="B4202" s="235">
        <v>2909.83</v>
      </c>
    </row>
    <row r="4203" spans="1:2" ht="16.350000000000001" customHeight="1" x14ac:dyDescent="0.25">
      <c r="A4203" s="232">
        <v>37763</v>
      </c>
      <c r="B4203" s="233">
        <v>2912.46</v>
      </c>
    </row>
    <row r="4204" spans="1:2" ht="16.350000000000001" customHeight="1" x14ac:dyDescent="0.25">
      <c r="A4204" s="232">
        <v>37764</v>
      </c>
      <c r="B4204" s="235">
        <v>2905.91</v>
      </c>
    </row>
    <row r="4205" spans="1:2" ht="16.350000000000001" customHeight="1" x14ac:dyDescent="0.25">
      <c r="A4205" s="232">
        <v>37765</v>
      </c>
      <c r="B4205" s="233">
        <v>2868.37</v>
      </c>
    </row>
    <row r="4206" spans="1:2" ht="16.350000000000001" customHeight="1" x14ac:dyDescent="0.25">
      <c r="A4206" s="232">
        <v>37766</v>
      </c>
      <c r="B4206" s="235">
        <v>2868.37</v>
      </c>
    </row>
    <row r="4207" spans="1:2" ht="16.350000000000001" customHeight="1" x14ac:dyDescent="0.25">
      <c r="A4207" s="232">
        <v>37767</v>
      </c>
      <c r="B4207" s="233">
        <v>2868.37</v>
      </c>
    </row>
    <row r="4208" spans="1:2" ht="16.350000000000001" customHeight="1" x14ac:dyDescent="0.25">
      <c r="A4208" s="232">
        <v>37768</v>
      </c>
      <c r="B4208" s="235">
        <v>2868.37</v>
      </c>
    </row>
    <row r="4209" spans="1:2" ht="16.350000000000001" customHeight="1" x14ac:dyDescent="0.25">
      <c r="A4209" s="232">
        <v>37769</v>
      </c>
      <c r="B4209" s="233">
        <v>2850.03</v>
      </c>
    </row>
    <row r="4210" spans="1:2" ht="16.350000000000001" customHeight="1" x14ac:dyDescent="0.25">
      <c r="A4210" s="232">
        <v>37770</v>
      </c>
      <c r="B4210" s="235">
        <v>2874.91</v>
      </c>
    </row>
    <row r="4211" spans="1:2" ht="16.350000000000001" customHeight="1" x14ac:dyDescent="0.25">
      <c r="A4211" s="232">
        <v>37771</v>
      </c>
      <c r="B4211" s="233">
        <v>2855.88</v>
      </c>
    </row>
    <row r="4212" spans="1:2" ht="16.350000000000001" customHeight="1" x14ac:dyDescent="0.25">
      <c r="A4212" s="232">
        <v>37772</v>
      </c>
      <c r="B4212" s="235">
        <v>2853.33</v>
      </c>
    </row>
    <row r="4213" spans="1:2" ht="16.350000000000001" customHeight="1" x14ac:dyDescent="0.25">
      <c r="A4213" s="232">
        <v>37773</v>
      </c>
      <c r="B4213" s="233">
        <v>2853.33</v>
      </c>
    </row>
    <row r="4214" spans="1:2" ht="16.350000000000001" customHeight="1" x14ac:dyDescent="0.25">
      <c r="A4214" s="232">
        <v>37774</v>
      </c>
      <c r="B4214" s="235">
        <v>2853.33</v>
      </c>
    </row>
    <row r="4215" spans="1:2" ht="16.350000000000001" customHeight="1" x14ac:dyDescent="0.25">
      <c r="A4215" s="232">
        <v>37775</v>
      </c>
      <c r="B4215" s="233">
        <v>2853.33</v>
      </c>
    </row>
    <row r="4216" spans="1:2" ht="16.350000000000001" customHeight="1" x14ac:dyDescent="0.25">
      <c r="A4216" s="232">
        <v>37776</v>
      </c>
      <c r="B4216" s="235">
        <v>2846.16</v>
      </c>
    </row>
    <row r="4217" spans="1:2" ht="16.350000000000001" customHeight="1" x14ac:dyDescent="0.25">
      <c r="A4217" s="232">
        <v>37777</v>
      </c>
      <c r="B4217" s="233">
        <v>2849.71</v>
      </c>
    </row>
    <row r="4218" spans="1:2" ht="16.350000000000001" customHeight="1" x14ac:dyDescent="0.25">
      <c r="A4218" s="232">
        <v>37778</v>
      </c>
      <c r="B4218" s="235">
        <v>2839.21</v>
      </c>
    </row>
    <row r="4219" spans="1:2" ht="16.350000000000001" customHeight="1" x14ac:dyDescent="0.25">
      <c r="A4219" s="232">
        <v>37779</v>
      </c>
      <c r="B4219" s="233">
        <v>2828.2</v>
      </c>
    </row>
    <row r="4220" spans="1:2" ht="16.350000000000001" customHeight="1" x14ac:dyDescent="0.25">
      <c r="A4220" s="232">
        <v>37780</v>
      </c>
      <c r="B4220" s="235">
        <v>2828.2</v>
      </c>
    </row>
    <row r="4221" spans="1:2" ht="16.350000000000001" customHeight="1" x14ac:dyDescent="0.25">
      <c r="A4221" s="232">
        <v>37781</v>
      </c>
      <c r="B4221" s="233">
        <v>2828.2</v>
      </c>
    </row>
    <row r="4222" spans="1:2" ht="16.350000000000001" customHeight="1" x14ac:dyDescent="0.25">
      <c r="A4222" s="232">
        <v>37782</v>
      </c>
      <c r="B4222" s="235">
        <v>2818.5</v>
      </c>
    </row>
    <row r="4223" spans="1:2" ht="16.350000000000001" customHeight="1" x14ac:dyDescent="0.25">
      <c r="A4223" s="232">
        <v>37783</v>
      </c>
      <c r="B4223" s="233">
        <v>2809.63</v>
      </c>
    </row>
    <row r="4224" spans="1:2" ht="16.350000000000001" customHeight="1" x14ac:dyDescent="0.25">
      <c r="A4224" s="232">
        <v>37784</v>
      </c>
      <c r="B4224" s="235">
        <v>2821.27</v>
      </c>
    </row>
    <row r="4225" spans="1:2" ht="16.350000000000001" customHeight="1" x14ac:dyDescent="0.25">
      <c r="A4225" s="232">
        <v>37785</v>
      </c>
      <c r="B4225" s="233">
        <v>2832.2</v>
      </c>
    </row>
    <row r="4226" spans="1:2" ht="16.350000000000001" customHeight="1" x14ac:dyDescent="0.25">
      <c r="A4226" s="232">
        <v>37786</v>
      </c>
      <c r="B4226" s="235">
        <v>2821.61</v>
      </c>
    </row>
    <row r="4227" spans="1:2" ht="16.350000000000001" customHeight="1" x14ac:dyDescent="0.25">
      <c r="A4227" s="232">
        <v>37787</v>
      </c>
      <c r="B4227" s="233">
        <v>2821.61</v>
      </c>
    </row>
    <row r="4228" spans="1:2" ht="16.350000000000001" customHeight="1" x14ac:dyDescent="0.25">
      <c r="A4228" s="232">
        <v>37788</v>
      </c>
      <c r="B4228" s="235">
        <v>2821.61</v>
      </c>
    </row>
    <row r="4229" spans="1:2" ht="16.350000000000001" customHeight="1" x14ac:dyDescent="0.25">
      <c r="A4229" s="232">
        <v>37789</v>
      </c>
      <c r="B4229" s="233">
        <v>2818.62</v>
      </c>
    </row>
    <row r="4230" spans="1:2" ht="16.350000000000001" customHeight="1" x14ac:dyDescent="0.25">
      <c r="A4230" s="232">
        <v>37790</v>
      </c>
      <c r="B4230" s="235">
        <v>2828.96</v>
      </c>
    </row>
    <row r="4231" spans="1:2" ht="16.350000000000001" customHeight="1" x14ac:dyDescent="0.25">
      <c r="A4231" s="232">
        <v>37791</v>
      </c>
      <c r="B4231" s="233">
        <v>2829.42</v>
      </c>
    </row>
    <row r="4232" spans="1:2" ht="16.350000000000001" customHeight="1" x14ac:dyDescent="0.25">
      <c r="A4232" s="232">
        <v>37792</v>
      </c>
      <c r="B4232" s="235">
        <v>2827.4</v>
      </c>
    </row>
    <row r="4233" spans="1:2" ht="16.350000000000001" customHeight="1" x14ac:dyDescent="0.25">
      <c r="A4233" s="232">
        <v>37793</v>
      </c>
      <c r="B4233" s="233">
        <v>2826.36</v>
      </c>
    </row>
    <row r="4234" spans="1:2" ht="16.350000000000001" customHeight="1" x14ac:dyDescent="0.25">
      <c r="A4234" s="232">
        <v>37794</v>
      </c>
      <c r="B4234" s="235">
        <v>2826.36</v>
      </c>
    </row>
    <row r="4235" spans="1:2" ht="16.350000000000001" customHeight="1" x14ac:dyDescent="0.25">
      <c r="A4235" s="232">
        <v>37795</v>
      </c>
      <c r="B4235" s="233">
        <v>2826.36</v>
      </c>
    </row>
    <row r="4236" spans="1:2" ht="16.350000000000001" customHeight="1" x14ac:dyDescent="0.25">
      <c r="A4236" s="232">
        <v>37796</v>
      </c>
      <c r="B4236" s="235">
        <v>2826.36</v>
      </c>
    </row>
    <row r="4237" spans="1:2" ht="16.350000000000001" customHeight="1" x14ac:dyDescent="0.25">
      <c r="A4237" s="232">
        <v>37797</v>
      </c>
      <c r="B4237" s="233">
        <v>2815.26</v>
      </c>
    </row>
    <row r="4238" spans="1:2" ht="16.350000000000001" customHeight="1" x14ac:dyDescent="0.25">
      <c r="A4238" s="232">
        <v>37798</v>
      </c>
      <c r="B4238" s="235">
        <v>2806.96</v>
      </c>
    </row>
    <row r="4239" spans="1:2" ht="16.350000000000001" customHeight="1" x14ac:dyDescent="0.25">
      <c r="A4239" s="232">
        <v>37799</v>
      </c>
      <c r="B4239" s="233">
        <v>2812.28</v>
      </c>
    </row>
    <row r="4240" spans="1:2" ht="16.350000000000001" customHeight="1" x14ac:dyDescent="0.25">
      <c r="A4240" s="232">
        <v>37800</v>
      </c>
      <c r="B4240" s="235">
        <v>2817.32</v>
      </c>
    </row>
    <row r="4241" spans="1:2" ht="16.350000000000001" customHeight="1" x14ac:dyDescent="0.25">
      <c r="A4241" s="232">
        <v>37801</v>
      </c>
      <c r="B4241" s="233">
        <v>2817.32</v>
      </c>
    </row>
    <row r="4242" spans="1:2" ht="16.350000000000001" customHeight="1" x14ac:dyDescent="0.25">
      <c r="A4242" s="232">
        <v>37802</v>
      </c>
      <c r="B4242" s="235">
        <v>2817.32</v>
      </c>
    </row>
    <row r="4243" spans="1:2" ht="16.350000000000001" customHeight="1" x14ac:dyDescent="0.25">
      <c r="A4243" s="232">
        <v>37803</v>
      </c>
      <c r="B4243" s="233">
        <v>2817.32</v>
      </c>
    </row>
    <row r="4244" spans="1:2" ht="16.350000000000001" customHeight="1" x14ac:dyDescent="0.25">
      <c r="A4244" s="232">
        <v>37804</v>
      </c>
      <c r="B4244" s="235">
        <v>2817.63</v>
      </c>
    </row>
    <row r="4245" spans="1:2" ht="16.350000000000001" customHeight="1" x14ac:dyDescent="0.25">
      <c r="A4245" s="232">
        <v>37805</v>
      </c>
      <c r="B4245" s="233">
        <v>2812.4</v>
      </c>
    </row>
    <row r="4246" spans="1:2" ht="16.350000000000001" customHeight="1" x14ac:dyDescent="0.25">
      <c r="A4246" s="232">
        <v>37806</v>
      </c>
      <c r="B4246" s="235">
        <v>2815.14</v>
      </c>
    </row>
    <row r="4247" spans="1:2" ht="16.350000000000001" customHeight="1" x14ac:dyDescent="0.25">
      <c r="A4247" s="232">
        <v>37807</v>
      </c>
      <c r="B4247" s="233">
        <v>2815.14</v>
      </c>
    </row>
    <row r="4248" spans="1:2" ht="16.350000000000001" customHeight="1" x14ac:dyDescent="0.25">
      <c r="A4248" s="232">
        <v>37808</v>
      </c>
      <c r="B4248" s="235">
        <v>2815.14</v>
      </c>
    </row>
    <row r="4249" spans="1:2" ht="16.350000000000001" customHeight="1" x14ac:dyDescent="0.25">
      <c r="A4249" s="232">
        <v>37809</v>
      </c>
      <c r="B4249" s="233">
        <v>2815.14</v>
      </c>
    </row>
    <row r="4250" spans="1:2" ht="16.350000000000001" customHeight="1" x14ac:dyDescent="0.25">
      <c r="A4250" s="232">
        <v>37810</v>
      </c>
      <c r="B4250" s="235">
        <v>2820.85</v>
      </c>
    </row>
    <row r="4251" spans="1:2" ht="16.350000000000001" customHeight="1" x14ac:dyDescent="0.25">
      <c r="A4251" s="232">
        <v>37811</v>
      </c>
      <c r="B4251" s="233">
        <v>2838.88</v>
      </c>
    </row>
    <row r="4252" spans="1:2" ht="16.350000000000001" customHeight="1" x14ac:dyDescent="0.25">
      <c r="A4252" s="232">
        <v>37812</v>
      </c>
      <c r="B4252" s="235">
        <v>2846.89</v>
      </c>
    </row>
    <row r="4253" spans="1:2" ht="16.350000000000001" customHeight="1" x14ac:dyDescent="0.25">
      <c r="A4253" s="232">
        <v>37813</v>
      </c>
      <c r="B4253" s="233">
        <v>2855.41</v>
      </c>
    </row>
    <row r="4254" spans="1:2" ht="16.350000000000001" customHeight="1" x14ac:dyDescent="0.25">
      <c r="A4254" s="232">
        <v>37814</v>
      </c>
      <c r="B4254" s="235">
        <v>2856.96</v>
      </c>
    </row>
    <row r="4255" spans="1:2" ht="16.350000000000001" customHeight="1" x14ac:dyDescent="0.25">
      <c r="A4255" s="232">
        <v>37815</v>
      </c>
      <c r="B4255" s="233">
        <v>2856.96</v>
      </c>
    </row>
    <row r="4256" spans="1:2" ht="16.350000000000001" customHeight="1" x14ac:dyDescent="0.25">
      <c r="A4256" s="232">
        <v>37816</v>
      </c>
      <c r="B4256" s="235">
        <v>2856.96</v>
      </c>
    </row>
    <row r="4257" spans="1:2" ht="16.350000000000001" customHeight="1" x14ac:dyDescent="0.25">
      <c r="A4257" s="232">
        <v>37817</v>
      </c>
      <c r="B4257" s="233">
        <v>2871.88</v>
      </c>
    </row>
    <row r="4258" spans="1:2" ht="16.350000000000001" customHeight="1" x14ac:dyDescent="0.25">
      <c r="A4258" s="232">
        <v>37818</v>
      </c>
      <c r="B4258" s="235">
        <v>2879.37</v>
      </c>
    </row>
    <row r="4259" spans="1:2" ht="16.350000000000001" customHeight="1" x14ac:dyDescent="0.25">
      <c r="A4259" s="232">
        <v>37819</v>
      </c>
      <c r="B4259" s="233">
        <v>2888.57</v>
      </c>
    </row>
    <row r="4260" spans="1:2" ht="16.350000000000001" customHeight="1" x14ac:dyDescent="0.25">
      <c r="A4260" s="232">
        <v>37820</v>
      </c>
      <c r="B4260" s="235">
        <v>2883.9</v>
      </c>
    </row>
    <row r="4261" spans="1:2" ht="16.350000000000001" customHeight="1" x14ac:dyDescent="0.25">
      <c r="A4261" s="232">
        <v>37821</v>
      </c>
      <c r="B4261" s="233">
        <v>2880.69</v>
      </c>
    </row>
    <row r="4262" spans="1:2" ht="16.350000000000001" customHeight="1" x14ac:dyDescent="0.25">
      <c r="A4262" s="232">
        <v>37822</v>
      </c>
      <c r="B4262" s="235">
        <v>2880.69</v>
      </c>
    </row>
    <row r="4263" spans="1:2" ht="16.350000000000001" customHeight="1" x14ac:dyDescent="0.25">
      <c r="A4263" s="232">
        <v>37823</v>
      </c>
      <c r="B4263" s="233">
        <v>2880.69</v>
      </c>
    </row>
    <row r="4264" spans="1:2" ht="16.350000000000001" customHeight="1" x14ac:dyDescent="0.25">
      <c r="A4264" s="232">
        <v>37824</v>
      </c>
      <c r="B4264" s="235">
        <v>2878.33</v>
      </c>
    </row>
    <row r="4265" spans="1:2" ht="16.350000000000001" customHeight="1" x14ac:dyDescent="0.25">
      <c r="A4265" s="232">
        <v>37825</v>
      </c>
      <c r="B4265" s="233">
        <v>2878.56</v>
      </c>
    </row>
    <row r="4266" spans="1:2" ht="16.350000000000001" customHeight="1" x14ac:dyDescent="0.25">
      <c r="A4266" s="232">
        <v>37826</v>
      </c>
      <c r="B4266" s="235">
        <v>2882.7</v>
      </c>
    </row>
    <row r="4267" spans="1:2" ht="16.350000000000001" customHeight="1" x14ac:dyDescent="0.25">
      <c r="A4267" s="232">
        <v>37827</v>
      </c>
      <c r="B4267" s="233">
        <v>2887.31</v>
      </c>
    </row>
    <row r="4268" spans="1:2" ht="16.350000000000001" customHeight="1" x14ac:dyDescent="0.25">
      <c r="A4268" s="232">
        <v>37828</v>
      </c>
      <c r="B4268" s="235">
        <v>2888.32</v>
      </c>
    </row>
    <row r="4269" spans="1:2" ht="16.350000000000001" customHeight="1" x14ac:dyDescent="0.25">
      <c r="A4269" s="232">
        <v>37829</v>
      </c>
      <c r="B4269" s="233">
        <v>2888.32</v>
      </c>
    </row>
    <row r="4270" spans="1:2" ht="16.350000000000001" customHeight="1" x14ac:dyDescent="0.25">
      <c r="A4270" s="232">
        <v>37830</v>
      </c>
      <c r="B4270" s="235">
        <v>2888.32</v>
      </c>
    </row>
    <row r="4271" spans="1:2" ht="16.350000000000001" customHeight="1" x14ac:dyDescent="0.25">
      <c r="A4271" s="232">
        <v>37831</v>
      </c>
      <c r="B4271" s="233">
        <v>2883.15</v>
      </c>
    </row>
    <row r="4272" spans="1:2" ht="16.350000000000001" customHeight="1" x14ac:dyDescent="0.25">
      <c r="A4272" s="232">
        <v>37832</v>
      </c>
      <c r="B4272" s="235">
        <v>2873.17</v>
      </c>
    </row>
    <row r="4273" spans="1:2" ht="16.350000000000001" customHeight="1" x14ac:dyDescent="0.25">
      <c r="A4273" s="232">
        <v>37833</v>
      </c>
      <c r="B4273" s="233">
        <v>2880.4</v>
      </c>
    </row>
    <row r="4274" spans="1:2" ht="16.350000000000001" customHeight="1" x14ac:dyDescent="0.25">
      <c r="A4274" s="232">
        <v>37834</v>
      </c>
      <c r="B4274" s="235">
        <v>2879.6</v>
      </c>
    </row>
    <row r="4275" spans="1:2" ht="16.350000000000001" customHeight="1" x14ac:dyDescent="0.25">
      <c r="A4275" s="232">
        <v>37835</v>
      </c>
      <c r="B4275" s="233">
        <v>2886.87</v>
      </c>
    </row>
    <row r="4276" spans="1:2" ht="16.350000000000001" customHeight="1" x14ac:dyDescent="0.25">
      <c r="A4276" s="232">
        <v>37836</v>
      </c>
      <c r="B4276" s="235">
        <v>2886.87</v>
      </c>
    </row>
    <row r="4277" spans="1:2" ht="16.350000000000001" customHeight="1" x14ac:dyDescent="0.25">
      <c r="A4277" s="232">
        <v>37837</v>
      </c>
      <c r="B4277" s="233">
        <v>2886.87</v>
      </c>
    </row>
    <row r="4278" spans="1:2" ht="16.350000000000001" customHeight="1" x14ac:dyDescent="0.25">
      <c r="A4278" s="232">
        <v>37838</v>
      </c>
      <c r="B4278" s="235">
        <v>2894.58</v>
      </c>
    </row>
    <row r="4279" spans="1:2" ht="16.350000000000001" customHeight="1" x14ac:dyDescent="0.25">
      <c r="A4279" s="232">
        <v>37839</v>
      </c>
      <c r="B4279" s="233">
        <v>2901.09</v>
      </c>
    </row>
    <row r="4280" spans="1:2" ht="16.350000000000001" customHeight="1" x14ac:dyDescent="0.25">
      <c r="A4280" s="232">
        <v>37840</v>
      </c>
      <c r="B4280" s="235">
        <v>2887.05</v>
      </c>
    </row>
    <row r="4281" spans="1:2" ht="16.350000000000001" customHeight="1" x14ac:dyDescent="0.25">
      <c r="A4281" s="232">
        <v>37841</v>
      </c>
      <c r="B4281" s="233">
        <v>2887.05</v>
      </c>
    </row>
    <row r="4282" spans="1:2" ht="16.350000000000001" customHeight="1" x14ac:dyDescent="0.25">
      <c r="A4282" s="232">
        <v>37842</v>
      </c>
      <c r="B4282" s="235">
        <v>2875.18</v>
      </c>
    </row>
    <row r="4283" spans="1:2" ht="16.350000000000001" customHeight="1" x14ac:dyDescent="0.25">
      <c r="A4283" s="232">
        <v>37843</v>
      </c>
      <c r="B4283" s="233">
        <v>2875.18</v>
      </c>
    </row>
    <row r="4284" spans="1:2" ht="16.350000000000001" customHeight="1" x14ac:dyDescent="0.25">
      <c r="A4284" s="232">
        <v>37844</v>
      </c>
      <c r="B4284" s="235">
        <v>2875.18</v>
      </c>
    </row>
    <row r="4285" spans="1:2" ht="16.350000000000001" customHeight="1" x14ac:dyDescent="0.25">
      <c r="A4285" s="232">
        <v>37845</v>
      </c>
      <c r="B4285" s="233">
        <v>2873.51</v>
      </c>
    </row>
    <row r="4286" spans="1:2" ht="16.350000000000001" customHeight="1" x14ac:dyDescent="0.25">
      <c r="A4286" s="232">
        <v>37846</v>
      </c>
      <c r="B4286" s="235">
        <v>2868.5</v>
      </c>
    </row>
    <row r="4287" spans="1:2" ht="16.350000000000001" customHeight="1" x14ac:dyDescent="0.25">
      <c r="A4287" s="232">
        <v>37847</v>
      </c>
      <c r="B4287" s="233">
        <v>2870.67</v>
      </c>
    </row>
    <row r="4288" spans="1:2" ht="16.350000000000001" customHeight="1" x14ac:dyDescent="0.25">
      <c r="A4288" s="232">
        <v>37848</v>
      </c>
      <c r="B4288" s="235">
        <v>2864.81</v>
      </c>
    </row>
    <row r="4289" spans="1:2" ht="16.350000000000001" customHeight="1" x14ac:dyDescent="0.25">
      <c r="A4289" s="232">
        <v>37849</v>
      </c>
      <c r="B4289" s="233">
        <v>2861.34</v>
      </c>
    </row>
    <row r="4290" spans="1:2" ht="16.350000000000001" customHeight="1" x14ac:dyDescent="0.25">
      <c r="A4290" s="232">
        <v>37850</v>
      </c>
      <c r="B4290" s="235">
        <v>2861.34</v>
      </c>
    </row>
    <row r="4291" spans="1:2" ht="16.350000000000001" customHeight="1" x14ac:dyDescent="0.25">
      <c r="A4291" s="232">
        <v>37851</v>
      </c>
      <c r="B4291" s="233">
        <v>2861.34</v>
      </c>
    </row>
    <row r="4292" spans="1:2" ht="16.350000000000001" customHeight="1" x14ac:dyDescent="0.25">
      <c r="A4292" s="232">
        <v>37852</v>
      </c>
      <c r="B4292" s="235">
        <v>2861.34</v>
      </c>
    </row>
    <row r="4293" spans="1:2" ht="16.350000000000001" customHeight="1" x14ac:dyDescent="0.25">
      <c r="A4293" s="232">
        <v>37853</v>
      </c>
      <c r="B4293" s="233">
        <v>2869.29</v>
      </c>
    </row>
    <row r="4294" spans="1:2" ht="16.350000000000001" customHeight="1" x14ac:dyDescent="0.25">
      <c r="A4294" s="232">
        <v>37854</v>
      </c>
      <c r="B4294" s="235">
        <v>2861.63</v>
      </c>
    </row>
    <row r="4295" spans="1:2" ht="16.350000000000001" customHeight="1" x14ac:dyDescent="0.25">
      <c r="A4295" s="232">
        <v>37855</v>
      </c>
      <c r="B4295" s="233">
        <v>2853.56</v>
      </c>
    </row>
    <row r="4296" spans="1:2" ht="16.350000000000001" customHeight="1" x14ac:dyDescent="0.25">
      <c r="A4296" s="232">
        <v>37856</v>
      </c>
      <c r="B4296" s="235">
        <v>2841.25</v>
      </c>
    </row>
    <row r="4297" spans="1:2" ht="16.350000000000001" customHeight="1" x14ac:dyDescent="0.25">
      <c r="A4297" s="232">
        <v>37857</v>
      </c>
      <c r="B4297" s="233">
        <v>2841.25</v>
      </c>
    </row>
    <row r="4298" spans="1:2" ht="16.350000000000001" customHeight="1" x14ac:dyDescent="0.25">
      <c r="A4298" s="232">
        <v>37858</v>
      </c>
      <c r="B4298" s="235">
        <v>2841.25</v>
      </c>
    </row>
    <row r="4299" spans="1:2" ht="16.350000000000001" customHeight="1" x14ac:dyDescent="0.25">
      <c r="A4299" s="232">
        <v>37859</v>
      </c>
      <c r="B4299" s="233">
        <v>2843.66</v>
      </c>
    </row>
    <row r="4300" spans="1:2" ht="16.350000000000001" customHeight="1" x14ac:dyDescent="0.25">
      <c r="A4300" s="232">
        <v>37860</v>
      </c>
      <c r="B4300" s="235">
        <v>2848.86</v>
      </c>
    </row>
    <row r="4301" spans="1:2" ht="16.350000000000001" customHeight="1" x14ac:dyDescent="0.25">
      <c r="A4301" s="232">
        <v>37861</v>
      </c>
      <c r="B4301" s="233">
        <v>2850.89</v>
      </c>
    </row>
    <row r="4302" spans="1:2" ht="16.350000000000001" customHeight="1" x14ac:dyDescent="0.25">
      <c r="A4302" s="232">
        <v>37862</v>
      </c>
      <c r="B4302" s="235">
        <v>2846.26</v>
      </c>
    </row>
    <row r="4303" spans="1:2" ht="16.350000000000001" customHeight="1" x14ac:dyDescent="0.25">
      <c r="A4303" s="232">
        <v>37863</v>
      </c>
      <c r="B4303" s="233">
        <v>2832.94</v>
      </c>
    </row>
    <row r="4304" spans="1:2" ht="16.350000000000001" customHeight="1" x14ac:dyDescent="0.25">
      <c r="A4304" s="232">
        <v>37864</v>
      </c>
      <c r="B4304" s="235">
        <v>2832.94</v>
      </c>
    </row>
    <row r="4305" spans="1:2" ht="16.350000000000001" customHeight="1" x14ac:dyDescent="0.25">
      <c r="A4305" s="232">
        <v>37865</v>
      </c>
      <c r="B4305" s="233">
        <v>2832.94</v>
      </c>
    </row>
    <row r="4306" spans="1:2" ht="16.350000000000001" customHeight="1" x14ac:dyDescent="0.25">
      <c r="A4306" s="232">
        <v>37866</v>
      </c>
      <c r="B4306" s="235">
        <v>2832.94</v>
      </c>
    </row>
    <row r="4307" spans="1:2" ht="16.350000000000001" customHeight="1" x14ac:dyDescent="0.25">
      <c r="A4307" s="232">
        <v>37867</v>
      </c>
      <c r="B4307" s="233">
        <v>2841.02</v>
      </c>
    </row>
    <row r="4308" spans="1:2" ht="16.350000000000001" customHeight="1" x14ac:dyDescent="0.25">
      <c r="A4308" s="232">
        <v>37868</v>
      </c>
      <c r="B4308" s="235">
        <v>2826.46</v>
      </c>
    </row>
    <row r="4309" spans="1:2" ht="16.350000000000001" customHeight="1" x14ac:dyDescent="0.25">
      <c r="A4309" s="232">
        <v>37869</v>
      </c>
      <c r="B4309" s="233">
        <v>2816.74</v>
      </c>
    </row>
    <row r="4310" spans="1:2" ht="16.350000000000001" customHeight="1" x14ac:dyDescent="0.25">
      <c r="A4310" s="232">
        <v>37870</v>
      </c>
      <c r="B4310" s="235">
        <v>2820.46</v>
      </c>
    </row>
    <row r="4311" spans="1:2" ht="16.350000000000001" customHeight="1" x14ac:dyDescent="0.25">
      <c r="A4311" s="232">
        <v>37871</v>
      </c>
      <c r="B4311" s="233">
        <v>2820.46</v>
      </c>
    </row>
    <row r="4312" spans="1:2" ht="16.350000000000001" customHeight="1" x14ac:dyDescent="0.25">
      <c r="A4312" s="232">
        <v>37872</v>
      </c>
      <c r="B4312" s="235">
        <v>2820.46</v>
      </c>
    </row>
    <row r="4313" spans="1:2" ht="16.350000000000001" customHeight="1" x14ac:dyDescent="0.25">
      <c r="A4313" s="232">
        <v>37873</v>
      </c>
      <c r="B4313" s="233">
        <v>2822.85</v>
      </c>
    </row>
    <row r="4314" spans="1:2" ht="16.350000000000001" customHeight="1" x14ac:dyDescent="0.25">
      <c r="A4314" s="232">
        <v>37874</v>
      </c>
      <c r="B4314" s="235">
        <v>2820.2</v>
      </c>
    </row>
    <row r="4315" spans="1:2" ht="16.350000000000001" customHeight="1" x14ac:dyDescent="0.25">
      <c r="A4315" s="232">
        <v>37875</v>
      </c>
      <c r="B4315" s="233">
        <v>2825.28</v>
      </c>
    </row>
    <row r="4316" spans="1:2" ht="16.350000000000001" customHeight="1" x14ac:dyDescent="0.25">
      <c r="A4316" s="232">
        <v>37876</v>
      </c>
      <c r="B4316" s="235">
        <v>2829.82</v>
      </c>
    </row>
    <row r="4317" spans="1:2" ht="16.350000000000001" customHeight="1" x14ac:dyDescent="0.25">
      <c r="A4317" s="232">
        <v>37877</v>
      </c>
      <c r="B4317" s="233">
        <v>2824.88</v>
      </c>
    </row>
    <row r="4318" spans="1:2" ht="16.350000000000001" customHeight="1" x14ac:dyDescent="0.25">
      <c r="A4318" s="232">
        <v>37878</v>
      </c>
      <c r="B4318" s="235">
        <v>2824.88</v>
      </c>
    </row>
    <row r="4319" spans="1:2" ht="16.350000000000001" customHeight="1" x14ac:dyDescent="0.25">
      <c r="A4319" s="232">
        <v>37879</v>
      </c>
      <c r="B4319" s="233">
        <v>2824.88</v>
      </c>
    </row>
    <row r="4320" spans="1:2" ht="16.350000000000001" customHeight="1" x14ac:dyDescent="0.25">
      <c r="A4320" s="232">
        <v>37880</v>
      </c>
      <c r="B4320" s="235">
        <v>2824.53</v>
      </c>
    </row>
    <row r="4321" spans="1:2" ht="16.350000000000001" customHeight="1" x14ac:dyDescent="0.25">
      <c r="A4321" s="232">
        <v>37881</v>
      </c>
      <c r="B4321" s="233">
        <v>2823.79</v>
      </c>
    </row>
    <row r="4322" spans="1:2" ht="16.350000000000001" customHeight="1" x14ac:dyDescent="0.25">
      <c r="A4322" s="232">
        <v>37882</v>
      </c>
      <c r="B4322" s="235">
        <v>2823.28</v>
      </c>
    </row>
    <row r="4323" spans="1:2" ht="16.350000000000001" customHeight="1" x14ac:dyDescent="0.25">
      <c r="A4323" s="232">
        <v>37883</v>
      </c>
      <c r="B4323" s="233">
        <v>2833.64</v>
      </c>
    </row>
    <row r="4324" spans="1:2" ht="16.350000000000001" customHeight="1" x14ac:dyDescent="0.25">
      <c r="A4324" s="232">
        <v>37884</v>
      </c>
      <c r="B4324" s="235">
        <v>2844.64</v>
      </c>
    </row>
    <row r="4325" spans="1:2" ht="16.350000000000001" customHeight="1" x14ac:dyDescent="0.25">
      <c r="A4325" s="232">
        <v>37885</v>
      </c>
      <c r="B4325" s="233">
        <v>2844.64</v>
      </c>
    </row>
    <row r="4326" spans="1:2" ht="16.350000000000001" customHeight="1" x14ac:dyDescent="0.25">
      <c r="A4326" s="232">
        <v>37886</v>
      </c>
      <c r="B4326" s="235">
        <v>2844.64</v>
      </c>
    </row>
    <row r="4327" spans="1:2" ht="16.350000000000001" customHeight="1" x14ac:dyDescent="0.25">
      <c r="A4327" s="232">
        <v>37887</v>
      </c>
      <c r="B4327" s="233">
        <v>2859.37</v>
      </c>
    </row>
    <row r="4328" spans="1:2" ht="16.350000000000001" customHeight="1" x14ac:dyDescent="0.25">
      <c r="A4328" s="232">
        <v>37888</v>
      </c>
      <c r="B4328" s="235">
        <v>2866.42</v>
      </c>
    </row>
    <row r="4329" spans="1:2" ht="16.350000000000001" customHeight="1" x14ac:dyDescent="0.25">
      <c r="A4329" s="232">
        <v>37889</v>
      </c>
      <c r="B4329" s="233">
        <v>2872.3</v>
      </c>
    </row>
    <row r="4330" spans="1:2" ht="16.350000000000001" customHeight="1" x14ac:dyDescent="0.25">
      <c r="A4330" s="232">
        <v>37890</v>
      </c>
      <c r="B4330" s="235">
        <v>2871.39</v>
      </c>
    </row>
    <row r="4331" spans="1:2" ht="16.350000000000001" customHeight="1" x14ac:dyDescent="0.25">
      <c r="A4331" s="232">
        <v>37891</v>
      </c>
      <c r="B4331" s="233">
        <v>2879.32</v>
      </c>
    </row>
    <row r="4332" spans="1:2" ht="16.350000000000001" customHeight="1" x14ac:dyDescent="0.25">
      <c r="A4332" s="232">
        <v>37892</v>
      </c>
      <c r="B4332" s="235">
        <v>2879.32</v>
      </c>
    </row>
    <row r="4333" spans="1:2" ht="16.350000000000001" customHeight="1" x14ac:dyDescent="0.25">
      <c r="A4333" s="232">
        <v>37893</v>
      </c>
      <c r="B4333" s="233">
        <v>2879.32</v>
      </c>
    </row>
    <row r="4334" spans="1:2" ht="16.350000000000001" customHeight="1" x14ac:dyDescent="0.25">
      <c r="A4334" s="232">
        <v>37894</v>
      </c>
      <c r="B4334" s="235">
        <v>2889.39</v>
      </c>
    </row>
    <row r="4335" spans="1:2" ht="16.350000000000001" customHeight="1" x14ac:dyDescent="0.25">
      <c r="A4335" s="232">
        <v>37895</v>
      </c>
      <c r="B4335" s="233">
        <v>2888.21</v>
      </c>
    </row>
    <row r="4336" spans="1:2" ht="16.350000000000001" customHeight="1" x14ac:dyDescent="0.25">
      <c r="A4336" s="232">
        <v>37896</v>
      </c>
      <c r="B4336" s="235">
        <v>2907.41</v>
      </c>
    </row>
    <row r="4337" spans="1:2" ht="16.350000000000001" customHeight="1" x14ac:dyDescent="0.25">
      <c r="A4337" s="232">
        <v>37897</v>
      </c>
      <c r="B4337" s="233">
        <v>2905.12</v>
      </c>
    </row>
    <row r="4338" spans="1:2" ht="16.350000000000001" customHeight="1" x14ac:dyDescent="0.25">
      <c r="A4338" s="232">
        <v>37898</v>
      </c>
      <c r="B4338" s="235">
        <v>2881.88</v>
      </c>
    </row>
    <row r="4339" spans="1:2" ht="16.350000000000001" customHeight="1" x14ac:dyDescent="0.25">
      <c r="A4339" s="232">
        <v>37899</v>
      </c>
      <c r="B4339" s="233">
        <v>2881.88</v>
      </c>
    </row>
    <row r="4340" spans="1:2" ht="16.350000000000001" customHeight="1" x14ac:dyDescent="0.25">
      <c r="A4340" s="232">
        <v>37900</v>
      </c>
      <c r="B4340" s="235">
        <v>2881.88</v>
      </c>
    </row>
    <row r="4341" spans="1:2" ht="16.350000000000001" customHeight="1" x14ac:dyDescent="0.25">
      <c r="A4341" s="232">
        <v>37901</v>
      </c>
      <c r="B4341" s="233">
        <v>2872.7</v>
      </c>
    </row>
    <row r="4342" spans="1:2" ht="16.350000000000001" customHeight="1" x14ac:dyDescent="0.25">
      <c r="A4342" s="232">
        <v>37902</v>
      </c>
      <c r="B4342" s="235">
        <v>2868.91</v>
      </c>
    </row>
    <row r="4343" spans="1:2" ht="16.350000000000001" customHeight="1" x14ac:dyDescent="0.25">
      <c r="A4343" s="232">
        <v>37903</v>
      </c>
      <c r="B4343" s="233">
        <v>2887.59</v>
      </c>
    </row>
    <row r="4344" spans="1:2" ht="16.350000000000001" customHeight="1" x14ac:dyDescent="0.25">
      <c r="A4344" s="232">
        <v>37904</v>
      </c>
      <c r="B4344" s="235">
        <v>2878.39</v>
      </c>
    </row>
    <row r="4345" spans="1:2" ht="16.350000000000001" customHeight="1" x14ac:dyDescent="0.25">
      <c r="A4345" s="232">
        <v>37905</v>
      </c>
      <c r="B4345" s="233">
        <v>2868.85</v>
      </c>
    </row>
    <row r="4346" spans="1:2" ht="16.350000000000001" customHeight="1" x14ac:dyDescent="0.25">
      <c r="A4346" s="232">
        <v>37906</v>
      </c>
      <c r="B4346" s="235">
        <v>2868.85</v>
      </c>
    </row>
    <row r="4347" spans="1:2" ht="16.350000000000001" customHeight="1" x14ac:dyDescent="0.25">
      <c r="A4347" s="232">
        <v>37907</v>
      </c>
      <c r="B4347" s="233">
        <v>2868.85</v>
      </c>
    </row>
    <row r="4348" spans="1:2" ht="16.350000000000001" customHeight="1" x14ac:dyDescent="0.25">
      <c r="A4348" s="232">
        <v>37908</v>
      </c>
      <c r="B4348" s="235">
        <v>2868.85</v>
      </c>
    </row>
    <row r="4349" spans="1:2" ht="16.350000000000001" customHeight="1" x14ac:dyDescent="0.25">
      <c r="A4349" s="232">
        <v>37909</v>
      </c>
      <c r="B4349" s="233">
        <v>2865.32</v>
      </c>
    </row>
    <row r="4350" spans="1:2" ht="16.350000000000001" customHeight="1" x14ac:dyDescent="0.25">
      <c r="A4350" s="232">
        <v>37910</v>
      </c>
      <c r="B4350" s="235">
        <v>2873.7</v>
      </c>
    </row>
    <row r="4351" spans="1:2" ht="16.350000000000001" customHeight="1" x14ac:dyDescent="0.25">
      <c r="A4351" s="232">
        <v>37911</v>
      </c>
      <c r="B4351" s="233">
        <v>2867.75</v>
      </c>
    </row>
    <row r="4352" spans="1:2" ht="16.350000000000001" customHeight="1" x14ac:dyDescent="0.25">
      <c r="A4352" s="232">
        <v>37912</v>
      </c>
      <c r="B4352" s="235">
        <v>2865.04</v>
      </c>
    </row>
    <row r="4353" spans="1:2" ht="16.350000000000001" customHeight="1" x14ac:dyDescent="0.25">
      <c r="A4353" s="232">
        <v>37913</v>
      </c>
      <c r="B4353" s="233">
        <v>2865.04</v>
      </c>
    </row>
    <row r="4354" spans="1:2" ht="16.350000000000001" customHeight="1" x14ac:dyDescent="0.25">
      <c r="A4354" s="232">
        <v>37914</v>
      </c>
      <c r="B4354" s="235">
        <v>2865.04</v>
      </c>
    </row>
    <row r="4355" spans="1:2" ht="16.350000000000001" customHeight="1" x14ac:dyDescent="0.25">
      <c r="A4355" s="232">
        <v>37915</v>
      </c>
      <c r="B4355" s="233">
        <v>2864.34</v>
      </c>
    </row>
    <row r="4356" spans="1:2" ht="16.350000000000001" customHeight="1" x14ac:dyDescent="0.25">
      <c r="A4356" s="232">
        <v>37916</v>
      </c>
      <c r="B4356" s="235">
        <v>2864.25</v>
      </c>
    </row>
    <row r="4357" spans="1:2" ht="16.350000000000001" customHeight="1" x14ac:dyDescent="0.25">
      <c r="A4357" s="232">
        <v>37917</v>
      </c>
      <c r="B4357" s="233">
        <v>2870.01</v>
      </c>
    </row>
    <row r="4358" spans="1:2" ht="16.350000000000001" customHeight="1" x14ac:dyDescent="0.25">
      <c r="A4358" s="232">
        <v>37918</v>
      </c>
      <c r="B4358" s="235">
        <v>2872.55</v>
      </c>
    </row>
    <row r="4359" spans="1:2" ht="16.350000000000001" customHeight="1" x14ac:dyDescent="0.25">
      <c r="A4359" s="232">
        <v>37919</v>
      </c>
      <c r="B4359" s="233">
        <v>2857.88</v>
      </c>
    </row>
    <row r="4360" spans="1:2" ht="16.350000000000001" customHeight="1" x14ac:dyDescent="0.25">
      <c r="A4360" s="232">
        <v>37920</v>
      </c>
      <c r="B4360" s="235">
        <v>2857.88</v>
      </c>
    </row>
    <row r="4361" spans="1:2" ht="16.350000000000001" customHeight="1" x14ac:dyDescent="0.25">
      <c r="A4361" s="232">
        <v>37921</v>
      </c>
      <c r="B4361" s="233">
        <v>2857.88</v>
      </c>
    </row>
    <row r="4362" spans="1:2" ht="16.350000000000001" customHeight="1" x14ac:dyDescent="0.25">
      <c r="A4362" s="232">
        <v>37922</v>
      </c>
      <c r="B4362" s="235">
        <v>2882.77</v>
      </c>
    </row>
    <row r="4363" spans="1:2" ht="16.350000000000001" customHeight="1" x14ac:dyDescent="0.25">
      <c r="A4363" s="232">
        <v>37923</v>
      </c>
      <c r="B4363" s="233">
        <v>2879.34</v>
      </c>
    </row>
    <row r="4364" spans="1:2" ht="16.350000000000001" customHeight="1" x14ac:dyDescent="0.25">
      <c r="A4364" s="232">
        <v>37924</v>
      </c>
      <c r="B4364" s="235">
        <v>2870.11</v>
      </c>
    </row>
    <row r="4365" spans="1:2" ht="16.350000000000001" customHeight="1" x14ac:dyDescent="0.25">
      <c r="A4365" s="232">
        <v>37925</v>
      </c>
      <c r="B4365" s="233">
        <v>2884.17</v>
      </c>
    </row>
    <row r="4366" spans="1:2" ht="16.350000000000001" customHeight="1" x14ac:dyDescent="0.25">
      <c r="A4366" s="232">
        <v>37926</v>
      </c>
      <c r="B4366" s="235">
        <v>2878.05</v>
      </c>
    </row>
    <row r="4367" spans="1:2" ht="16.350000000000001" customHeight="1" x14ac:dyDescent="0.25">
      <c r="A4367" s="232">
        <v>37927</v>
      </c>
      <c r="B4367" s="233">
        <v>2878.05</v>
      </c>
    </row>
    <row r="4368" spans="1:2" ht="16.350000000000001" customHeight="1" x14ac:dyDescent="0.25">
      <c r="A4368" s="232">
        <v>37928</v>
      </c>
      <c r="B4368" s="235">
        <v>2878.05</v>
      </c>
    </row>
    <row r="4369" spans="1:2" ht="16.350000000000001" customHeight="1" x14ac:dyDescent="0.25">
      <c r="A4369" s="232">
        <v>37929</v>
      </c>
      <c r="B4369" s="233">
        <v>2878.05</v>
      </c>
    </row>
    <row r="4370" spans="1:2" ht="16.350000000000001" customHeight="1" x14ac:dyDescent="0.25">
      <c r="A4370" s="232">
        <v>37930</v>
      </c>
      <c r="B4370" s="235">
        <v>2869.46</v>
      </c>
    </row>
    <row r="4371" spans="1:2" ht="16.350000000000001" customHeight="1" x14ac:dyDescent="0.25">
      <c r="A4371" s="232">
        <v>37931</v>
      </c>
      <c r="B4371" s="233">
        <v>2856.34</v>
      </c>
    </row>
    <row r="4372" spans="1:2" ht="16.350000000000001" customHeight="1" x14ac:dyDescent="0.25">
      <c r="A4372" s="232">
        <v>37932</v>
      </c>
      <c r="B4372" s="235">
        <v>2854.17</v>
      </c>
    </row>
    <row r="4373" spans="1:2" ht="16.350000000000001" customHeight="1" x14ac:dyDescent="0.25">
      <c r="A4373" s="232">
        <v>37933</v>
      </c>
      <c r="B4373" s="233">
        <v>2843.82</v>
      </c>
    </row>
    <row r="4374" spans="1:2" ht="16.350000000000001" customHeight="1" x14ac:dyDescent="0.25">
      <c r="A4374" s="232">
        <v>37934</v>
      </c>
      <c r="B4374" s="235">
        <v>2843.82</v>
      </c>
    </row>
    <row r="4375" spans="1:2" ht="16.350000000000001" customHeight="1" x14ac:dyDescent="0.25">
      <c r="A4375" s="232">
        <v>37935</v>
      </c>
      <c r="B4375" s="233">
        <v>2843.82</v>
      </c>
    </row>
    <row r="4376" spans="1:2" ht="16.350000000000001" customHeight="1" x14ac:dyDescent="0.25">
      <c r="A4376" s="232">
        <v>37936</v>
      </c>
      <c r="B4376" s="235">
        <v>2840.41</v>
      </c>
    </row>
    <row r="4377" spans="1:2" ht="16.350000000000001" customHeight="1" x14ac:dyDescent="0.25">
      <c r="A4377" s="232">
        <v>37937</v>
      </c>
      <c r="B4377" s="233">
        <v>2840.41</v>
      </c>
    </row>
    <row r="4378" spans="1:2" ht="16.350000000000001" customHeight="1" x14ac:dyDescent="0.25">
      <c r="A4378" s="232">
        <v>37938</v>
      </c>
      <c r="B4378" s="235">
        <v>2845.69</v>
      </c>
    </row>
    <row r="4379" spans="1:2" ht="16.350000000000001" customHeight="1" x14ac:dyDescent="0.25">
      <c r="A4379" s="232">
        <v>37939</v>
      </c>
      <c r="B4379" s="233">
        <v>2850.24</v>
      </c>
    </row>
    <row r="4380" spans="1:2" ht="16.350000000000001" customHeight="1" x14ac:dyDescent="0.25">
      <c r="A4380" s="232">
        <v>37940</v>
      </c>
      <c r="B4380" s="235">
        <v>2842.53</v>
      </c>
    </row>
    <row r="4381" spans="1:2" ht="16.350000000000001" customHeight="1" x14ac:dyDescent="0.25">
      <c r="A4381" s="232">
        <v>37941</v>
      </c>
      <c r="B4381" s="233">
        <v>2842.53</v>
      </c>
    </row>
    <row r="4382" spans="1:2" ht="16.350000000000001" customHeight="1" x14ac:dyDescent="0.25">
      <c r="A4382" s="232">
        <v>37942</v>
      </c>
      <c r="B4382" s="235">
        <v>2842.53</v>
      </c>
    </row>
    <row r="4383" spans="1:2" ht="16.350000000000001" customHeight="1" x14ac:dyDescent="0.25">
      <c r="A4383" s="232">
        <v>37943</v>
      </c>
      <c r="B4383" s="233">
        <v>2842.53</v>
      </c>
    </row>
    <row r="4384" spans="1:2" ht="16.350000000000001" customHeight="1" x14ac:dyDescent="0.25">
      <c r="A4384" s="232">
        <v>37944</v>
      </c>
      <c r="B4384" s="235">
        <v>2831.97</v>
      </c>
    </row>
    <row r="4385" spans="1:2" ht="16.350000000000001" customHeight="1" x14ac:dyDescent="0.25">
      <c r="A4385" s="232">
        <v>37945</v>
      </c>
      <c r="B4385" s="233">
        <v>2826.6</v>
      </c>
    </row>
    <row r="4386" spans="1:2" ht="16.350000000000001" customHeight="1" x14ac:dyDescent="0.25">
      <c r="A4386" s="232">
        <v>37946</v>
      </c>
      <c r="B4386" s="235">
        <v>2831.1</v>
      </c>
    </row>
    <row r="4387" spans="1:2" ht="16.350000000000001" customHeight="1" x14ac:dyDescent="0.25">
      <c r="A4387" s="232">
        <v>37947</v>
      </c>
      <c r="B4387" s="233">
        <v>2836.45</v>
      </c>
    </row>
    <row r="4388" spans="1:2" ht="16.350000000000001" customHeight="1" x14ac:dyDescent="0.25">
      <c r="A4388" s="232">
        <v>37948</v>
      </c>
      <c r="B4388" s="235">
        <v>2836.45</v>
      </c>
    </row>
    <row r="4389" spans="1:2" ht="16.350000000000001" customHeight="1" x14ac:dyDescent="0.25">
      <c r="A4389" s="232">
        <v>37949</v>
      </c>
      <c r="B4389" s="233">
        <v>2836.45</v>
      </c>
    </row>
    <row r="4390" spans="1:2" ht="16.350000000000001" customHeight="1" x14ac:dyDescent="0.25">
      <c r="A4390" s="232">
        <v>37950</v>
      </c>
      <c r="B4390" s="235">
        <v>2838.02</v>
      </c>
    </row>
    <row r="4391" spans="1:2" ht="16.350000000000001" customHeight="1" x14ac:dyDescent="0.25">
      <c r="A4391" s="232">
        <v>37951</v>
      </c>
      <c r="B4391" s="233">
        <v>2839.2</v>
      </c>
    </row>
    <row r="4392" spans="1:2" ht="16.350000000000001" customHeight="1" x14ac:dyDescent="0.25">
      <c r="A4392" s="232">
        <v>37952</v>
      </c>
      <c r="B4392" s="235">
        <v>2838.7</v>
      </c>
    </row>
    <row r="4393" spans="1:2" ht="16.350000000000001" customHeight="1" x14ac:dyDescent="0.25">
      <c r="A4393" s="232">
        <v>37953</v>
      </c>
      <c r="B4393" s="233">
        <v>2838.7</v>
      </c>
    </row>
    <row r="4394" spans="1:2" ht="16.350000000000001" customHeight="1" x14ac:dyDescent="0.25">
      <c r="A4394" s="232">
        <v>37954</v>
      </c>
      <c r="B4394" s="235">
        <v>2836.05</v>
      </c>
    </row>
    <row r="4395" spans="1:2" ht="16.350000000000001" customHeight="1" x14ac:dyDescent="0.25">
      <c r="A4395" s="232">
        <v>37955</v>
      </c>
      <c r="B4395" s="233">
        <v>2836.05</v>
      </c>
    </row>
    <row r="4396" spans="1:2" ht="16.350000000000001" customHeight="1" x14ac:dyDescent="0.25">
      <c r="A4396" s="232">
        <v>37956</v>
      </c>
      <c r="B4396" s="235">
        <v>2836.05</v>
      </c>
    </row>
    <row r="4397" spans="1:2" ht="16.350000000000001" customHeight="1" x14ac:dyDescent="0.25">
      <c r="A4397" s="232">
        <v>37957</v>
      </c>
      <c r="B4397" s="233">
        <v>2829.08</v>
      </c>
    </row>
    <row r="4398" spans="1:2" ht="16.350000000000001" customHeight="1" x14ac:dyDescent="0.25">
      <c r="A4398" s="232">
        <v>37958</v>
      </c>
      <c r="B4398" s="235">
        <v>2817.14</v>
      </c>
    </row>
    <row r="4399" spans="1:2" ht="16.350000000000001" customHeight="1" x14ac:dyDescent="0.25">
      <c r="A4399" s="232">
        <v>37959</v>
      </c>
      <c r="B4399" s="233">
        <v>2815.19</v>
      </c>
    </row>
    <row r="4400" spans="1:2" ht="16.350000000000001" customHeight="1" x14ac:dyDescent="0.25">
      <c r="A4400" s="232">
        <v>37960</v>
      </c>
      <c r="B4400" s="235">
        <v>2815.33</v>
      </c>
    </row>
    <row r="4401" spans="1:2" ht="16.350000000000001" customHeight="1" x14ac:dyDescent="0.25">
      <c r="A4401" s="232">
        <v>37961</v>
      </c>
      <c r="B4401" s="233">
        <v>2808.42</v>
      </c>
    </row>
    <row r="4402" spans="1:2" ht="16.350000000000001" customHeight="1" x14ac:dyDescent="0.25">
      <c r="A4402" s="232">
        <v>37962</v>
      </c>
      <c r="B4402" s="235">
        <v>2808.42</v>
      </c>
    </row>
    <row r="4403" spans="1:2" ht="16.350000000000001" customHeight="1" x14ac:dyDescent="0.25">
      <c r="A4403" s="232">
        <v>37963</v>
      </c>
      <c r="B4403" s="233">
        <v>2808.42</v>
      </c>
    </row>
    <row r="4404" spans="1:2" ht="16.350000000000001" customHeight="1" x14ac:dyDescent="0.25">
      <c r="A4404" s="232">
        <v>37964</v>
      </c>
      <c r="B4404" s="235">
        <v>2808.42</v>
      </c>
    </row>
    <row r="4405" spans="1:2" ht="16.350000000000001" customHeight="1" x14ac:dyDescent="0.25">
      <c r="A4405" s="232">
        <v>37965</v>
      </c>
      <c r="B4405" s="233">
        <v>2822.78</v>
      </c>
    </row>
    <row r="4406" spans="1:2" ht="16.350000000000001" customHeight="1" x14ac:dyDescent="0.25">
      <c r="A4406" s="232">
        <v>37966</v>
      </c>
      <c r="B4406" s="235">
        <v>2815.45</v>
      </c>
    </row>
    <row r="4407" spans="1:2" ht="16.350000000000001" customHeight="1" x14ac:dyDescent="0.25">
      <c r="A4407" s="232">
        <v>37967</v>
      </c>
      <c r="B4407" s="233">
        <v>2808.31</v>
      </c>
    </row>
    <row r="4408" spans="1:2" ht="16.350000000000001" customHeight="1" x14ac:dyDescent="0.25">
      <c r="A4408" s="232">
        <v>37968</v>
      </c>
      <c r="B4408" s="235">
        <v>2812.81</v>
      </c>
    </row>
    <row r="4409" spans="1:2" ht="16.350000000000001" customHeight="1" x14ac:dyDescent="0.25">
      <c r="A4409" s="232">
        <v>37969</v>
      </c>
      <c r="B4409" s="233">
        <v>2812.81</v>
      </c>
    </row>
    <row r="4410" spans="1:2" ht="16.350000000000001" customHeight="1" x14ac:dyDescent="0.25">
      <c r="A4410" s="232">
        <v>37970</v>
      </c>
      <c r="B4410" s="235">
        <v>2812.81</v>
      </c>
    </row>
    <row r="4411" spans="1:2" ht="16.350000000000001" customHeight="1" x14ac:dyDescent="0.25">
      <c r="A4411" s="232">
        <v>37971</v>
      </c>
      <c r="B4411" s="233">
        <v>2807.25</v>
      </c>
    </row>
    <row r="4412" spans="1:2" ht="16.350000000000001" customHeight="1" x14ac:dyDescent="0.25">
      <c r="A4412" s="232">
        <v>37972</v>
      </c>
      <c r="B4412" s="235">
        <v>2793.06</v>
      </c>
    </row>
    <row r="4413" spans="1:2" ht="16.350000000000001" customHeight="1" x14ac:dyDescent="0.25">
      <c r="A4413" s="232">
        <v>37973</v>
      </c>
      <c r="B4413" s="233">
        <v>2795.21</v>
      </c>
    </row>
    <row r="4414" spans="1:2" ht="16.350000000000001" customHeight="1" x14ac:dyDescent="0.25">
      <c r="A4414" s="232">
        <v>37974</v>
      </c>
      <c r="B4414" s="235">
        <v>2801.67</v>
      </c>
    </row>
    <row r="4415" spans="1:2" ht="16.350000000000001" customHeight="1" x14ac:dyDescent="0.25">
      <c r="A4415" s="232">
        <v>37975</v>
      </c>
      <c r="B4415" s="233">
        <v>2806.89</v>
      </c>
    </row>
    <row r="4416" spans="1:2" ht="16.350000000000001" customHeight="1" x14ac:dyDescent="0.25">
      <c r="A4416" s="232">
        <v>37976</v>
      </c>
      <c r="B4416" s="235">
        <v>2806.89</v>
      </c>
    </row>
    <row r="4417" spans="1:2" ht="16.350000000000001" customHeight="1" x14ac:dyDescent="0.25">
      <c r="A4417" s="232">
        <v>37977</v>
      </c>
      <c r="B4417" s="233">
        <v>2806.89</v>
      </c>
    </row>
    <row r="4418" spans="1:2" ht="16.350000000000001" customHeight="1" x14ac:dyDescent="0.25">
      <c r="A4418" s="232">
        <v>37978</v>
      </c>
      <c r="B4418" s="235">
        <v>2809.09</v>
      </c>
    </row>
    <row r="4419" spans="1:2" ht="16.350000000000001" customHeight="1" x14ac:dyDescent="0.25">
      <c r="A4419" s="232">
        <v>37979</v>
      </c>
      <c r="B4419" s="233">
        <v>2806.33</v>
      </c>
    </row>
    <row r="4420" spans="1:2" ht="16.350000000000001" customHeight="1" x14ac:dyDescent="0.25">
      <c r="A4420" s="232">
        <v>37980</v>
      </c>
      <c r="B4420" s="235">
        <v>2796.89</v>
      </c>
    </row>
    <row r="4421" spans="1:2" ht="16.350000000000001" customHeight="1" x14ac:dyDescent="0.25">
      <c r="A4421" s="232">
        <v>37981</v>
      </c>
      <c r="B4421" s="233">
        <v>2796.89</v>
      </c>
    </row>
    <row r="4422" spans="1:2" ht="16.350000000000001" customHeight="1" x14ac:dyDescent="0.25">
      <c r="A4422" s="232">
        <v>37982</v>
      </c>
      <c r="B4422" s="235">
        <v>2795.21</v>
      </c>
    </row>
    <row r="4423" spans="1:2" ht="16.350000000000001" customHeight="1" x14ac:dyDescent="0.25">
      <c r="A4423" s="232">
        <v>37983</v>
      </c>
      <c r="B4423" s="233">
        <v>2795.21</v>
      </c>
    </row>
    <row r="4424" spans="1:2" ht="16.350000000000001" customHeight="1" x14ac:dyDescent="0.25">
      <c r="A4424" s="232">
        <v>37984</v>
      </c>
      <c r="B4424" s="235">
        <v>2795.21</v>
      </c>
    </row>
    <row r="4425" spans="1:2" ht="16.350000000000001" customHeight="1" x14ac:dyDescent="0.25">
      <c r="A4425" s="232">
        <v>37985</v>
      </c>
      <c r="B4425" s="233">
        <v>2780.82</v>
      </c>
    </row>
    <row r="4426" spans="1:2" ht="16.350000000000001" customHeight="1" x14ac:dyDescent="0.25">
      <c r="A4426" s="232">
        <v>37986</v>
      </c>
      <c r="B4426" s="235">
        <v>2778.21</v>
      </c>
    </row>
    <row r="4427" spans="1:2" ht="16.350000000000001" customHeight="1" x14ac:dyDescent="0.25">
      <c r="A4427" s="232">
        <v>37987</v>
      </c>
      <c r="B4427" s="233">
        <v>2778.21</v>
      </c>
    </row>
    <row r="4428" spans="1:2" ht="16.350000000000001" customHeight="1" x14ac:dyDescent="0.25">
      <c r="A4428" s="232">
        <v>37988</v>
      </c>
      <c r="B4428" s="235">
        <v>2778.21</v>
      </c>
    </row>
    <row r="4429" spans="1:2" ht="16.350000000000001" customHeight="1" x14ac:dyDescent="0.25">
      <c r="A4429" s="232">
        <v>37989</v>
      </c>
      <c r="B4429" s="233">
        <v>2777.96</v>
      </c>
    </row>
    <row r="4430" spans="1:2" ht="16.350000000000001" customHeight="1" x14ac:dyDescent="0.25">
      <c r="A4430" s="232">
        <v>37990</v>
      </c>
      <c r="B4430" s="235">
        <v>2777.96</v>
      </c>
    </row>
    <row r="4431" spans="1:2" ht="16.350000000000001" customHeight="1" x14ac:dyDescent="0.25">
      <c r="A4431" s="232">
        <v>37991</v>
      </c>
      <c r="B4431" s="233">
        <v>2777.96</v>
      </c>
    </row>
    <row r="4432" spans="1:2" ht="16.350000000000001" customHeight="1" x14ac:dyDescent="0.25">
      <c r="A4432" s="232">
        <v>37992</v>
      </c>
      <c r="B4432" s="235">
        <v>2778.92</v>
      </c>
    </row>
    <row r="4433" spans="1:2" ht="16.350000000000001" customHeight="1" x14ac:dyDescent="0.25">
      <c r="A4433" s="232">
        <v>37993</v>
      </c>
      <c r="B4433" s="233">
        <v>2765.76</v>
      </c>
    </row>
    <row r="4434" spans="1:2" ht="16.350000000000001" customHeight="1" x14ac:dyDescent="0.25">
      <c r="A4434" s="232">
        <v>37994</v>
      </c>
      <c r="B4434" s="235">
        <v>2758.83</v>
      </c>
    </row>
    <row r="4435" spans="1:2" ht="16.350000000000001" customHeight="1" x14ac:dyDescent="0.25">
      <c r="A4435" s="232">
        <v>37995</v>
      </c>
      <c r="B4435" s="233">
        <v>2750.89</v>
      </c>
    </row>
    <row r="4436" spans="1:2" ht="16.350000000000001" customHeight="1" x14ac:dyDescent="0.25">
      <c r="A4436" s="232">
        <v>37996</v>
      </c>
      <c r="B4436" s="235">
        <v>2754.33</v>
      </c>
    </row>
    <row r="4437" spans="1:2" ht="16.350000000000001" customHeight="1" x14ac:dyDescent="0.25">
      <c r="A4437" s="232">
        <v>37997</v>
      </c>
      <c r="B4437" s="233">
        <v>2754.33</v>
      </c>
    </row>
    <row r="4438" spans="1:2" ht="16.350000000000001" customHeight="1" x14ac:dyDescent="0.25">
      <c r="A4438" s="232">
        <v>37998</v>
      </c>
      <c r="B4438" s="235">
        <v>2754.33</v>
      </c>
    </row>
    <row r="4439" spans="1:2" ht="16.350000000000001" customHeight="1" x14ac:dyDescent="0.25">
      <c r="A4439" s="232">
        <v>37999</v>
      </c>
      <c r="B4439" s="233">
        <v>2754.33</v>
      </c>
    </row>
    <row r="4440" spans="1:2" ht="16.350000000000001" customHeight="1" x14ac:dyDescent="0.25">
      <c r="A4440" s="232">
        <v>38000</v>
      </c>
      <c r="B4440" s="235">
        <v>2762.31</v>
      </c>
    </row>
    <row r="4441" spans="1:2" ht="16.350000000000001" customHeight="1" x14ac:dyDescent="0.25">
      <c r="A4441" s="232">
        <v>38001</v>
      </c>
      <c r="B4441" s="233">
        <v>2747.06</v>
      </c>
    </row>
    <row r="4442" spans="1:2" ht="16.350000000000001" customHeight="1" x14ac:dyDescent="0.25">
      <c r="A4442" s="232">
        <v>38002</v>
      </c>
      <c r="B4442" s="235">
        <v>2723.83</v>
      </c>
    </row>
    <row r="4443" spans="1:2" ht="16.350000000000001" customHeight="1" x14ac:dyDescent="0.25">
      <c r="A4443" s="232">
        <v>38003</v>
      </c>
      <c r="B4443" s="233">
        <v>2728.7</v>
      </c>
    </row>
    <row r="4444" spans="1:2" ht="16.350000000000001" customHeight="1" x14ac:dyDescent="0.25">
      <c r="A4444" s="232">
        <v>38004</v>
      </c>
      <c r="B4444" s="235">
        <v>2728.7</v>
      </c>
    </row>
    <row r="4445" spans="1:2" ht="16.350000000000001" customHeight="1" x14ac:dyDescent="0.25">
      <c r="A4445" s="232">
        <v>38005</v>
      </c>
      <c r="B4445" s="233">
        <v>2728.7</v>
      </c>
    </row>
    <row r="4446" spans="1:2" ht="16.350000000000001" customHeight="1" x14ac:dyDescent="0.25">
      <c r="A4446" s="232">
        <v>38006</v>
      </c>
      <c r="B4446" s="235">
        <v>2728.7</v>
      </c>
    </row>
    <row r="4447" spans="1:2" ht="16.350000000000001" customHeight="1" x14ac:dyDescent="0.25">
      <c r="A4447" s="232">
        <v>38007</v>
      </c>
      <c r="B4447" s="233">
        <v>2730.75</v>
      </c>
    </row>
    <row r="4448" spans="1:2" ht="16.350000000000001" customHeight="1" x14ac:dyDescent="0.25">
      <c r="A4448" s="232">
        <v>38008</v>
      </c>
      <c r="B4448" s="235">
        <v>2740.76</v>
      </c>
    </row>
    <row r="4449" spans="1:2" ht="16.350000000000001" customHeight="1" x14ac:dyDescent="0.25">
      <c r="A4449" s="232">
        <v>38009</v>
      </c>
      <c r="B4449" s="233">
        <v>2742.88</v>
      </c>
    </row>
    <row r="4450" spans="1:2" ht="16.350000000000001" customHeight="1" x14ac:dyDescent="0.25">
      <c r="A4450" s="232">
        <v>38010</v>
      </c>
      <c r="B4450" s="235">
        <v>2747.72</v>
      </c>
    </row>
    <row r="4451" spans="1:2" ht="16.350000000000001" customHeight="1" x14ac:dyDescent="0.25">
      <c r="A4451" s="232">
        <v>38011</v>
      </c>
      <c r="B4451" s="233">
        <v>2747.72</v>
      </c>
    </row>
    <row r="4452" spans="1:2" ht="16.350000000000001" customHeight="1" x14ac:dyDescent="0.25">
      <c r="A4452" s="232">
        <v>38012</v>
      </c>
      <c r="B4452" s="235">
        <v>2747.72</v>
      </c>
    </row>
    <row r="4453" spans="1:2" ht="16.350000000000001" customHeight="1" x14ac:dyDescent="0.25">
      <c r="A4453" s="232">
        <v>38013</v>
      </c>
      <c r="B4453" s="233">
        <v>2766.89</v>
      </c>
    </row>
    <row r="4454" spans="1:2" ht="16.350000000000001" customHeight="1" x14ac:dyDescent="0.25">
      <c r="A4454" s="232">
        <v>38014</v>
      </c>
      <c r="B4454" s="235">
        <v>2736.28</v>
      </c>
    </row>
    <row r="4455" spans="1:2" ht="16.350000000000001" customHeight="1" x14ac:dyDescent="0.25">
      <c r="A4455" s="232">
        <v>38015</v>
      </c>
      <c r="B4455" s="233">
        <v>2721.56</v>
      </c>
    </row>
    <row r="4456" spans="1:2" ht="16.350000000000001" customHeight="1" x14ac:dyDescent="0.25">
      <c r="A4456" s="232">
        <v>38016</v>
      </c>
      <c r="B4456" s="235">
        <v>2740.55</v>
      </c>
    </row>
    <row r="4457" spans="1:2" ht="16.350000000000001" customHeight="1" x14ac:dyDescent="0.25">
      <c r="A4457" s="232">
        <v>38017</v>
      </c>
      <c r="B4457" s="233">
        <v>2742.47</v>
      </c>
    </row>
    <row r="4458" spans="1:2" ht="16.350000000000001" customHeight="1" x14ac:dyDescent="0.25">
      <c r="A4458" s="232">
        <v>38018</v>
      </c>
      <c r="B4458" s="235">
        <v>2742.47</v>
      </c>
    </row>
    <row r="4459" spans="1:2" ht="16.350000000000001" customHeight="1" x14ac:dyDescent="0.25">
      <c r="A4459" s="232">
        <v>38019</v>
      </c>
      <c r="B4459" s="233">
        <v>2742.47</v>
      </c>
    </row>
    <row r="4460" spans="1:2" ht="16.350000000000001" customHeight="1" x14ac:dyDescent="0.25">
      <c r="A4460" s="232">
        <v>38020</v>
      </c>
      <c r="B4460" s="235">
        <v>2738.15</v>
      </c>
    </row>
    <row r="4461" spans="1:2" ht="16.350000000000001" customHeight="1" x14ac:dyDescent="0.25">
      <c r="A4461" s="232">
        <v>38021</v>
      </c>
      <c r="B4461" s="233">
        <v>2747.28</v>
      </c>
    </row>
    <row r="4462" spans="1:2" ht="16.350000000000001" customHeight="1" x14ac:dyDescent="0.25">
      <c r="A4462" s="232">
        <v>38022</v>
      </c>
      <c r="B4462" s="235">
        <v>2750.67</v>
      </c>
    </row>
    <row r="4463" spans="1:2" ht="16.350000000000001" customHeight="1" x14ac:dyDescent="0.25">
      <c r="A4463" s="232">
        <v>38023</v>
      </c>
      <c r="B4463" s="233">
        <v>2748.9</v>
      </c>
    </row>
    <row r="4464" spans="1:2" ht="16.350000000000001" customHeight="1" x14ac:dyDescent="0.25">
      <c r="A4464" s="232">
        <v>38024</v>
      </c>
      <c r="B4464" s="235">
        <v>2757.14</v>
      </c>
    </row>
    <row r="4465" spans="1:2" ht="16.350000000000001" customHeight="1" x14ac:dyDescent="0.25">
      <c r="A4465" s="232">
        <v>38025</v>
      </c>
      <c r="B4465" s="233">
        <v>2757.14</v>
      </c>
    </row>
    <row r="4466" spans="1:2" ht="16.350000000000001" customHeight="1" x14ac:dyDescent="0.25">
      <c r="A4466" s="232">
        <v>38026</v>
      </c>
      <c r="B4466" s="235">
        <v>2757.14</v>
      </c>
    </row>
    <row r="4467" spans="1:2" ht="16.350000000000001" customHeight="1" x14ac:dyDescent="0.25">
      <c r="A4467" s="232">
        <v>38027</v>
      </c>
      <c r="B4467" s="233">
        <v>2741.17</v>
      </c>
    </row>
    <row r="4468" spans="1:2" ht="16.350000000000001" customHeight="1" x14ac:dyDescent="0.25">
      <c r="A4468" s="232">
        <v>38028</v>
      </c>
      <c r="B4468" s="235">
        <v>2735.5</v>
      </c>
    </row>
    <row r="4469" spans="1:2" ht="16.350000000000001" customHeight="1" x14ac:dyDescent="0.25">
      <c r="A4469" s="232">
        <v>38029</v>
      </c>
      <c r="B4469" s="233">
        <v>2736.94</v>
      </c>
    </row>
    <row r="4470" spans="1:2" ht="16.350000000000001" customHeight="1" x14ac:dyDescent="0.25">
      <c r="A4470" s="232">
        <v>38030</v>
      </c>
      <c r="B4470" s="235">
        <v>2736.42</v>
      </c>
    </row>
    <row r="4471" spans="1:2" ht="16.350000000000001" customHeight="1" x14ac:dyDescent="0.25">
      <c r="A4471" s="232">
        <v>38031</v>
      </c>
      <c r="B4471" s="233">
        <v>2724.36</v>
      </c>
    </row>
    <row r="4472" spans="1:2" ht="16.350000000000001" customHeight="1" x14ac:dyDescent="0.25">
      <c r="A4472" s="232">
        <v>38032</v>
      </c>
      <c r="B4472" s="235">
        <v>2724.36</v>
      </c>
    </row>
    <row r="4473" spans="1:2" ht="16.350000000000001" customHeight="1" x14ac:dyDescent="0.25">
      <c r="A4473" s="232">
        <v>38033</v>
      </c>
      <c r="B4473" s="233">
        <v>2724.36</v>
      </c>
    </row>
    <row r="4474" spans="1:2" ht="16.350000000000001" customHeight="1" x14ac:dyDescent="0.25">
      <c r="A4474" s="232">
        <v>38034</v>
      </c>
      <c r="B4474" s="235">
        <v>2724.36</v>
      </c>
    </row>
    <row r="4475" spans="1:2" ht="16.350000000000001" customHeight="1" x14ac:dyDescent="0.25">
      <c r="A4475" s="232">
        <v>38035</v>
      </c>
      <c r="B4475" s="233">
        <v>2715.2</v>
      </c>
    </row>
    <row r="4476" spans="1:2" ht="16.350000000000001" customHeight="1" x14ac:dyDescent="0.25">
      <c r="A4476" s="232">
        <v>38036</v>
      </c>
      <c r="B4476" s="235">
        <v>2697.66</v>
      </c>
    </row>
    <row r="4477" spans="1:2" ht="16.350000000000001" customHeight="1" x14ac:dyDescent="0.25">
      <c r="A4477" s="232">
        <v>38037</v>
      </c>
      <c r="B4477" s="233">
        <v>2693.84</v>
      </c>
    </row>
    <row r="4478" spans="1:2" ht="16.350000000000001" customHeight="1" x14ac:dyDescent="0.25">
      <c r="A4478" s="232">
        <v>38038</v>
      </c>
      <c r="B4478" s="235">
        <v>2700.19</v>
      </c>
    </row>
    <row r="4479" spans="1:2" ht="16.350000000000001" customHeight="1" x14ac:dyDescent="0.25">
      <c r="A4479" s="232">
        <v>38039</v>
      </c>
      <c r="B4479" s="233">
        <v>2700.19</v>
      </c>
    </row>
    <row r="4480" spans="1:2" ht="16.350000000000001" customHeight="1" x14ac:dyDescent="0.25">
      <c r="A4480" s="232">
        <v>38040</v>
      </c>
      <c r="B4480" s="235">
        <v>2700.19</v>
      </c>
    </row>
    <row r="4481" spans="1:2" ht="16.350000000000001" customHeight="1" x14ac:dyDescent="0.25">
      <c r="A4481" s="232">
        <v>38041</v>
      </c>
      <c r="B4481" s="233">
        <v>2665.83</v>
      </c>
    </row>
    <row r="4482" spans="1:2" ht="16.350000000000001" customHeight="1" x14ac:dyDescent="0.25">
      <c r="A4482" s="232">
        <v>38042</v>
      </c>
      <c r="B4482" s="235">
        <v>2651.94</v>
      </c>
    </row>
    <row r="4483" spans="1:2" ht="16.350000000000001" customHeight="1" x14ac:dyDescent="0.25">
      <c r="A4483" s="232">
        <v>38043</v>
      </c>
      <c r="B4483" s="233">
        <v>2664.3</v>
      </c>
    </row>
    <row r="4484" spans="1:2" ht="16.350000000000001" customHeight="1" x14ac:dyDescent="0.25">
      <c r="A4484" s="232">
        <v>38044</v>
      </c>
      <c r="B4484" s="235">
        <v>2686.54</v>
      </c>
    </row>
    <row r="4485" spans="1:2" ht="16.350000000000001" customHeight="1" x14ac:dyDescent="0.25">
      <c r="A4485" s="232">
        <v>38045</v>
      </c>
      <c r="B4485" s="233">
        <v>2682.34</v>
      </c>
    </row>
    <row r="4486" spans="1:2" ht="16.350000000000001" customHeight="1" x14ac:dyDescent="0.25">
      <c r="A4486" s="232">
        <v>38046</v>
      </c>
      <c r="B4486" s="235">
        <v>2682.34</v>
      </c>
    </row>
    <row r="4487" spans="1:2" ht="16.350000000000001" customHeight="1" x14ac:dyDescent="0.25">
      <c r="A4487" s="232">
        <v>38047</v>
      </c>
      <c r="B4487" s="233">
        <v>2682.34</v>
      </c>
    </row>
    <row r="4488" spans="1:2" ht="16.350000000000001" customHeight="1" x14ac:dyDescent="0.25">
      <c r="A4488" s="232">
        <v>38048</v>
      </c>
      <c r="B4488" s="235">
        <v>2662.81</v>
      </c>
    </row>
    <row r="4489" spans="1:2" ht="16.350000000000001" customHeight="1" x14ac:dyDescent="0.25">
      <c r="A4489" s="232">
        <v>38049</v>
      </c>
      <c r="B4489" s="233">
        <v>2660.42</v>
      </c>
    </row>
    <row r="4490" spans="1:2" ht="16.350000000000001" customHeight="1" x14ac:dyDescent="0.25">
      <c r="A4490" s="232">
        <v>38050</v>
      </c>
      <c r="B4490" s="235">
        <v>2670.97</v>
      </c>
    </row>
    <row r="4491" spans="1:2" ht="16.350000000000001" customHeight="1" x14ac:dyDescent="0.25">
      <c r="A4491" s="232">
        <v>38051</v>
      </c>
      <c r="B4491" s="233">
        <v>2676.41</v>
      </c>
    </row>
    <row r="4492" spans="1:2" ht="16.350000000000001" customHeight="1" x14ac:dyDescent="0.25">
      <c r="A4492" s="232">
        <v>38052</v>
      </c>
      <c r="B4492" s="235">
        <v>2673.29</v>
      </c>
    </row>
    <row r="4493" spans="1:2" ht="16.350000000000001" customHeight="1" x14ac:dyDescent="0.25">
      <c r="A4493" s="232">
        <v>38053</v>
      </c>
      <c r="B4493" s="233">
        <v>2673.29</v>
      </c>
    </row>
    <row r="4494" spans="1:2" ht="16.350000000000001" customHeight="1" x14ac:dyDescent="0.25">
      <c r="A4494" s="232">
        <v>38054</v>
      </c>
      <c r="B4494" s="235">
        <v>2673.29</v>
      </c>
    </row>
    <row r="4495" spans="1:2" ht="16.350000000000001" customHeight="1" x14ac:dyDescent="0.25">
      <c r="A4495" s="232">
        <v>38055</v>
      </c>
      <c r="B4495" s="233">
        <v>2675.65</v>
      </c>
    </row>
    <row r="4496" spans="1:2" ht="16.350000000000001" customHeight="1" x14ac:dyDescent="0.25">
      <c r="A4496" s="232">
        <v>38056</v>
      </c>
      <c r="B4496" s="235">
        <v>2679.22</v>
      </c>
    </row>
    <row r="4497" spans="1:2" ht="16.350000000000001" customHeight="1" x14ac:dyDescent="0.25">
      <c r="A4497" s="232">
        <v>38057</v>
      </c>
      <c r="B4497" s="233">
        <v>2685.17</v>
      </c>
    </row>
    <row r="4498" spans="1:2" ht="16.350000000000001" customHeight="1" x14ac:dyDescent="0.25">
      <c r="A4498" s="232">
        <v>38058</v>
      </c>
      <c r="B4498" s="235">
        <v>2683.08</v>
      </c>
    </row>
    <row r="4499" spans="1:2" ht="16.350000000000001" customHeight="1" x14ac:dyDescent="0.25">
      <c r="A4499" s="232">
        <v>38059</v>
      </c>
      <c r="B4499" s="233">
        <v>2669.48</v>
      </c>
    </row>
    <row r="4500" spans="1:2" ht="16.350000000000001" customHeight="1" x14ac:dyDescent="0.25">
      <c r="A4500" s="232">
        <v>38060</v>
      </c>
      <c r="B4500" s="235">
        <v>2669.48</v>
      </c>
    </row>
    <row r="4501" spans="1:2" ht="16.350000000000001" customHeight="1" x14ac:dyDescent="0.25">
      <c r="A4501" s="232">
        <v>38061</v>
      </c>
      <c r="B4501" s="233">
        <v>2669.48</v>
      </c>
    </row>
    <row r="4502" spans="1:2" ht="16.350000000000001" customHeight="1" x14ac:dyDescent="0.25">
      <c r="A4502" s="232">
        <v>38062</v>
      </c>
      <c r="B4502" s="235">
        <v>2661.45</v>
      </c>
    </row>
    <row r="4503" spans="1:2" ht="16.350000000000001" customHeight="1" x14ac:dyDescent="0.25">
      <c r="A4503" s="232">
        <v>38063</v>
      </c>
      <c r="B4503" s="233">
        <v>2648.97</v>
      </c>
    </row>
    <row r="4504" spans="1:2" ht="16.350000000000001" customHeight="1" x14ac:dyDescent="0.25">
      <c r="A4504" s="232">
        <v>38064</v>
      </c>
      <c r="B4504" s="235">
        <v>2650.21</v>
      </c>
    </row>
    <row r="4505" spans="1:2" ht="16.350000000000001" customHeight="1" x14ac:dyDescent="0.25">
      <c r="A4505" s="232">
        <v>38065</v>
      </c>
      <c r="B4505" s="233">
        <v>2669.07</v>
      </c>
    </row>
    <row r="4506" spans="1:2" ht="16.350000000000001" customHeight="1" x14ac:dyDescent="0.25">
      <c r="A4506" s="232">
        <v>38066</v>
      </c>
      <c r="B4506" s="235">
        <v>2669.39</v>
      </c>
    </row>
    <row r="4507" spans="1:2" ht="16.350000000000001" customHeight="1" x14ac:dyDescent="0.25">
      <c r="A4507" s="232">
        <v>38067</v>
      </c>
      <c r="B4507" s="233">
        <v>2669.39</v>
      </c>
    </row>
    <row r="4508" spans="1:2" ht="16.350000000000001" customHeight="1" x14ac:dyDescent="0.25">
      <c r="A4508" s="232">
        <v>38068</v>
      </c>
      <c r="B4508" s="235">
        <v>2669.39</v>
      </c>
    </row>
    <row r="4509" spans="1:2" ht="16.350000000000001" customHeight="1" x14ac:dyDescent="0.25">
      <c r="A4509" s="232">
        <v>38069</v>
      </c>
      <c r="B4509" s="233">
        <v>2669.39</v>
      </c>
    </row>
    <row r="4510" spans="1:2" ht="16.350000000000001" customHeight="1" x14ac:dyDescent="0.25">
      <c r="A4510" s="232">
        <v>38070</v>
      </c>
      <c r="B4510" s="235">
        <v>2664.5</v>
      </c>
    </row>
    <row r="4511" spans="1:2" ht="16.350000000000001" customHeight="1" x14ac:dyDescent="0.25">
      <c r="A4511" s="232">
        <v>38071</v>
      </c>
      <c r="B4511" s="233">
        <v>2667.05</v>
      </c>
    </row>
    <row r="4512" spans="1:2" ht="16.350000000000001" customHeight="1" x14ac:dyDescent="0.25">
      <c r="A4512" s="232">
        <v>38072</v>
      </c>
      <c r="B4512" s="235">
        <v>2679.33</v>
      </c>
    </row>
    <row r="4513" spans="1:2" ht="16.350000000000001" customHeight="1" x14ac:dyDescent="0.25">
      <c r="A4513" s="232">
        <v>38073</v>
      </c>
      <c r="B4513" s="233">
        <v>2673.68</v>
      </c>
    </row>
    <row r="4514" spans="1:2" ht="16.350000000000001" customHeight="1" x14ac:dyDescent="0.25">
      <c r="A4514" s="232">
        <v>38074</v>
      </c>
      <c r="B4514" s="235">
        <v>2673.68</v>
      </c>
    </row>
    <row r="4515" spans="1:2" ht="16.350000000000001" customHeight="1" x14ac:dyDescent="0.25">
      <c r="A4515" s="232">
        <v>38075</v>
      </c>
      <c r="B4515" s="233">
        <v>2673.68</v>
      </c>
    </row>
    <row r="4516" spans="1:2" ht="16.350000000000001" customHeight="1" x14ac:dyDescent="0.25">
      <c r="A4516" s="232">
        <v>38076</v>
      </c>
      <c r="B4516" s="235">
        <v>2676.93</v>
      </c>
    </row>
    <row r="4517" spans="1:2" ht="16.350000000000001" customHeight="1" x14ac:dyDescent="0.25">
      <c r="A4517" s="232">
        <v>38077</v>
      </c>
      <c r="B4517" s="233">
        <v>2678.16</v>
      </c>
    </row>
    <row r="4518" spans="1:2" ht="16.350000000000001" customHeight="1" x14ac:dyDescent="0.25">
      <c r="A4518" s="232">
        <v>38078</v>
      </c>
      <c r="B4518" s="235">
        <v>2682.09</v>
      </c>
    </row>
    <row r="4519" spans="1:2" ht="16.350000000000001" customHeight="1" x14ac:dyDescent="0.25">
      <c r="A4519" s="232">
        <v>38079</v>
      </c>
      <c r="B4519" s="233">
        <v>2671.01</v>
      </c>
    </row>
    <row r="4520" spans="1:2" ht="16.350000000000001" customHeight="1" x14ac:dyDescent="0.25">
      <c r="A4520" s="232">
        <v>38080</v>
      </c>
      <c r="B4520" s="235">
        <v>2666.55</v>
      </c>
    </row>
    <row r="4521" spans="1:2" ht="16.350000000000001" customHeight="1" x14ac:dyDescent="0.25">
      <c r="A4521" s="232">
        <v>38081</v>
      </c>
      <c r="B4521" s="233">
        <v>2666.55</v>
      </c>
    </row>
    <row r="4522" spans="1:2" ht="16.350000000000001" customHeight="1" x14ac:dyDescent="0.25">
      <c r="A4522" s="232">
        <v>38082</v>
      </c>
      <c r="B4522" s="235">
        <v>2666.55</v>
      </c>
    </row>
    <row r="4523" spans="1:2" ht="16.350000000000001" customHeight="1" x14ac:dyDescent="0.25">
      <c r="A4523" s="232">
        <v>38083</v>
      </c>
      <c r="B4523" s="233">
        <v>2667.06</v>
      </c>
    </row>
    <row r="4524" spans="1:2" ht="16.350000000000001" customHeight="1" x14ac:dyDescent="0.25">
      <c r="A4524" s="232">
        <v>38084</v>
      </c>
      <c r="B4524" s="235">
        <v>2663.05</v>
      </c>
    </row>
    <row r="4525" spans="1:2" ht="16.350000000000001" customHeight="1" x14ac:dyDescent="0.25">
      <c r="A4525" s="232">
        <v>38085</v>
      </c>
      <c r="B4525" s="233">
        <v>2659.05</v>
      </c>
    </row>
    <row r="4526" spans="1:2" ht="16.350000000000001" customHeight="1" x14ac:dyDescent="0.25">
      <c r="A4526" s="232">
        <v>38086</v>
      </c>
      <c r="B4526" s="235">
        <v>2659.05</v>
      </c>
    </row>
    <row r="4527" spans="1:2" ht="16.350000000000001" customHeight="1" x14ac:dyDescent="0.25">
      <c r="A4527" s="232">
        <v>38087</v>
      </c>
      <c r="B4527" s="233">
        <v>2659.05</v>
      </c>
    </row>
    <row r="4528" spans="1:2" ht="16.350000000000001" customHeight="1" x14ac:dyDescent="0.25">
      <c r="A4528" s="232">
        <v>38088</v>
      </c>
      <c r="B4528" s="235">
        <v>2659.05</v>
      </c>
    </row>
    <row r="4529" spans="1:2" ht="16.350000000000001" customHeight="1" x14ac:dyDescent="0.25">
      <c r="A4529" s="232">
        <v>38089</v>
      </c>
      <c r="B4529" s="233">
        <v>2659.05</v>
      </c>
    </row>
    <row r="4530" spans="1:2" ht="16.350000000000001" customHeight="1" x14ac:dyDescent="0.25">
      <c r="A4530" s="232">
        <v>38090</v>
      </c>
      <c r="B4530" s="235">
        <v>2648.8</v>
      </c>
    </row>
    <row r="4531" spans="1:2" ht="16.350000000000001" customHeight="1" x14ac:dyDescent="0.25">
      <c r="A4531" s="232">
        <v>38091</v>
      </c>
      <c r="B4531" s="233">
        <v>2642.55</v>
      </c>
    </row>
    <row r="4532" spans="1:2" ht="16.350000000000001" customHeight="1" x14ac:dyDescent="0.25">
      <c r="A4532" s="232">
        <v>38092</v>
      </c>
      <c r="B4532" s="235">
        <v>2631.72</v>
      </c>
    </row>
    <row r="4533" spans="1:2" ht="16.350000000000001" customHeight="1" x14ac:dyDescent="0.25">
      <c r="A4533" s="232">
        <v>38093</v>
      </c>
      <c r="B4533" s="233">
        <v>2619.59</v>
      </c>
    </row>
    <row r="4534" spans="1:2" ht="16.350000000000001" customHeight="1" x14ac:dyDescent="0.25">
      <c r="A4534" s="232">
        <v>38094</v>
      </c>
      <c r="B4534" s="235">
        <v>2620.19</v>
      </c>
    </row>
    <row r="4535" spans="1:2" ht="16.350000000000001" customHeight="1" x14ac:dyDescent="0.25">
      <c r="A4535" s="232">
        <v>38095</v>
      </c>
      <c r="B4535" s="233">
        <v>2620.19</v>
      </c>
    </row>
    <row r="4536" spans="1:2" ht="16.350000000000001" customHeight="1" x14ac:dyDescent="0.25">
      <c r="A4536" s="232">
        <v>38096</v>
      </c>
      <c r="B4536" s="235">
        <v>2620.19</v>
      </c>
    </row>
    <row r="4537" spans="1:2" ht="16.350000000000001" customHeight="1" x14ac:dyDescent="0.25">
      <c r="A4537" s="232">
        <v>38097</v>
      </c>
      <c r="B4537" s="233">
        <v>2612.3000000000002</v>
      </c>
    </row>
    <row r="4538" spans="1:2" ht="16.350000000000001" customHeight="1" x14ac:dyDescent="0.25">
      <c r="A4538" s="232">
        <v>38098</v>
      </c>
      <c r="B4538" s="235">
        <v>2620.94</v>
      </c>
    </row>
    <row r="4539" spans="1:2" ht="16.350000000000001" customHeight="1" x14ac:dyDescent="0.25">
      <c r="A4539" s="232">
        <v>38099</v>
      </c>
      <c r="B4539" s="233">
        <v>2628.19</v>
      </c>
    </row>
    <row r="4540" spans="1:2" ht="16.350000000000001" customHeight="1" x14ac:dyDescent="0.25">
      <c r="A4540" s="232">
        <v>38100</v>
      </c>
      <c r="B4540" s="235">
        <v>2618.21</v>
      </c>
    </row>
    <row r="4541" spans="1:2" ht="16.350000000000001" customHeight="1" x14ac:dyDescent="0.25">
      <c r="A4541" s="232">
        <v>38101</v>
      </c>
      <c r="B4541" s="233">
        <v>2622.74</v>
      </c>
    </row>
    <row r="4542" spans="1:2" ht="16.350000000000001" customHeight="1" x14ac:dyDescent="0.25">
      <c r="A4542" s="232">
        <v>38102</v>
      </c>
      <c r="B4542" s="235">
        <v>2622.74</v>
      </c>
    </row>
    <row r="4543" spans="1:2" ht="16.350000000000001" customHeight="1" x14ac:dyDescent="0.25">
      <c r="A4543" s="232">
        <v>38103</v>
      </c>
      <c r="B4543" s="233">
        <v>2622.74</v>
      </c>
    </row>
    <row r="4544" spans="1:2" ht="16.350000000000001" customHeight="1" x14ac:dyDescent="0.25">
      <c r="A4544" s="232">
        <v>38104</v>
      </c>
      <c r="B4544" s="235">
        <v>2613.94</v>
      </c>
    </row>
    <row r="4545" spans="1:2" ht="16.350000000000001" customHeight="1" x14ac:dyDescent="0.25">
      <c r="A4545" s="232">
        <v>38105</v>
      </c>
      <c r="B4545" s="233">
        <v>2620.9699999999998</v>
      </c>
    </row>
    <row r="4546" spans="1:2" ht="16.350000000000001" customHeight="1" x14ac:dyDescent="0.25">
      <c r="A4546" s="232">
        <v>38106</v>
      </c>
      <c r="B4546" s="235">
        <v>2635.96</v>
      </c>
    </row>
    <row r="4547" spans="1:2" ht="16.350000000000001" customHeight="1" x14ac:dyDescent="0.25">
      <c r="A4547" s="232">
        <v>38107</v>
      </c>
      <c r="B4547" s="233">
        <v>2646.99</v>
      </c>
    </row>
    <row r="4548" spans="1:2" ht="16.350000000000001" customHeight="1" x14ac:dyDescent="0.25">
      <c r="A4548" s="232">
        <v>38108</v>
      </c>
      <c r="B4548" s="235">
        <v>2655.18</v>
      </c>
    </row>
    <row r="4549" spans="1:2" ht="16.350000000000001" customHeight="1" x14ac:dyDescent="0.25">
      <c r="A4549" s="232">
        <v>38109</v>
      </c>
      <c r="B4549" s="233">
        <v>2655.18</v>
      </c>
    </row>
    <row r="4550" spans="1:2" ht="16.350000000000001" customHeight="1" x14ac:dyDescent="0.25">
      <c r="A4550" s="232">
        <v>38110</v>
      </c>
      <c r="B4550" s="235">
        <v>2655.18</v>
      </c>
    </row>
    <row r="4551" spans="1:2" ht="16.350000000000001" customHeight="1" x14ac:dyDescent="0.25">
      <c r="A4551" s="232">
        <v>38111</v>
      </c>
      <c r="B4551" s="233">
        <v>2670.92</v>
      </c>
    </row>
    <row r="4552" spans="1:2" ht="16.350000000000001" customHeight="1" x14ac:dyDescent="0.25">
      <c r="A4552" s="232">
        <v>38112</v>
      </c>
      <c r="B4552" s="235">
        <v>2664.79</v>
      </c>
    </row>
    <row r="4553" spans="1:2" ht="16.350000000000001" customHeight="1" x14ac:dyDescent="0.25">
      <c r="A4553" s="232">
        <v>38113</v>
      </c>
      <c r="B4553" s="233">
        <v>2658.43</v>
      </c>
    </row>
    <row r="4554" spans="1:2" ht="16.350000000000001" customHeight="1" x14ac:dyDescent="0.25">
      <c r="A4554" s="232">
        <v>38114</v>
      </c>
      <c r="B4554" s="235">
        <v>2690.68</v>
      </c>
    </row>
    <row r="4555" spans="1:2" ht="16.350000000000001" customHeight="1" x14ac:dyDescent="0.25">
      <c r="A4555" s="232">
        <v>38115</v>
      </c>
      <c r="B4555" s="233">
        <v>2708.02</v>
      </c>
    </row>
    <row r="4556" spans="1:2" ht="16.350000000000001" customHeight="1" x14ac:dyDescent="0.25">
      <c r="A4556" s="232">
        <v>38116</v>
      </c>
      <c r="B4556" s="235">
        <v>2708.02</v>
      </c>
    </row>
    <row r="4557" spans="1:2" ht="16.350000000000001" customHeight="1" x14ac:dyDescent="0.25">
      <c r="A4557" s="232">
        <v>38117</v>
      </c>
      <c r="B4557" s="233">
        <v>2708.02</v>
      </c>
    </row>
    <row r="4558" spans="1:2" ht="16.350000000000001" customHeight="1" x14ac:dyDescent="0.25">
      <c r="A4558" s="232">
        <v>38118</v>
      </c>
      <c r="B4558" s="235">
        <v>2731.79</v>
      </c>
    </row>
    <row r="4559" spans="1:2" ht="16.350000000000001" customHeight="1" x14ac:dyDescent="0.25">
      <c r="A4559" s="232">
        <v>38119</v>
      </c>
      <c r="B4559" s="233">
        <v>2729.54</v>
      </c>
    </row>
    <row r="4560" spans="1:2" ht="16.350000000000001" customHeight="1" x14ac:dyDescent="0.25">
      <c r="A4560" s="232">
        <v>38120</v>
      </c>
      <c r="B4560" s="235">
        <v>2729.01</v>
      </c>
    </row>
    <row r="4561" spans="1:2" ht="16.350000000000001" customHeight="1" x14ac:dyDescent="0.25">
      <c r="A4561" s="232">
        <v>38121</v>
      </c>
      <c r="B4561" s="233">
        <v>2741.66</v>
      </c>
    </row>
    <row r="4562" spans="1:2" ht="16.350000000000001" customHeight="1" x14ac:dyDescent="0.25">
      <c r="A4562" s="232">
        <v>38122</v>
      </c>
      <c r="B4562" s="235">
        <v>2719.89</v>
      </c>
    </row>
    <row r="4563" spans="1:2" ht="16.350000000000001" customHeight="1" x14ac:dyDescent="0.25">
      <c r="A4563" s="232">
        <v>38123</v>
      </c>
      <c r="B4563" s="233">
        <v>2719.89</v>
      </c>
    </row>
    <row r="4564" spans="1:2" ht="16.350000000000001" customHeight="1" x14ac:dyDescent="0.25">
      <c r="A4564" s="232">
        <v>38124</v>
      </c>
      <c r="B4564" s="235">
        <v>2719.89</v>
      </c>
    </row>
    <row r="4565" spans="1:2" ht="16.350000000000001" customHeight="1" x14ac:dyDescent="0.25">
      <c r="A4565" s="232">
        <v>38125</v>
      </c>
      <c r="B4565" s="233">
        <v>2713.3</v>
      </c>
    </row>
    <row r="4566" spans="1:2" ht="16.350000000000001" customHeight="1" x14ac:dyDescent="0.25">
      <c r="A4566" s="232">
        <v>38126</v>
      </c>
      <c r="B4566" s="235">
        <v>2725.45</v>
      </c>
    </row>
    <row r="4567" spans="1:2" ht="16.350000000000001" customHeight="1" x14ac:dyDescent="0.25">
      <c r="A4567" s="232">
        <v>38127</v>
      </c>
      <c r="B4567" s="233">
        <v>2737.55</v>
      </c>
    </row>
    <row r="4568" spans="1:2" ht="16.350000000000001" customHeight="1" x14ac:dyDescent="0.25">
      <c r="A4568" s="232">
        <v>38128</v>
      </c>
      <c r="B4568" s="235">
        <v>2759.79</v>
      </c>
    </row>
    <row r="4569" spans="1:2" ht="16.350000000000001" customHeight="1" x14ac:dyDescent="0.25">
      <c r="A4569" s="232">
        <v>38129</v>
      </c>
      <c r="B4569" s="233">
        <v>2766.83</v>
      </c>
    </row>
    <row r="4570" spans="1:2" ht="16.350000000000001" customHeight="1" x14ac:dyDescent="0.25">
      <c r="A4570" s="232">
        <v>38130</v>
      </c>
      <c r="B4570" s="235">
        <v>2766.83</v>
      </c>
    </row>
    <row r="4571" spans="1:2" ht="16.350000000000001" customHeight="1" x14ac:dyDescent="0.25">
      <c r="A4571" s="232">
        <v>38131</v>
      </c>
      <c r="B4571" s="233">
        <v>2766.83</v>
      </c>
    </row>
    <row r="4572" spans="1:2" ht="16.350000000000001" customHeight="1" x14ac:dyDescent="0.25">
      <c r="A4572" s="232">
        <v>38132</v>
      </c>
      <c r="B4572" s="235">
        <v>2766.83</v>
      </c>
    </row>
    <row r="4573" spans="1:2" ht="16.350000000000001" customHeight="1" x14ac:dyDescent="0.25">
      <c r="A4573" s="232">
        <v>38133</v>
      </c>
      <c r="B4573" s="233">
        <v>2760.06</v>
      </c>
    </row>
    <row r="4574" spans="1:2" ht="16.350000000000001" customHeight="1" x14ac:dyDescent="0.25">
      <c r="A4574" s="232">
        <v>38134</v>
      </c>
      <c r="B4574" s="235">
        <v>2754.83</v>
      </c>
    </row>
    <row r="4575" spans="1:2" ht="16.350000000000001" customHeight="1" x14ac:dyDescent="0.25">
      <c r="A4575" s="232">
        <v>38135</v>
      </c>
      <c r="B4575" s="233">
        <v>2745.91</v>
      </c>
    </row>
    <row r="4576" spans="1:2" ht="16.350000000000001" customHeight="1" x14ac:dyDescent="0.25">
      <c r="A4576" s="232">
        <v>38136</v>
      </c>
      <c r="B4576" s="235">
        <v>2724.92</v>
      </c>
    </row>
    <row r="4577" spans="1:2" ht="16.350000000000001" customHeight="1" x14ac:dyDescent="0.25">
      <c r="A4577" s="232">
        <v>38137</v>
      </c>
      <c r="B4577" s="233">
        <v>2724.92</v>
      </c>
    </row>
    <row r="4578" spans="1:2" ht="16.350000000000001" customHeight="1" x14ac:dyDescent="0.25">
      <c r="A4578" s="232">
        <v>38138</v>
      </c>
      <c r="B4578" s="235">
        <v>2724.92</v>
      </c>
    </row>
    <row r="4579" spans="1:2" ht="16.350000000000001" customHeight="1" x14ac:dyDescent="0.25">
      <c r="A4579" s="232">
        <v>38139</v>
      </c>
      <c r="B4579" s="233">
        <v>2724.92</v>
      </c>
    </row>
    <row r="4580" spans="1:2" ht="16.350000000000001" customHeight="1" x14ac:dyDescent="0.25">
      <c r="A4580" s="232">
        <v>38140</v>
      </c>
      <c r="B4580" s="235">
        <v>2736.39</v>
      </c>
    </row>
    <row r="4581" spans="1:2" ht="16.350000000000001" customHeight="1" x14ac:dyDescent="0.25">
      <c r="A4581" s="232">
        <v>38141</v>
      </c>
      <c r="B4581" s="233">
        <v>2727.68</v>
      </c>
    </row>
    <row r="4582" spans="1:2" ht="16.350000000000001" customHeight="1" x14ac:dyDescent="0.25">
      <c r="A4582" s="232">
        <v>38142</v>
      </c>
      <c r="B4582" s="235">
        <v>2722.69</v>
      </c>
    </row>
    <row r="4583" spans="1:2" ht="16.350000000000001" customHeight="1" x14ac:dyDescent="0.25">
      <c r="A4583" s="232">
        <v>38143</v>
      </c>
      <c r="B4583" s="233">
        <v>2715.37</v>
      </c>
    </row>
    <row r="4584" spans="1:2" ht="16.350000000000001" customHeight="1" x14ac:dyDescent="0.25">
      <c r="A4584" s="232">
        <v>38144</v>
      </c>
      <c r="B4584" s="235">
        <v>2715.37</v>
      </c>
    </row>
    <row r="4585" spans="1:2" ht="16.350000000000001" customHeight="1" x14ac:dyDescent="0.25">
      <c r="A4585" s="232">
        <v>38145</v>
      </c>
      <c r="B4585" s="233">
        <v>2715.37</v>
      </c>
    </row>
    <row r="4586" spans="1:2" ht="16.350000000000001" customHeight="1" x14ac:dyDescent="0.25">
      <c r="A4586" s="232">
        <v>38146</v>
      </c>
      <c r="B4586" s="235">
        <v>2707.33</v>
      </c>
    </row>
    <row r="4587" spans="1:2" ht="16.350000000000001" customHeight="1" x14ac:dyDescent="0.25">
      <c r="A4587" s="232">
        <v>38147</v>
      </c>
      <c r="B4587" s="233">
        <v>2705.97</v>
      </c>
    </row>
    <row r="4588" spans="1:2" ht="16.350000000000001" customHeight="1" x14ac:dyDescent="0.25">
      <c r="A4588" s="232">
        <v>38148</v>
      </c>
      <c r="B4588" s="235">
        <v>2719.34</v>
      </c>
    </row>
    <row r="4589" spans="1:2" ht="16.350000000000001" customHeight="1" x14ac:dyDescent="0.25">
      <c r="A4589" s="232">
        <v>38149</v>
      </c>
      <c r="B4589" s="233">
        <v>2732.4</v>
      </c>
    </row>
    <row r="4590" spans="1:2" ht="16.350000000000001" customHeight="1" x14ac:dyDescent="0.25">
      <c r="A4590" s="232">
        <v>38150</v>
      </c>
      <c r="B4590" s="235">
        <v>2734.94</v>
      </c>
    </row>
    <row r="4591" spans="1:2" ht="16.350000000000001" customHeight="1" x14ac:dyDescent="0.25">
      <c r="A4591" s="232">
        <v>38151</v>
      </c>
      <c r="B4591" s="233">
        <v>2734.94</v>
      </c>
    </row>
    <row r="4592" spans="1:2" ht="16.350000000000001" customHeight="1" x14ac:dyDescent="0.25">
      <c r="A4592" s="232">
        <v>38152</v>
      </c>
      <c r="B4592" s="235">
        <v>2734.94</v>
      </c>
    </row>
    <row r="4593" spans="1:2" ht="16.350000000000001" customHeight="1" x14ac:dyDescent="0.25">
      <c r="A4593" s="232">
        <v>38153</v>
      </c>
      <c r="B4593" s="233">
        <v>2734.94</v>
      </c>
    </row>
    <row r="4594" spans="1:2" ht="16.350000000000001" customHeight="1" x14ac:dyDescent="0.25">
      <c r="A4594" s="232">
        <v>38154</v>
      </c>
      <c r="B4594" s="235">
        <v>2735.05</v>
      </c>
    </row>
    <row r="4595" spans="1:2" ht="16.350000000000001" customHeight="1" x14ac:dyDescent="0.25">
      <c r="A4595" s="232">
        <v>38155</v>
      </c>
      <c r="B4595" s="233">
        <v>2725.87</v>
      </c>
    </row>
    <row r="4596" spans="1:2" ht="16.350000000000001" customHeight="1" x14ac:dyDescent="0.25">
      <c r="A4596" s="232">
        <v>38156</v>
      </c>
      <c r="B4596" s="235">
        <v>2713.07</v>
      </c>
    </row>
    <row r="4597" spans="1:2" ht="16.350000000000001" customHeight="1" x14ac:dyDescent="0.25">
      <c r="A4597" s="232">
        <v>38157</v>
      </c>
      <c r="B4597" s="233">
        <v>2710.99</v>
      </c>
    </row>
    <row r="4598" spans="1:2" ht="16.350000000000001" customHeight="1" x14ac:dyDescent="0.25">
      <c r="A4598" s="232">
        <v>38158</v>
      </c>
      <c r="B4598" s="235">
        <v>2710.99</v>
      </c>
    </row>
    <row r="4599" spans="1:2" ht="16.350000000000001" customHeight="1" x14ac:dyDescent="0.25">
      <c r="A4599" s="232">
        <v>38159</v>
      </c>
      <c r="B4599" s="233">
        <v>2710.99</v>
      </c>
    </row>
    <row r="4600" spans="1:2" ht="16.350000000000001" customHeight="1" x14ac:dyDescent="0.25">
      <c r="A4600" s="232">
        <v>38160</v>
      </c>
      <c r="B4600" s="235">
        <v>2710.99</v>
      </c>
    </row>
    <row r="4601" spans="1:2" ht="16.350000000000001" customHeight="1" x14ac:dyDescent="0.25">
      <c r="A4601" s="232">
        <v>38161</v>
      </c>
      <c r="B4601" s="233">
        <v>2709.3</v>
      </c>
    </row>
    <row r="4602" spans="1:2" ht="16.350000000000001" customHeight="1" x14ac:dyDescent="0.25">
      <c r="A4602" s="232">
        <v>38162</v>
      </c>
      <c r="B4602" s="235">
        <v>2715.53</v>
      </c>
    </row>
    <row r="4603" spans="1:2" ht="16.350000000000001" customHeight="1" x14ac:dyDescent="0.25">
      <c r="A4603" s="232">
        <v>38163</v>
      </c>
      <c r="B4603" s="233">
        <v>2702.6</v>
      </c>
    </row>
    <row r="4604" spans="1:2" ht="16.350000000000001" customHeight="1" x14ac:dyDescent="0.25">
      <c r="A4604" s="232">
        <v>38164</v>
      </c>
      <c r="B4604" s="235">
        <v>2697.08</v>
      </c>
    </row>
    <row r="4605" spans="1:2" ht="16.350000000000001" customHeight="1" x14ac:dyDescent="0.25">
      <c r="A4605" s="232">
        <v>38165</v>
      </c>
      <c r="B4605" s="233">
        <v>2697.08</v>
      </c>
    </row>
    <row r="4606" spans="1:2" ht="16.350000000000001" customHeight="1" x14ac:dyDescent="0.25">
      <c r="A4606" s="232">
        <v>38166</v>
      </c>
      <c r="B4606" s="235">
        <v>2697.08</v>
      </c>
    </row>
    <row r="4607" spans="1:2" ht="16.350000000000001" customHeight="1" x14ac:dyDescent="0.25">
      <c r="A4607" s="232">
        <v>38167</v>
      </c>
      <c r="B4607" s="233">
        <v>2695.02</v>
      </c>
    </row>
    <row r="4608" spans="1:2" ht="16.350000000000001" customHeight="1" x14ac:dyDescent="0.25">
      <c r="A4608" s="232">
        <v>38168</v>
      </c>
      <c r="B4608" s="235">
        <v>2699.58</v>
      </c>
    </row>
    <row r="4609" spans="1:2" ht="16.350000000000001" customHeight="1" x14ac:dyDescent="0.25">
      <c r="A4609" s="232">
        <v>38169</v>
      </c>
      <c r="B4609" s="233">
        <v>2694.09</v>
      </c>
    </row>
    <row r="4610" spans="1:2" ht="16.350000000000001" customHeight="1" x14ac:dyDescent="0.25">
      <c r="A4610" s="232">
        <v>38170</v>
      </c>
      <c r="B4610" s="235">
        <v>2682.25</v>
      </c>
    </row>
    <row r="4611" spans="1:2" ht="16.350000000000001" customHeight="1" x14ac:dyDescent="0.25">
      <c r="A4611" s="232">
        <v>38171</v>
      </c>
      <c r="B4611" s="233">
        <v>2674.1</v>
      </c>
    </row>
    <row r="4612" spans="1:2" ht="16.350000000000001" customHeight="1" x14ac:dyDescent="0.25">
      <c r="A4612" s="232">
        <v>38172</v>
      </c>
      <c r="B4612" s="235">
        <v>2674.1</v>
      </c>
    </row>
    <row r="4613" spans="1:2" ht="16.350000000000001" customHeight="1" x14ac:dyDescent="0.25">
      <c r="A4613" s="232">
        <v>38173</v>
      </c>
      <c r="B4613" s="233">
        <v>2674.1</v>
      </c>
    </row>
    <row r="4614" spans="1:2" ht="16.350000000000001" customHeight="1" x14ac:dyDescent="0.25">
      <c r="A4614" s="232">
        <v>38174</v>
      </c>
      <c r="B4614" s="235">
        <v>2674.1</v>
      </c>
    </row>
    <row r="4615" spans="1:2" ht="16.350000000000001" customHeight="1" x14ac:dyDescent="0.25">
      <c r="A4615" s="232">
        <v>38175</v>
      </c>
      <c r="B4615" s="233">
        <v>2672.95</v>
      </c>
    </row>
    <row r="4616" spans="1:2" ht="16.350000000000001" customHeight="1" x14ac:dyDescent="0.25">
      <c r="A4616" s="232">
        <v>38176</v>
      </c>
      <c r="B4616" s="235">
        <v>2675.05</v>
      </c>
    </row>
    <row r="4617" spans="1:2" ht="16.350000000000001" customHeight="1" x14ac:dyDescent="0.25">
      <c r="A4617" s="232">
        <v>38177</v>
      </c>
      <c r="B4617" s="233">
        <v>2677.42</v>
      </c>
    </row>
    <row r="4618" spans="1:2" ht="16.350000000000001" customHeight="1" x14ac:dyDescent="0.25">
      <c r="A4618" s="232">
        <v>38178</v>
      </c>
      <c r="B4618" s="235">
        <v>2668.83</v>
      </c>
    </row>
    <row r="4619" spans="1:2" ht="16.350000000000001" customHeight="1" x14ac:dyDescent="0.25">
      <c r="A4619" s="232">
        <v>38179</v>
      </c>
      <c r="B4619" s="233">
        <v>2668.83</v>
      </c>
    </row>
    <row r="4620" spans="1:2" ht="16.350000000000001" customHeight="1" x14ac:dyDescent="0.25">
      <c r="A4620" s="232">
        <v>38180</v>
      </c>
      <c r="B4620" s="235">
        <v>2668.83</v>
      </c>
    </row>
    <row r="4621" spans="1:2" ht="16.350000000000001" customHeight="1" x14ac:dyDescent="0.25">
      <c r="A4621" s="232">
        <v>38181</v>
      </c>
      <c r="B4621" s="233">
        <v>2670.01</v>
      </c>
    </row>
    <row r="4622" spans="1:2" ht="16.350000000000001" customHeight="1" x14ac:dyDescent="0.25">
      <c r="A4622" s="232">
        <v>38182</v>
      </c>
      <c r="B4622" s="235">
        <v>2674.41</v>
      </c>
    </row>
    <row r="4623" spans="1:2" ht="16.350000000000001" customHeight="1" x14ac:dyDescent="0.25">
      <c r="A4623" s="232">
        <v>38183</v>
      </c>
      <c r="B4623" s="233">
        <v>2662.19</v>
      </c>
    </row>
    <row r="4624" spans="1:2" ht="16.350000000000001" customHeight="1" x14ac:dyDescent="0.25">
      <c r="A4624" s="232">
        <v>38184</v>
      </c>
      <c r="B4624" s="235">
        <v>2642.78</v>
      </c>
    </row>
    <row r="4625" spans="1:2" ht="16.350000000000001" customHeight="1" x14ac:dyDescent="0.25">
      <c r="A4625" s="232">
        <v>38185</v>
      </c>
      <c r="B4625" s="233">
        <v>2628.3</v>
      </c>
    </row>
    <row r="4626" spans="1:2" ht="16.350000000000001" customHeight="1" x14ac:dyDescent="0.25">
      <c r="A4626" s="232">
        <v>38186</v>
      </c>
      <c r="B4626" s="235">
        <v>2628.3</v>
      </c>
    </row>
    <row r="4627" spans="1:2" ht="16.350000000000001" customHeight="1" x14ac:dyDescent="0.25">
      <c r="A4627" s="232">
        <v>38187</v>
      </c>
      <c r="B4627" s="233">
        <v>2628.3</v>
      </c>
    </row>
    <row r="4628" spans="1:2" ht="16.350000000000001" customHeight="1" x14ac:dyDescent="0.25">
      <c r="A4628" s="232">
        <v>38188</v>
      </c>
      <c r="B4628" s="235">
        <v>2632.64</v>
      </c>
    </row>
    <row r="4629" spans="1:2" ht="16.350000000000001" customHeight="1" x14ac:dyDescent="0.25">
      <c r="A4629" s="232">
        <v>38189</v>
      </c>
      <c r="B4629" s="233">
        <v>2632.64</v>
      </c>
    </row>
    <row r="4630" spans="1:2" ht="16.350000000000001" customHeight="1" x14ac:dyDescent="0.25">
      <c r="A4630" s="232">
        <v>38190</v>
      </c>
      <c r="B4630" s="235">
        <v>2633.14</v>
      </c>
    </row>
    <row r="4631" spans="1:2" ht="16.350000000000001" customHeight="1" x14ac:dyDescent="0.25">
      <c r="A4631" s="232">
        <v>38191</v>
      </c>
      <c r="B4631" s="233">
        <v>2619.84</v>
      </c>
    </row>
    <row r="4632" spans="1:2" ht="16.350000000000001" customHeight="1" x14ac:dyDescent="0.25">
      <c r="A4632" s="232">
        <v>38192</v>
      </c>
      <c r="B4632" s="235">
        <v>2628.46</v>
      </c>
    </row>
    <row r="4633" spans="1:2" ht="16.350000000000001" customHeight="1" x14ac:dyDescent="0.25">
      <c r="A4633" s="232">
        <v>38193</v>
      </c>
      <c r="B4633" s="233">
        <v>2628.46</v>
      </c>
    </row>
    <row r="4634" spans="1:2" ht="16.350000000000001" customHeight="1" x14ac:dyDescent="0.25">
      <c r="A4634" s="232">
        <v>38194</v>
      </c>
      <c r="B4634" s="235">
        <v>2628.46</v>
      </c>
    </row>
    <row r="4635" spans="1:2" ht="16.350000000000001" customHeight="1" x14ac:dyDescent="0.25">
      <c r="A4635" s="232">
        <v>38195</v>
      </c>
      <c r="B4635" s="233">
        <v>2636.32</v>
      </c>
    </row>
    <row r="4636" spans="1:2" ht="16.350000000000001" customHeight="1" x14ac:dyDescent="0.25">
      <c r="A4636" s="232">
        <v>38196</v>
      </c>
      <c r="B4636" s="235">
        <v>2639.72</v>
      </c>
    </row>
    <row r="4637" spans="1:2" ht="16.350000000000001" customHeight="1" x14ac:dyDescent="0.25">
      <c r="A4637" s="232">
        <v>38197</v>
      </c>
      <c r="B4637" s="233">
        <v>2634.44</v>
      </c>
    </row>
    <row r="4638" spans="1:2" ht="16.350000000000001" customHeight="1" x14ac:dyDescent="0.25">
      <c r="A4638" s="232">
        <v>38198</v>
      </c>
      <c r="B4638" s="235">
        <v>2619.5500000000002</v>
      </c>
    </row>
    <row r="4639" spans="1:2" ht="16.350000000000001" customHeight="1" x14ac:dyDescent="0.25">
      <c r="A4639" s="232">
        <v>38199</v>
      </c>
      <c r="B4639" s="233">
        <v>2612.44</v>
      </c>
    </row>
    <row r="4640" spans="1:2" ht="16.350000000000001" customHeight="1" x14ac:dyDescent="0.25">
      <c r="A4640" s="232">
        <v>38200</v>
      </c>
      <c r="B4640" s="235">
        <v>2612.44</v>
      </c>
    </row>
    <row r="4641" spans="1:2" ht="16.350000000000001" customHeight="1" x14ac:dyDescent="0.25">
      <c r="A4641" s="232">
        <v>38201</v>
      </c>
      <c r="B4641" s="233">
        <v>2612.44</v>
      </c>
    </row>
    <row r="4642" spans="1:2" ht="16.350000000000001" customHeight="1" x14ac:dyDescent="0.25">
      <c r="A4642" s="232">
        <v>38202</v>
      </c>
      <c r="B4642" s="235">
        <v>2613.58</v>
      </c>
    </row>
    <row r="4643" spans="1:2" ht="16.350000000000001" customHeight="1" x14ac:dyDescent="0.25">
      <c r="A4643" s="232">
        <v>38203</v>
      </c>
      <c r="B4643" s="233">
        <v>2605.85</v>
      </c>
    </row>
    <row r="4644" spans="1:2" ht="16.350000000000001" customHeight="1" x14ac:dyDescent="0.25">
      <c r="A4644" s="232">
        <v>38204</v>
      </c>
      <c r="B4644" s="235">
        <v>2609.39</v>
      </c>
    </row>
    <row r="4645" spans="1:2" ht="16.350000000000001" customHeight="1" x14ac:dyDescent="0.25">
      <c r="A4645" s="232">
        <v>38205</v>
      </c>
      <c r="B4645" s="233">
        <v>2609.61</v>
      </c>
    </row>
    <row r="4646" spans="1:2" ht="16.350000000000001" customHeight="1" x14ac:dyDescent="0.25">
      <c r="A4646" s="232">
        <v>38206</v>
      </c>
      <c r="B4646" s="235">
        <v>2602.91</v>
      </c>
    </row>
    <row r="4647" spans="1:2" ht="16.350000000000001" customHeight="1" x14ac:dyDescent="0.25">
      <c r="A4647" s="232">
        <v>38207</v>
      </c>
      <c r="B4647" s="233">
        <v>2602.91</v>
      </c>
    </row>
    <row r="4648" spans="1:2" ht="16.350000000000001" customHeight="1" x14ac:dyDescent="0.25">
      <c r="A4648" s="232">
        <v>38208</v>
      </c>
      <c r="B4648" s="235">
        <v>2602.91</v>
      </c>
    </row>
    <row r="4649" spans="1:2" ht="16.350000000000001" customHeight="1" x14ac:dyDescent="0.25">
      <c r="A4649" s="232">
        <v>38209</v>
      </c>
      <c r="B4649" s="233">
        <v>2597.71</v>
      </c>
    </row>
    <row r="4650" spans="1:2" ht="16.350000000000001" customHeight="1" x14ac:dyDescent="0.25">
      <c r="A4650" s="232">
        <v>38210</v>
      </c>
      <c r="B4650" s="235">
        <v>2598.98</v>
      </c>
    </row>
    <row r="4651" spans="1:2" ht="16.350000000000001" customHeight="1" x14ac:dyDescent="0.25">
      <c r="A4651" s="232">
        <v>38211</v>
      </c>
      <c r="B4651" s="233">
        <v>2606.9299999999998</v>
      </c>
    </row>
    <row r="4652" spans="1:2" ht="16.350000000000001" customHeight="1" x14ac:dyDescent="0.25">
      <c r="A4652" s="232">
        <v>38212</v>
      </c>
      <c r="B4652" s="235">
        <v>2614.9699999999998</v>
      </c>
    </row>
    <row r="4653" spans="1:2" ht="16.350000000000001" customHeight="1" x14ac:dyDescent="0.25">
      <c r="A4653" s="232">
        <v>38213</v>
      </c>
      <c r="B4653" s="233">
        <v>2609.92</v>
      </c>
    </row>
    <row r="4654" spans="1:2" ht="16.350000000000001" customHeight="1" x14ac:dyDescent="0.25">
      <c r="A4654" s="232">
        <v>38214</v>
      </c>
      <c r="B4654" s="235">
        <v>2609.92</v>
      </c>
    </row>
    <row r="4655" spans="1:2" ht="16.350000000000001" customHeight="1" x14ac:dyDescent="0.25">
      <c r="A4655" s="232">
        <v>38215</v>
      </c>
      <c r="B4655" s="233">
        <v>2609.92</v>
      </c>
    </row>
    <row r="4656" spans="1:2" ht="16.350000000000001" customHeight="1" x14ac:dyDescent="0.25">
      <c r="A4656" s="232">
        <v>38216</v>
      </c>
      <c r="B4656" s="235">
        <v>2609.92</v>
      </c>
    </row>
    <row r="4657" spans="1:2" ht="16.350000000000001" customHeight="1" x14ac:dyDescent="0.25">
      <c r="A4657" s="232">
        <v>38217</v>
      </c>
      <c r="B4657" s="233">
        <v>2608.88</v>
      </c>
    </row>
    <row r="4658" spans="1:2" ht="16.350000000000001" customHeight="1" x14ac:dyDescent="0.25">
      <c r="A4658" s="232">
        <v>38218</v>
      </c>
      <c r="B4658" s="235">
        <v>2609.88</v>
      </c>
    </row>
    <row r="4659" spans="1:2" ht="16.350000000000001" customHeight="1" x14ac:dyDescent="0.25">
      <c r="A4659" s="232">
        <v>38219</v>
      </c>
      <c r="B4659" s="233">
        <v>2607.62</v>
      </c>
    </row>
    <row r="4660" spans="1:2" ht="16.350000000000001" customHeight="1" x14ac:dyDescent="0.25">
      <c r="A4660" s="232">
        <v>38220</v>
      </c>
      <c r="B4660" s="235">
        <v>2606.5700000000002</v>
      </c>
    </row>
    <row r="4661" spans="1:2" ht="16.350000000000001" customHeight="1" x14ac:dyDescent="0.25">
      <c r="A4661" s="232">
        <v>38221</v>
      </c>
      <c r="B4661" s="233">
        <v>2606.5700000000002</v>
      </c>
    </row>
    <row r="4662" spans="1:2" ht="16.350000000000001" customHeight="1" x14ac:dyDescent="0.25">
      <c r="A4662" s="232">
        <v>38222</v>
      </c>
      <c r="B4662" s="235">
        <v>2606.5700000000002</v>
      </c>
    </row>
    <row r="4663" spans="1:2" ht="16.350000000000001" customHeight="1" x14ac:dyDescent="0.25">
      <c r="A4663" s="232">
        <v>38223</v>
      </c>
      <c r="B4663" s="233">
        <v>2595.75</v>
      </c>
    </row>
    <row r="4664" spans="1:2" ht="16.350000000000001" customHeight="1" x14ac:dyDescent="0.25">
      <c r="A4664" s="232">
        <v>38224</v>
      </c>
      <c r="B4664" s="235">
        <v>2589.25</v>
      </c>
    </row>
    <row r="4665" spans="1:2" ht="16.350000000000001" customHeight="1" x14ac:dyDescent="0.25">
      <c r="A4665" s="232">
        <v>38225</v>
      </c>
      <c r="B4665" s="233">
        <v>2575.5100000000002</v>
      </c>
    </row>
    <row r="4666" spans="1:2" ht="16.350000000000001" customHeight="1" x14ac:dyDescent="0.25">
      <c r="A4666" s="232">
        <v>38226</v>
      </c>
      <c r="B4666" s="235">
        <v>2568.6799999999998</v>
      </c>
    </row>
    <row r="4667" spans="1:2" ht="16.350000000000001" customHeight="1" x14ac:dyDescent="0.25">
      <c r="A4667" s="232">
        <v>38227</v>
      </c>
      <c r="B4667" s="233">
        <v>2574.4899999999998</v>
      </c>
    </row>
    <row r="4668" spans="1:2" ht="16.350000000000001" customHeight="1" x14ac:dyDescent="0.25">
      <c r="A4668" s="232">
        <v>38228</v>
      </c>
      <c r="B4668" s="235">
        <v>2574.4899999999998</v>
      </c>
    </row>
    <row r="4669" spans="1:2" ht="16.350000000000001" customHeight="1" x14ac:dyDescent="0.25">
      <c r="A4669" s="232">
        <v>38229</v>
      </c>
      <c r="B4669" s="233">
        <v>2574.4899999999998</v>
      </c>
    </row>
    <row r="4670" spans="1:2" ht="16.350000000000001" customHeight="1" x14ac:dyDescent="0.25">
      <c r="A4670" s="232">
        <v>38230</v>
      </c>
      <c r="B4670" s="235">
        <v>2551.4299999999998</v>
      </c>
    </row>
    <row r="4671" spans="1:2" ht="16.350000000000001" customHeight="1" x14ac:dyDescent="0.25">
      <c r="A4671" s="232">
        <v>38231</v>
      </c>
      <c r="B4671" s="233">
        <v>2536.5100000000002</v>
      </c>
    </row>
    <row r="4672" spans="1:2" ht="16.350000000000001" customHeight="1" x14ac:dyDescent="0.25">
      <c r="A4672" s="232">
        <v>38232</v>
      </c>
      <c r="B4672" s="235">
        <v>2538.59</v>
      </c>
    </row>
    <row r="4673" spans="1:2" ht="16.350000000000001" customHeight="1" x14ac:dyDescent="0.25">
      <c r="A4673" s="232">
        <v>38233</v>
      </c>
      <c r="B4673" s="233">
        <v>2552.7800000000002</v>
      </c>
    </row>
    <row r="4674" spans="1:2" ht="16.350000000000001" customHeight="1" x14ac:dyDescent="0.25">
      <c r="A4674" s="232">
        <v>38234</v>
      </c>
      <c r="B4674" s="235">
        <v>2564.89</v>
      </c>
    </row>
    <row r="4675" spans="1:2" ht="16.350000000000001" customHeight="1" x14ac:dyDescent="0.25">
      <c r="A4675" s="232">
        <v>38235</v>
      </c>
      <c r="B4675" s="233">
        <v>2564.89</v>
      </c>
    </row>
    <row r="4676" spans="1:2" ht="16.350000000000001" customHeight="1" x14ac:dyDescent="0.25">
      <c r="A4676" s="232">
        <v>38236</v>
      </c>
      <c r="B4676" s="235">
        <v>2564.89</v>
      </c>
    </row>
    <row r="4677" spans="1:2" ht="16.350000000000001" customHeight="1" x14ac:dyDescent="0.25">
      <c r="A4677" s="232">
        <v>38237</v>
      </c>
      <c r="B4677" s="233">
        <v>2564.89</v>
      </c>
    </row>
    <row r="4678" spans="1:2" ht="16.350000000000001" customHeight="1" x14ac:dyDescent="0.25">
      <c r="A4678" s="232">
        <v>38238</v>
      </c>
      <c r="B4678" s="235">
        <v>2552.7399999999998</v>
      </c>
    </row>
    <row r="4679" spans="1:2" ht="16.350000000000001" customHeight="1" x14ac:dyDescent="0.25">
      <c r="A4679" s="232">
        <v>38239</v>
      </c>
      <c r="B4679" s="233">
        <v>2536</v>
      </c>
    </row>
    <row r="4680" spans="1:2" ht="16.350000000000001" customHeight="1" x14ac:dyDescent="0.25">
      <c r="A4680" s="232">
        <v>38240</v>
      </c>
      <c r="B4680" s="235">
        <v>2523.08</v>
      </c>
    </row>
    <row r="4681" spans="1:2" ht="16.350000000000001" customHeight="1" x14ac:dyDescent="0.25">
      <c r="A4681" s="232">
        <v>38241</v>
      </c>
      <c r="B4681" s="233">
        <v>2535.29</v>
      </c>
    </row>
    <row r="4682" spans="1:2" ht="16.350000000000001" customHeight="1" x14ac:dyDescent="0.25">
      <c r="A4682" s="232">
        <v>38242</v>
      </c>
      <c r="B4682" s="235">
        <v>2535.29</v>
      </c>
    </row>
    <row r="4683" spans="1:2" ht="16.350000000000001" customHeight="1" x14ac:dyDescent="0.25">
      <c r="A4683" s="232">
        <v>38243</v>
      </c>
      <c r="B4683" s="233">
        <v>2535.29</v>
      </c>
    </row>
    <row r="4684" spans="1:2" ht="16.350000000000001" customHeight="1" x14ac:dyDescent="0.25">
      <c r="A4684" s="232">
        <v>38244</v>
      </c>
      <c r="B4684" s="235">
        <v>2525.12</v>
      </c>
    </row>
    <row r="4685" spans="1:2" ht="16.350000000000001" customHeight="1" x14ac:dyDescent="0.25">
      <c r="A4685" s="232">
        <v>38245</v>
      </c>
      <c r="B4685" s="233">
        <v>2521.77</v>
      </c>
    </row>
    <row r="4686" spans="1:2" ht="16.350000000000001" customHeight="1" x14ac:dyDescent="0.25">
      <c r="A4686" s="232">
        <v>38246</v>
      </c>
      <c r="B4686" s="235">
        <v>2536.4</v>
      </c>
    </row>
    <row r="4687" spans="1:2" ht="16.350000000000001" customHeight="1" x14ac:dyDescent="0.25">
      <c r="A4687" s="232">
        <v>38247</v>
      </c>
      <c r="B4687" s="233">
        <v>2522.5700000000002</v>
      </c>
    </row>
    <row r="4688" spans="1:2" ht="16.350000000000001" customHeight="1" x14ac:dyDescent="0.25">
      <c r="A4688" s="232">
        <v>38248</v>
      </c>
      <c r="B4688" s="235">
        <v>2518.3000000000002</v>
      </c>
    </row>
    <row r="4689" spans="1:2" ht="16.350000000000001" customHeight="1" x14ac:dyDescent="0.25">
      <c r="A4689" s="232">
        <v>38249</v>
      </c>
      <c r="B4689" s="233">
        <v>2518.3000000000002</v>
      </c>
    </row>
    <row r="4690" spans="1:2" ht="16.350000000000001" customHeight="1" x14ac:dyDescent="0.25">
      <c r="A4690" s="232">
        <v>38250</v>
      </c>
      <c r="B4690" s="235">
        <v>2518.3000000000002</v>
      </c>
    </row>
    <row r="4691" spans="1:2" ht="16.350000000000001" customHeight="1" x14ac:dyDescent="0.25">
      <c r="A4691" s="232">
        <v>38251</v>
      </c>
      <c r="B4691" s="233">
        <v>2548.1999999999998</v>
      </c>
    </row>
    <row r="4692" spans="1:2" ht="16.350000000000001" customHeight="1" x14ac:dyDescent="0.25">
      <c r="A4692" s="232">
        <v>38252</v>
      </c>
      <c r="B4692" s="235">
        <v>2561.1999999999998</v>
      </c>
    </row>
    <row r="4693" spans="1:2" ht="16.350000000000001" customHeight="1" x14ac:dyDescent="0.25">
      <c r="A4693" s="232">
        <v>38253</v>
      </c>
      <c r="B4693" s="233">
        <v>2560.66</v>
      </c>
    </row>
    <row r="4694" spans="1:2" ht="16.350000000000001" customHeight="1" x14ac:dyDescent="0.25">
      <c r="A4694" s="232">
        <v>38254</v>
      </c>
      <c r="B4694" s="235">
        <v>2567.83</v>
      </c>
    </row>
    <row r="4695" spans="1:2" ht="16.350000000000001" customHeight="1" x14ac:dyDescent="0.25">
      <c r="A4695" s="232">
        <v>38255</v>
      </c>
      <c r="B4695" s="233">
        <v>2602.1999999999998</v>
      </c>
    </row>
    <row r="4696" spans="1:2" ht="16.350000000000001" customHeight="1" x14ac:dyDescent="0.25">
      <c r="A4696" s="232">
        <v>38256</v>
      </c>
      <c r="B4696" s="235">
        <v>2602.1999999999998</v>
      </c>
    </row>
    <row r="4697" spans="1:2" ht="16.350000000000001" customHeight="1" x14ac:dyDescent="0.25">
      <c r="A4697" s="232">
        <v>38257</v>
      </c>
      <c r="B4697" s="233">
        <v>2602.1999999999998</v>
      </c>
    </row>
    <row r="4698" spans="1:2" ht="16.350000000000001" customHeight="1" x14ac:dyDescent="0.25">
      <c r="A4698" s="232">
        <v>38258</v>
      </c>
      <c r="B4698" s="235">
        <v>2600.64</v>
      </c>
    </row>
    <row r="4699" spans="1:2" ht="16.350000000000001" customHeight="1" x14ac:dyDescent="0.25">
      <c r="A4699" s="232">
        <v>38259</v>
      </c>
      <c r="B4699" s="233">
        <v>2596.2800000000002</v>
      </c>
    </row>
    <row r="4700" spans="1:2" ht="16.350000000000001" customHeight="1" x14ac:dyDescent="0.25">
      <c r="A4700" s="232">
        <v>38260</v>
      </c>
      <c r="B4700" s="235">
        <v>2595.17</v>
      </c>
    </row>
    <row r="4701" spans="1:2" ht="16.350000000000001" customHeight="1" x14ac:dyDescent="0.25">
      <c r="A4701" s="232">
        <v>38261</v>
      </c>
      <c r="B4701" s="233">
        <v>2608.3000000000002</v>
      </c>
    </row>
    <row r="4702" spans="1:2" ht="16.350000000000001" customHeight="1" x14ac:dyDescent="0.25">
      <c r="A4702" s="232">
        <v>38262</v>
      </c>
      <c r="B4702" s="235">
        <v>2630.81</v>
      </c>
    </row>
    <row r="4703" spans="1:2" ht="16.350000000000001" customHeight="1" x14ac:dyDescent="0.25">
      <c r="A4703" s="232">
        <v>38263</v>
      </c>
      <c r="B4703" s="233">
        <v>2630.81</v>
      </c>
    </row>
    <row r="4704" spans="1:2" ht="16.350000000000001" customHeight="1" x14ac:dyDescent="0.25">
      <c r="A4704" s="232">
        <v>38264</v>
      </c>
      <c r="B4704" s="235">
        <v>2630.81</v>
      </c>
    </row>
    <row r="4705" spans="1:2" ht="16.350000000000001" customHeight="1" x14ac:dyDescent="0.25">
      <c r="A4705" s="232">
        <v>38265</v>
      </c>
      <c r="B4705" s="233">
        <v>2629.65</v>
      </c>
    </row>
    <row r="4706" spans="1:2" ht="16.350000000000001" customHeight="1" x14ac:dyDescent="0.25">
      <c r="A4706" s="232">
        <v>38266</v>
      </c>
      <c r="B4706" s="235">
        <v>2608.36</v>
      </c>
    </row>
    <row r="4707" spans="1:2" ht="16.350000000000001" customHeight="1" x14ac:dyDescent="0.25">
      <c r="A4707" s="232">
        <v>38267</v>
      </c>
      <c r="B4707" s="233">
        <v>2603.34</v>
      </c>
    </row>
    <row r="4708" spans="1:2" ht="16.350000000000001" customHeight="1" x14ac:dyDescent="0.25">
      <c r="A4708" s="232">
        <v>38268</v>
      </c>
      <c r="B4708" s="235">
        <v>2601.6999999999998</v>
      </c>
    </row>
    <row r="4709" spans="1:2" ht="16.350000000000001" customHeight="1" x14ac:dyDescent="0.25">
      <c r="A4709" s="232">
        <v>38269</v>
      </c>
      <c r="B4709" s="233">
        <v>2583.7399999999998</v>
      </c>
    </row>
    <row r="4710" spans="1:2" ht="16.350000000000001" customHeight="1" x14ac:dyDescent="0.25">
      <c r="A4710" s="232">
        <v>38270</v>
      </c>
      <c r="B4710" s="235">
        <v>2583.7399999999998</v>
      </c>
    </row>
    <row r="4711" spans="1:2" ht="16.350000000000001" customHeight="1" x14ac:dyDescent="0.25">
      <c r="A4711" s="232">
        <v>38271</v>
      </c>
      <c r="B4711" s="233">
        <v>2583.7399999999998</v>
      </c>
    </row>
    <row r="4712" spans="1:2" ht="16.350000000000001" customHeight="1" x14ac:dyDescent="0.25">
      <c r="A4712" s="232">
        <v>38272</v>
      </c>
      <c r="B4712" s="235">
        <v>2583.7399999999998</v>
      </c>
    </row>
    <row r="4713" spans="1:2" ht="16.350000000000001" customHeight="1" x14ac:dyDescent="0.25">
      <c r="A4713" s="232">
        <v>38273</v>
      </c>
      <c r="B4713" s="233">
        <v>2558.04</v>
      </c>
    </row>
    <row r="4714" spans="1:2" ht="16.350000000000001" customHeight="1" x14ac:dyDescent="0.25">
      <c r="A4714" s="232">
        <v>38274</v>
      </c>
      <c r="B4714" s="235">
        <v>2553.0700000000002</v>
      </c>
    </row>
    <row r="4715" spans="1:2" ht="16.350000000000001" customHeight="1" x14ac:dyDescent="0.25">
      <c r="A4715" s="232">
        <v>38275</v>
      </c>
      <c r="B4715" s="233">
        <v>2549.1</v>
      </c>
    </row>
    <row r="4716" spans="1:2" ht="16.350000000000001" customHeight="1" x14ac:dyDescent="0.25">
      <c r="A4716" s="232">
        <v>38276</v>
      </c>
      <c r="B4716" s="235">
        <v>2562.56</v>
      </c>
    </row>
    <row r="4717" spans="1:2" ht="16.350000000000001" customHeight="1" x14ac:dyDescent="0.25">
      <c r="A4717" s="232">
        <v>38277</v>
      </c>
      <c r="B4717" s="233">
        <v>2562.56</v>
      </c>
    </row>
    <row r="4718" spans="1:2" ht="16.350000000000001" customHeight="1" x14ac:dyDescent="0.25">
      <c r="A4718" s="232">
        <v>38278</v>
      </c>
      <c r="B4718" s="235">
        <v>2562.56</v>
      </c>
    </row>
    <row r="4719" spans="1:2" ht="16.350000000000001" customHeight="1" x14ac:dyDescent="0.25">
      <c r="A4719" s="232">
        <v>38279</v>
      </c>
      <c r="B4719" s="233">
        <v>2562.56</v>
      </c>
    </row>
    <row r="4720" spans="1:2" ht="16.350000000000001" customHeight="1" x14ac:dyDescent="0.25">
      <c r="A4720" s="232">
        <v>38280</v>
      </c>
      <c r="B4720" s="235">
        <v>2556.1799999999998</v>
      </c>
    </row>
    <row r="4721" spans="1:2" ht="16.350000000000001" customHeight="1" x14ac:dyDescent="0.25">
      <c r="A4721" s="232">
        <v>38281</v>
      </c>
      <c r="B4721" s="233">
        <v>2561.33</v>
      </c>
    </row>
    <row r="4722" spans="1:2" ht="16.350000000000001" customHeight="1" x14ac:dyDescent="0.25">
      <c r="A4722" s="232">
        <v>38282</v>
      </c>
      <c r="B4722" s="235">
        <v>2555.2600000000002</v>
      </c>
    </row>
    <row r="4723" spans="1:2" ht="16.350000000000001" customHeight="1" x14ac:dyDescent="0.25">
      <c r="A4723" s="232">
        <v>38283</v>
      </c>
      <c r="B4723" s="233">
        <v>2553.02</v>
      </c>
    </row>
    <row r="4724" spans="1:2" ht="16.350000000000001" customHeight="1" x14ac:dyDescent="0.25">
      <c r="A4724" s="232">
        <v>38284</v>
      </c>
      <c r="B4724" s="235">
        <v>2553.02</v>
      </c>
    </row>
    <row r="4725" spans="1:2" ht="16.350000000000001" customHeight="1" x14ac:dyDescent="0.25">
      <c r="A4725" s="232">
        <v>38285</v>
      </c>
      <c r="B4725" s="233">
        <v>2553.02</v>
      </c>
    </row>
    <row r="4726" spans="1:2" ht="16.350000000000001" customHeight="1" x14ac:dyDescent="0.25">
      <c r="A4726" s="232">
        <v>38286</v>
      </c>
      <c r="B4726" s="235">
        <v>2568.11</v>
      </c>
    </row>
    <row r="4727" spans="1:2" ht="16.350000000000001" customHeight="1" x14ac:dyDescent="0.25">
      <c r="A4727" s="232">
        <v>38287</v>
      </c>
      <c r="B4727" s="233">
        <v>2582.39</v>
      </c>
    </row>
    <row r="4728" spans="1:2" ht="16.350000000000001" customHeight="1" x14ac:dyDescent="0.25">
      <c r="A4728" s="232">
        <v>38288</v>
      </c>
      <c r="B4728" s="235">
        <v>2579.59</v>
      </c>
    </row>
    <row r="4729" spans="1:2" ht="16.350000000000001" customHeight="1" x14ac:dyDescent="0.25">
      <c r="A4729" s="232">
        <v>38289</v>
      </c>
      <c r="B4729" s="233">
        <v>2585.8000000000002</v>
      </c>
    </row>
    <row r="4730" spans="1:2" ht="16.350000000000001" customHeight="1" x14ac:dyDescent="0.25">
      <c r="A4730" s="232">
        <v>38290</v>
      </c>
      <c r="B4730" s="235">
        <v>2575.19</v>
      </c>
    </row>
    <row r="4731" spans="1:2" ht="16.350000000000001" customHeight="1" x14ac:dyDescent="0.25">
      <c r="A4731" s="232">
        <v>38291</v>
      </c>
      <c r="B4731" s="233">
        <v>2575.19</v>
      </c>
    </row>
    <row r="4732" spans="1:2" ht="16.350000000000001" customHeight="1" x14ac:dyDescent="0.25">
      <c r="A4732" s="232">
        <v>38292</v>
      </c>
      <c r="B4732" s="235">
        <v>2575.19</v>
      </c>
    </row>
    <row r="4733" spans="1:2" ht="16.350000000000001" customHeight="1" x14ac:dyDescent="0.25">
      <c r="A4733" s="232">
        <v>38293</v>
      </c>
      <c r="B4733" s="233">
        <v>2575.19</v>
      </c>
    </row>
    <row r="4734" spans="1:2" ht="16.350000000000001" customHeight="1" x14ac:dyDescent="0.25">
      <c r="A4734" s="232">
        <v>38294</v>
      </c>
      <c r="B4734" s="235">
        <v>2568.08</v>
      </c>
    </row>
    <row r="4735" spans="1:2" ht="16.350000000000001" customHeight="1" x14ac:dyDescent="0.25">
      <c r="A4735" s="232">
        <v>38295</v>
      </c>
      <c r="B4735" s="233">
        <v>2561.2800000000002</v>
      </c>
    </row>
    <row r="4736" spans="1:2" ht="16.350000000000001" customHeight="1" x14ac:dyDescent="0.25">
      <c r="A4736" s="232">
        <v>38296</v>
      </c>
      <c r="B4736" s="235">
        <v>2550.37</v>
      </c>
    </row>
    <row r="4737" spans="1:2" ht="16.350000000000001" customHeight="1" x14ac:dyDescent="0.25">
      <c r="A4737" s="232">
        <v>38297</v>
      </c>
      <c r="B4737" s="233">
        <v>2547.79</v>
      </c>
    </row>
    <row r="4738" spans="1:2" ht="16.350000000000001" customHeight="1" x14ac:dyDescent="0.25">
      <c r="A4738" s="232">
        <v>38298</v>
      </c>
      <c r="B4738" s="235">
        <v>2547.79</v>
      </c>
    </row>
    <row r="4739" spans="1:2" ht="16.350000000000001" customHeight="1" x14ac:dyDescent="0.25">
      <c r="A4739" s="232">
        <v>38299</v>
      </c>
      <c r="B4739" s="233">
        <v>2547.79</v>
      </c>
    </row>
    <row r="4740" spans="1:2" ht="16.350000000000001" customHeight="1" x14ac:dyDescent="0.25">
      <c r="A4740" s="232">
        <v>38300</v>
      </c>
      <c r="B4740" s="235">
        <v>2544.65</v>
      </c>
    </row>
    <row r="4741" spans="1:2" ht="16.350000000000001" customHeight="1" x14ac:dyDescent="0.25">
      <c r="A4741" s="232">
        <v>38301</v>
      </c>
      <c r="B4741" s="233">
        <v>2542.1999999999998</v>
      </c>
    </row>
    <row r="4742" spans="1:2" ht="16.350000000000001" customHeight="1" x14ac:dyDescent="0.25">
      <c r="A4742" s="232">
        <v>38302</v>
      </c>
      <c r="B4742" s="235">
        <v>2540.4699999999998</v>
      </c>
    </row>
    <row r="4743" spans="1:2" ht="16.350000000000001" customHeight="1" x14ac:dyDescent="0.25">
      <c r="A4743" s="232">
        <v>38303</v>
      </c>
      <c r="B4743" s="233">
        <v>2540.4699999999998</v>
      </c>
    </row>
    <row r="4744" spans="1:2" ht="16.350000000000001" customHeight="1" x14ac:dyDescent="0.25">
      <c r="A4744" s="232">
        <v>38304</v>
      </c>
      <c r="B4744" s="235">
        <v>2541.98</v>
      </c>
    </row>
    <row r="4745" spans="1:2" ht="16.350000000000001" customHeight="1" x14ac:dyDescent="0.25">
      <c r="A4745" s="232">
        <v>38305</v>
      </c>
      <c r="B4745" s="233">
        <v>2541.98</v>
      </c>
    </row>
    <row r="4746" spans="1:2" ht="16.350000000000001" customHeight="1" x14ac:dyDescent="0.25">
      <c r="A4746" s="232">
        <v>38306</v>
      </c>
      <c r="B4746" s="235">
        <v>2541.98</v>
      </c>
    </row>
    <row r="4747" spans="1:2" ht="16.350000000000001" customHeight="1" x14ac:dyDescent="0.25">
      <c r="A4747" s="232">
        <v>38307</v>
      </c>
      <c r="B4747" s="233">
        <v>2541.98</v>
      </c>
    </row>
    <row r="4748" spans="1:2" ht="16.350000000000001" customHeight="1" x14ac:dyDescent="0.25">
      <c r="A4748" s="232">
        <v>38308</v>
      </c>
      <c r="B4748" s="235">
        <v>2535.89</v>
      </c>
    </row>
    <row r="4749" spans="1:2" ht="16.350000000000001" customHeight="1" x14ac:dyDescent="0.25">
      <c r="A4749" s="232">
        <v>38309</v>
      </c>
      <c r="B4749" s="233">
        <v>2523.41</v>
      </c>
    </row>
    <row r="4750" spans="1:2" ht="16.350000000000001" customHeight="1" x14ac:dyDescent="0.25">
      <c r="A4750" s="232">
        <v>38310</v>
      </c>
      <c r="B4750" s="235">
        <v>2515.3200000000002</v>
      </c>
    </row>
    <row r="4751" spans="1:2" ht="16.350000000000001" customHeight="1" x14ac:dyDescent="0.25">
      <c r="A4751" s="232">
        <v>38311</v>
      </c>
      <c r="B4751" s="233">
        <v>2517.86</v>
      </c>
    </row>
    <row r="4752" spans="1:2" ht="16.350000000000001" customHeight="1" x14ac:dyDescent="0.25">
      <c r="A4752" s="232">
        <v>38312</v>
      </c>
      <c r="B4752" s="235">
        <v>2517.86</v>
      </c>
    </row>
    <row r="4753" spans="1:2" ht="16.350000000000001" customHeight="1" x14ac:dyDescent="0.25">
      <c r="A4753" s="232">
        <v>38313</v>
      </c>
      <c r="B4753" s="233">
        <v>2517.86</v>
      </c>
    </row>
    <row r="4754" spans="1:2" ht="16.350000000000001" customHeight="1" x14ac:dyDescent="0.25">
      <c r="A4754" s="232">
        <v>38314</v>
      </c>
      <c r="B4754" s="235">
        <v>2521.81</v>
      </c>
    </row>
    <row r="4755" spans="1:2" ht="16.350000000000001" customHeight="1" x14ac:dyDescent="0.25">
      <c r="A4755" s="232">
        <v>38315</v>
      </c>
      <c r="B4755" s="233">
        <v>2509.79</v>
      </c>
    </row>
    <row r="4756" spans="1:2" ht="16.350000000000001" customHeight="1" x14ac:dyDescent="0.25">
      <c r="A4756" s="232">
        <v>38316</v>
      </c>
      <c r="B4756" s="235">
        <v>2501.88</v>
      </c>
    </row>
    <row r="4757" spans="1:2" ht="16.350000000000001" customHeight="1" x14ac:dyDescent="0.25">
      <c r="A4757" s="232">
        <v>38317</v>
      </c>
      <c r="B4757" s="233">
        <v>2501.88</v>
      </c>
    </row>
    <row r="4758" spans="1:2" ht="16.350000000000001" customHeight="1" x14ac:dyDescent="0.25">
      <c r="A4758" s="232">
        <v>38318</v>
      </c>
      <c r="B4758" s="235">
        <v>2484.36</v>
      </c>
    </row>
    <row r="4759" spans="1:2" ht="16.350000000000001" customHeight="1" x14ac:dyDescent="0.25">
      <c r="A4759" s="232">
        <v>38319</v>
      </c>
      <c r="B4759" s="233">
        <v>2484.36</v>
      </c>
    </row>
    <row r="4760" spans="1:2" ht="16.350000000000001" customHeight="1" x14ac:dyDescent="0.25">
      <c r="A4760" s="232">
        <v>38320</v>
      </c>
      <c r="B4760" s="235">
        <v>2484.36</v>
      </c>
    </row>
    <row r="4761" spans="1:2" ht="16.350000000000001" customHeight="1" x14ac:dyDescent="0.25">
      <c r="A4761" s="232">
        <v>38321</v>
      </c>
      <c r="B4761" s="233">
        <v>2479.1</v>
      </c>
    </row>
    <row r="4762" spans="1:2" ht="16.350000000000001" customHeight="1" x14ac:dyDescent="0.25">
      <c r="A4762" s="232">
        <v>38322</v>
      </c>
      <c r="B4762" s="235">
        <v>2479.1799999999998</v>
      </c>
    </row>
    <row r="4763" spans="1:2" ht="16.350000000000001" customHeight="1" x14ac:dyDescent="0.25">
      <c r="A4763" s="232">
        <v>38323</v>
      </c>
      <c r="B4763" s="233">
        <v>2472.12</v>
      </c>
    </row>
    <row r="4764" spans="1:2" ht="16.350000000000001" customHeight="1" x14ac:dyDescent="0.25">
      <c r="A4764" s="232">
        <v>38324</v>
      </c>
      <c r="B4764" s="235">
        <v>2481.9299999999998</v>
      </c>
    </row>
    <row r="4765" spans="1:2" ht="16.350000000000001" customHeight="1" x14ac:dyDescent="0.25">
      <c r="A4765" s="232">
        <v>38325</v>
      </c>
      <c r="B4765" s="233">
        <v>2475.23</v>
      </c>
    </row>
    <row r="4766" spans="1:2" ht="16.350000000000001" customHeight="1" x14ac:dyDescent="0.25">
      <c r="A4766" s="232">
        <v>38326</v>
      </c>
      <c r="B4766" s="235">
        <v>2475.23</v>
      </c>
    </row>
    <row r="4767" spans="1:2" ht="16.350000000000001" customHeight="1" x14ac:dyDescent="0.25">
      <c r="A4767" s="232">
        <v>38327</v>
      </c>
      <c r="B4767" s="233">
        <v>2475.23</v>
      </c>
    </row>
    <row r="4768" spans="1:2" ht="16.350000000000001" customHeight="1" x14ac:dyDescent="0.25">
      <c r="A4768" s="232">
        <v>38328</v>
      </c>
      <c r="B4768" s="235">
        <v>2466.71</v>
      </c>
    </row>
    <row r="4769" spans="1:2" ht="16.350000000000001" customHeight="1" x14ac:dyDescent="0.25">
      <c r="A4769" s="232">
        <v>38329</v>
      </c>
      <c r="B4769" s="233">
        <v>2455.12</v>
      </c>
    </row>
    <row r="4770" spans="1:2" ht="16.350000000000001" customHeight="1" x14ac:dyDescent="0.25">
      <c r="A4770" s="232">
        <v>38330</v>
      </c>
      <c r="B4770" s="235">
        <v>2455.12</v>
      </c>
    </row>
    <row r="4771" spans="1:2" ht="16.350000000000001" customHeight="1" x14ac:dyDescent="0.25">
      <c r="A4771" s="232">
        <v>38331</v>
      </c>
      <c r="B4771" s="233">
        <v>2464.19</v>
      </c>
    </row>
    <row r="4772" spans="1:2" ht="16.350000000000001" customHeight="1" x14ac:dyDescent="0.25">
      <c r="A4772" s="232">
        <v>38332</v>
      </c>
      <c r="B4772" s="235">
        <v>2440.7199999999998</v>
      </c>
    </row>
    <row r="4773" spans="1:2" ht="16.350000000000001" customHeight="1" x14ac:dyDescent="0.25">
      <c r="A4773" s="232">
        <v>38333</v>
      </c>
      <c r="B4773" s="233">
        <v>2440.7199999999998</v>
      </c>
    </row>
    <row r="4774" spans="1:2" ht="16.350000000000001" customHeight="1" x14ac:dyDescent="0.25">
      <c r="A4774" s="232">
        <v>38334</v>
      </c>
      <c r="B4774" s="235">
        <v>2440.7199999999998</v>
      </c>
    </row>
    <row r="4775" spans="1:2" ht="16.350000000000001" customHeight="1" x14ac:dyDescent="0.25">
      <c r="A4775" s="232">
        <v>38335</v>
      </c>
      <c r="B4775" s="233">
        <v>2416.29</v>
      </c>
    </row>
    <row r="4776" spans="1:2" ht="16.350000000000001" customHeight="1" x14ac:dyDescent="0.25">
      <c r="A4776" s="232">
        <v>38336</v>
      </c>
      <c r="B4776" s="235">
        <v>2385.1</v>
      </c>
    </row>
    <row r="4777" spans="1:2" ht="16.350000000000001" customHeight="1" x14ac:dyDescent="0.25">
      <c r="A4777" s="232">
        <v>38337</v>
      </c>
      <c r="B4777" s="233">
        <v>2376.37</v>
      </c>
    </row>
    <row r="4778" spans="1:2" ht="16.350000000000001" customHeight="1" x14ac:dyDescent="0.25">
      <c r="A4778" s="232">
        <v>38338</v>
      </c>
      <c r="B4778" s="235">
        <v>2365.75</v>
      </c>
    </row>
    <row r="4779" spans="1:2" ht="16.350000000000001" customHeight="1" x14ac:dyDescent="0.25">
      <c r="A4779" s="232">
        <v>38339</v>
      </c>
      <c r="B4779" s="233">
        <v>2361.46</v>
      </c>
    </row>
    <row r="4780" spans="1:2" ht="16.350000000000001" customHeight="1" x14ac:dyDescent="0.25">
      <c r="A4780" s="232">
        <v>38340</v>
      </c>
      <c r="B4780" s="235">
        <v>2361.46</v>
      </c>
    </row>
    <row r="4781" spans="1:2" ht="16.350000000000001" customHeight="1" x14ac:dyDescent="0.25">
      <c r="A4781" s="232">
        <v>38341</v>
      </c>
      <c r="B4781" s="233">
        <v>2361.46</v>
      </c>
    </row>
    <row r="4782" spans="1:2" ht="16.350000000000001" customHeight="1" x14ac:dyDescent="0.25">
      <c r="A4782" s="232">
        <v>38342</v>
      </c>
      <c r="B4782" s="235">
        <v>2329.79</v>
      </c>
    </row>
    <row r="4783" spans="1:2" ht="16.350000000000001" customHeight="1" x14ac:dyDescent="0.25">
      <c r="A4783" s="232">
        <v>38343</v>
      </c>
      <c r="B4783" s="233">
        <v>2316.12</v>
      </c>
    </row>
    <row r="4784" spans="1:2" ht="16.350000000000001" customHeight="1" x14ac:dyDescent="0.25">
      <c r="A4784" s="232">
        <v>38344</v>
      </c>
      <c r="B4784" s="235">
        <v>2381.0300000000002</v>
      </c>
    </row>
    <row r="4785" spans="1:2" ht="16.350000000000001" customHeight="1" x14ac:dyDescent="0.25">
      <c r="A4785" s="232">
        <v>38345</v>
      </c>
      <c r="B4785" s="233">
        <v>2404.4</v>
      </c>
    </row>
    <row r="4786" spans="1:2" ht="16.350000000000001" customHeight="1" x14ac:dyDescent="0.25">
      <c r="A4786" s="232">
        <v>38346</v>
      </c>
      <c r="B4786" s="235">
        <v>2375.9899999999998</v>
      </c>
    </row>
    <row r="4787" spans="1:2" ht="16.350000000000001" customHeight="1" x14ac:dyDescent="0.25">
      <c r="A4787" s="232">
        <v>38347</v>
      </c>
      <c r="B4787" s="233">
        <v>2375.9899999999998</v>
      </c>
    </row>
    <row r="4788" spans="1:2" ht="16.350000000000001" customHeight="1" x14ac:dyDescent="0.25">
      <c r="A4788" s="232">
        <v>38348</v>
      </c>
      <c r="B4788" s="235">
        <v>2375.9899999999998</v>
      </c>
    </row>
    <row r="4789" spans="1:2" ht="16.350000000000001" customHeight="1" x14ac:dyDescent="0.25">
      <c r="A4789" s="232">
        <v>38349</v>
      </c>
      <c r="B4789" s="233">
        <v>2385.3200000000002</v>
      </c>
    </row>
    <row r="4790" spans="1:2" ht="16.350000000000001" customHeight="1" x14ac:dyDescent="0.25">
      <c r="A4790" s="232">
        <v>38350</v>
      </c>
      <c r="B4790" s="235">
        <v>2415.37</v>
      </c>
    </row>
    <row r="4791" spans="1:2" ht="16.350000000000001" customHeight="1" x14ac:dyDescent="0.25">
      <c r="A4791" s="232">
        <v>38351</v>
      </c>
      <c r="B4791" s="233">
        <v>2412.1</v>
      </c>
    </row>
    <row r="4792" spans="1:2" ht="16.350000000000001" customHeight="1" x14ac:dyDescent="0.25">
      <c r="A4792" s="232">
        <v>38352</v>
      </c>
      <c r="B4792" s="235">
        <v>2389.75</v>
      </c>
    </row>
    <row r="4793" spans="1:2" ht="16.350000000000001" customHeight="1" x14ac:dyDescent="0.25">
      <c r="A4793" s="232">
        <v>38353</v>
      </c>
      <c r="B4793" s="233">
        <v>2389.75</v>
      </c>
    </row>
    <row r="4794" spans="1:2" ht="16.350000000000001" customHeight="1" x14ac:dyDescent="0.25">
      <c r="A4794" s="232">
        <v>38354</v>
      </c>
      <c r="B4794" s="235">
        <v>2389.75</v>
      </c>
    </row>
    <row r="4795" spans="1:2" ht="16.350000000000001" customHeight="1" x14ac:dyDescent="0.25">
      <c r="A4795" s="232">
        <v>38355</v>
      </c>
      <c r="B4795" s="233">
        <v>2389.75</v>
      </c>
    </row>
    <row r="4796" spans="1:2" ht="16.350000000000001" customHeight="1" x14ac:dyDescent="0.25">
      <c r="A4796" s="232">
        <v>38356</v>
      </c>
      <c r="B4796" s="235">
        <v>2338.84</v>
      </c>
    </row>
    <row r="4797" spans="1:2" ht="16.350000000000001" customHeight="1" x14ac:dyDescent="0.25">
      <c r="A4797" s="232">
        <v>38357</v>
      </c>
      <c r="B4797" s="233">
        <v>2315.4499999999998</v>
      </c>
    </row>
    <row r="4798" spans="1:2" ht="16.350000000000001" customHeight="1" x14ac:dyDescent="0.25">
      <c r="A4798" s="232">
        <v>38358</v>
      </c>
      <c r="B4798" s="235">
        <v>2344.4499999999998</v>
      </c>
    </row>
    <row r="4799" spans="1:2" ht="16.350000000000001" customHeight="1" x14ac:dyDescent="0.25">
      <c r="A4799" s="232">
        <v>38359</v>
      </c>
      <c r="B4799" s="233">
        <v>2386.67</v>
      </c>
    </row>
    <row r="4800" spans="1:2" ht="16.350000000000001" customHeight="1" x14ac:dyDescent="0.25">
      <c r="A4800" s="232">
        <v>38360</v>
      </c>
      <c r="B4800" s="235">
        <v>2358.54</v>
      </c>
    </row>
    <row r="4801" spans="1:2" ht="16.350000000000001" customHeight="1" x14ac:dyDescent="0.25">
      <c r="A4801" s="232">
        <v>38361</v>
      </c>
      <c r="B4801" s="233">
        <v>2358.54</v>
      </c>
    </row>
    <row r="4802" spans="1:2" ht="16.350000000000001" customHeight="1" x14ac:dyDescent="0.25">
      <c r="A4802" s="232">
        <v>38362</v>
      </c>
      <c r="B4802" s="235">
        <v>2358.54</v>
      </c>
    </row>
    <row r="4803" spans="1:2" ht="16.350000000000001" customHeight="1" x14ac:dyDescent="0.25">
      <c r="A4803" s="232">
        <v>38363</v>
      </c>
      <c r="B4803" s="233">
        <v>2358.54</v>
      </c>
    </row>
    <row r="4804" spans="1:2" ht="16.350000000000001" customHeight="1" x14ac:dyDescent="0.25">
      <c r="A4804" s="232">
        <v>38364</v>
      </c>
      <c r="B4804" s="235">
        <v>2380.96</v>
      </c>
    </row>
    <row r="4805" spans="1:2" ht="16.350000000000001" customHeight="1" x14ac:dyDescent="0.25">
      <c r="A4805" s="232">
        <v>38365</v>
      </c>
      <c r="B4805" s="233">
        <v>2358.64</v>
      </c>
    </row>
    <row r="4806" spans="1:2" ht="16.350000000000001" customHeight="1" x14ac:dyDescent="0.25">
      <c r="A4806" s="232">
        <v>38366</v>
      </c>
      <c r="B4806" s="235">
        <v>2340.42</v>
      </c>
    </row>
    <row r="4807" spans="1:2" ht="16.350000000000001" customHeight="1" x14ac:dyDescent="0.25">
      <c r="A4807" s="232">
        <v>38367</v>
      </c>
      <c r="B4807" s="233">
        <v>2351.23</v>
      </c>
    </row>
    <row r="4808" spans="1:2" ht="16.350000000000001" customHeight="1" x14ac:dyDescent="0.25">
      <c r="A4808" s="232">
        <v>38368</v>
      </c>
      <c r="B4808" s="235">
        <v>2351.23</v>
      </c>
    </row>
    <row r="4809" spans="1:2" ht="16.350000000000001" customHeight="1" x14ac:dyDescent="0.25">
      <c r="A4809" s="232">
        <v>38369</v>
      </c>
      <c r="B4809" s="233">
        <v>2351.23</v>
      </c>
    </row>
    <row r="4810" spans="1:2" ht="16.350000000000001" customHeight="1" x14ac:dyDescent="0.25">
      <c r="A4810" s="232">
        <v>38370</v>
      </c>
      <c r="B4810" s="235">
        <v>2351.23</v>
      </c>
    </row>
    <row r="4811" spans="1:2" ht="16.350000000000001" customHeight="1" x14ac:dyDescent="0.25">
      <c r="A4811" s="232">
        <v>38371</v>
      </c>
      <c r="B4811" s="233">
        <v>2371.77</v>
      </c>
    </row>
    <row r="4812" spans="1:2" ht="16.350000000000001" customHeight="1" x14ac:dyDescent="0.25">
      <c r="A4812" s="232">
        <v>38372</v>
      </c>
      <c r="B4812" s="235">
        <v>2363.69</v>
      </c>
    </row>
    <row r="4813" spans="1:2" ht="16.350000000000001" customHeight="1" x14ac:dyDescent="0.25">
      <c r="A4813" s="232">
        <v>38373</v>
      </c>
      <c r="B4813" s="233">
        <v>2381.54</v>
      </c>
    </row>
    <row r="4814" spans="1:2" ht="16.350000000000001" customHeight="1" x14ac:dyDescent="0.25">
      <c r="A4814" s="232">
        <v>38374</v>
      </c>
      <c r="B4814" s="235">
        <v>2373.86</v>
      </c>
    </row>
    <row r="4815" spans="1:2" ht="16.350000000000001" customHeight="1" x14ac:dyDescent="0.25">
      <c r="A4815" s="232">
        <v>38375</v>
      </c>
      <c r="B4815" s="233">
        <v>2373.86</v>
      </c>
    </row>
    <row r="4816" spans="1:2" ht="16.350000000000001" customHeight="1" x14ac:dyDescent="0.25">
      <c r="A4816" s="232">
        <v>38376</v>
      </c>
      <c r="B4816" s="235">
        <v>2373.86</v>
      </c>
    </row>
    <row r="4817" spans="1:2" ht="16.350000000000001" customHeight="1" x14ac:dyDescent="0.25">
      <c r="A4817" s="232">
        <v>38377</v>
      </c>
      <c r="B4817" s="233">
        <v>2370.77</v>
      </c>
    </row>
    <row r="4818" spans="1:2" ht="16.350000000000001" customHeight="1" x14ac:dyDescent="0.25">
      <c r="A4818" s="232">
        <v>38378</v>
      </c>
      <c r="B4818" s="235">
        <v>2370.08</v>
      </c>
    </row>
    <row r="4819" spans="1:2" ht="16.350000000000001" customHeight="1" x14ac:dyDescent="0.25">
      <c r="A4819" s="232">
        <v>38379</v>
      </c>
      <c r="B4819" s="233">
        <v>2370.9499999999998</v>
      </c>
    </row>
    <row r="4820" spans="1:2" ht="16.350000000000001" customHeight="1" x14ac:dyDescent="0.25">
      <c r="A4820" s="232">
        <v>38380</v>
      </c>
      <c r="B4820" s="235">
        <v>2372.63</v>
      </c>
    </row>
    <row r="4821" spans="1:2" ht="16.350000000000001" customHeight="1" x14ac:dyDescent="0.25">
      <c r="A4821" s="232">
        <v>38381</v>
      </c>
      <c r="B4821" s="233">
        <v>2367.7600000000002</v>
      </c>
    </row>
    <row r="4822" spans="1:2" ht="16.350000000000001" customHeight="1" x14ac:dyDescent="0.25">
      <c r="A4822" s="232">
        <v>38382</v>
      </c>
      <c r="B4822" s="235">
        <v>2367.7600000000002</v>
      </c>
    </row>
    <row r="4823" spans="1:2" ht="16.350000000000001" customHeight="1" x14ac:dyDescent="0.25">
      <c r="A4823" s="232">
        <v>38383</v>
      </c>
      <c r="B4823" s="233">
        <v>2367.7600000000002</v>
      </c>
    </row>
    <row r="4824" spans="1:2" ht="16.350000000000001" customHeight="1" x14ac:dyDescent="0.25">
      <c r="A4824" s="232">
        <v>38384</v>
      </c>
      <c r="B4824" s="235">
        <v>2363.75</v>
      </c>
    </row>
    <row r="4825" spans="1:2" ht="16.350000000000001" customHeight="1" x14ac:dyDescent="0.25">
      <c r="A4825" s="232">
        <v>38385</v>
      </c>
      <c r="B4825" s="233">
        <v>2358.16</v>
      </c>
    </row>
    <row r="4826" spans="1:2" ht="16.350000000000001" customHeight="1" x14ac:dyDescent="0.25">
      <c r="A4826" s="232">
        <v>38386</v>
      </c>
      <c r="B4826" s="235">
        <v>2364.13</v>
      </c>
    </row>
    <row r="4827" spans="1:2" ht="16.350000000000001" customHeight="1" x14ac:dyDescent="0.25">
      <c r="A4827" s="232">
        <v>38387</v>
      </c>
      <c r="B4827" s="233">
        <v>2365.08</v>
      </c>
    </row>
    <row r="4828" spans="1:2" ht="16.350000000000001" customHeight="1" x14ac:dyDescent="0.25">
      <c r="A4828" s="232">
        <v>38388</v>
      </c>
      <c r="B4828" s="235">
        <v>2361.92</v>
      </c>
    </row>
    <row r="4829" spans="1:2" ht="16.350000000000001" customHeight="1" x14ac:dyDescent="0.25">
      <c r="A4829" s="232">
        <v>38389</v>
      </c>
      <c r="B4829" s="233">
        <v>2361.92</v>
      </c>
    </row>
    <row r="4830" spans="1:2" ht="16.350000000000001" customHeight="1" x14ac:dyDescent="0.25">
      <c r="A4830" s="232">
        <v>38390</v>
      </c>
      <c r="B4830" s="235">
        <v>2361.92</v>
      </c>
    </row>
    <row r="4831" spans="1:2" ht="16.350000000000001" customHeight="1" x14ac:dyDescent="0.25">
      <c r="A4831" s="232">
        <v>38391</v>
      </c>
      <c r="B4831" s="233">
        <v>2365.79</v>
      </c>
    </row>
    <row r="4832" spans="1:2" ht="16.350000000000001" customHeight="1" x14ac:dyDescent="0.25">
      <c r="A4832" s="232">
        <v>38392</v>
      </c>
      <c r="B4832" s="235">
        <v>2364.16</v>
      </c>
    </row>
    <row r="4833" spans="1:2" ht="16.350000000000001" customHeight="1" x14ac:dyDescent="0.25">
      <c r="A4833" s="232">
        <v>38393</v>
      </c>
      <c r="B4833" s="233">
        <v>2358.61</v>
      </c>
    </row>
    <row r="4834" spans="1:2" ht="16.350000000000001" customHeight="1" x14ac:dyDescent="0.25">
      <c r="A4834" s="232">
        <v>38394</v>
      </c>
      <c r="B4834" s="235">
        <v>2344.94</v>
      </c>
    </row>
    <row r="4835" spans="1:2" ht="16.350000000000001" customHeight="1" x14ac:dyDescent="0.25">
      <c r="A4835" s="232">
        <v>38395</v>
      </c>
      <c r="B4835" s="233">
        <v>2346.04</v>
      </c>
    </row>
    <row r="4836" spans="1:2" ht="16.350000000000001" customHeight="1" x14ac:dyDescent="0.25">
      <c r="A4836" s="232">
        <v>38396</v>
      </c>
      <c r="B4836" s="235">
        <v>2346.04</v>
      </c>
    </row>
    <row r="4837" spans="1:2" ht="16.350000000000001" customHeight="1" x14ac:dyDescent="0.25">
      <c r="A4837" s="232">
        <v>38397</v>
      </c>
      <c r="B4837" s="233">
        <v>2346.04</v>
      </c>
    </row>
    <row r="4838" spans="1:2" ht="16.350000000000001" customHeight="1" x14ac:dyDescent="0.25">
      <c r="A4838" s="232">
        <v>38398</v>
      </c>
      <c r="B4838" s="235">
        <v>2338.27</v>
      </c>
    </row>
    <row r="4839" spans="1:2" ht="16.350000000000001" customHeight="1" x14ac:dyDescent="0.25">
      <c r="A4839" s="232">
        <v>38399</v>
      </c>
      <c r="B4839" s="233">
        <v>2330.62</v>
      </c>
    </row>
    <row r="4840" spans="1:2" ht="16.350000000000001" customHeight="1" x14ac:dyDescent="0.25">
      <c r="A4840" s="232">
        <v>38400</v>
      </c>
      <c r="B4840" s="235">
        <v>2331.6999999999998</v>
      </c>
    </row>
    <row r="4841" spans="1:2" ht="16.350000000000001" customHeight="1" x14ac:dyDescent="0.25">
      <c r="A4841" s="232">
        <v>38401</v>
      </c>
      <c r="B4841" s="233">
        <v>2327.4499999999998</v>
      </c>
    </row>
    <row r="4842" spans="1:2" ht="16.350000000000001" customHeight="1" x14ac:dyDescent="0.25">
      <c r="A4842" s="232">
        <v>38402</v>
      </c>
      <c r="B4842" s="235">
        <v>2318.12</v>
      </c>
    </row>
    <row r="4843" spans="1:2" ht="16.350000000000001" customHeight="1" x14ac:dyDescent="0.25">
      <c r="A4843" s="232">
        <v>38403</v>
      </c>
      <c r="B4843" s="233">
        <v>2318.12</v>
      </c>
    </row>
    <row r="4844" spans="1:2" ht="16.350000000000001" customHeight="1" x14ac:dyDescent="0.25">
      <c r="A4844" s="232">
        <v>38404</v>
      </c>
      <c r="B4844" s="235">
        <v>2318.12</v>
      </c>
    </row>
    <row r="4845" spans="1:2" ht="16.350000000000001" customHeight="1" x14ac:dyDescent="0.25">
      <c r="A4845" s="232">
        <v>38405</v>
      </c>
      <c r="B4845" s="233">
        <v>2318.12</v>
      </c>
    </row>
    <row r="4846" spans="1:2" ht="16.350000000000001" customHeight="1" x14ac:dyDescent="0.25">
      <c r="A4846" s="232">
        <v>38406</v>
      </c>
      <c r="B4846" s="235">
        <v>2311.83</v>
      </c>
    </row>
    <row r="4847" spans="1:2" ht="16.350000000000001" customHeight="1" x14ac:dyDescent="0.25">
      <c r="A4847" s="232">
        <v>38407</v>
      </c>
      <c r="B4847" s="233">
        <v>2308.58</v>
      </c>
    </row>
    <row r="4848" spans="1:2" ht="16.350000000000001" customHeight="1" x14ac:dyDescent="0.25">
      <c r="A4848" s="232">
        <v>38408</v>
      </c>
      <c r="B4848" s="235">
        <v>2308.6999999999998</v>
      </c>
    </row>
    <row r="4849" spans="1:2" ht="16.350000000000001" customHeight="1" x14ac:dyDescent="0.25">
      <c r="A4849" s="232">
        <v>38409</v>
      </c>
      <c r="B4849" s="233">
        <v>2323.77</v>
      </c>
    </row>
    <row r="4850" spans="1:2" ht="16.350000000000001" customHeight="1" x14ac:dyDescent="0.25">
      <c r="A4850" s="232">
        <v>38410</v>
      </c>
      <c r="B4850" s="235">
        <v>2323.77</v>
      </c>
    </row>
    <row r="4851" spans="1:2" ht="16.350000000000001" customHeight="1" x14ac:dyDescent="0.25">
      <c r="A4851" s="232">
        <v>38411</v>
      </c>
      <c r="B4851" s="233">
        <v>2323.77</v>
      </c>
    </row>
    <row r="4852" spans="1:2" ht="16.350000000000001" customHeight="1" x14ac:dyDescent="0.25">
      <c r="A4852" s="232">
        <v>38412</v>
      </c>
      <c r="B4852" s="235">
        <v>2327.98</v>
      </c>
    </row>
    <row r="4853" spans="1:2" ht="16.350000000000001" customHeight="1" x14ac:dyDescent="0.25">
      <c r="A4853" s="232">
        <v>38413</v>
      </c>
      <c r="B4853" s="233">
        <v>2329.67</v>
      </c>
    </row>
    <row r="4854" spans="1:2" ht="16.350000000000001" customHeight="1" x14ac:dyDescent="0.25">
      <c r="A4854" s="232">
        <v>38414</v>
      </c>
      <c r="B4854" s="235">
        <v>2333.65</v>
      </c>
    </row>
    <row r="4855" spans="1:2" ht="16.350000000000001" customHeight="1" x14ac:dyDescent="0.25">
      <c r="A4855" s="232">
        <v>38415</v>
      </c>
      <c r="B4855" s="233">
        <v>2333.6999999999998</v>
      </c>
    </row>
    <row r="4856" spans="1:2" ht="16.350000000000001" customHeight="1" x14ac:dyDescent="0.25">
      <c r="A4856" s="232">
        <v>38416</v>
      </c>
      <c r="B4856" s="235">
        <v>2338.9299999999998</v>
      </c>
    </row>
    <row r="4857" spans="1:2" ht="16.350000000000001" customHeight="1" x14ac:dyDescent="0.25">
      <c r="A4857" s="232">
        <v>38417</v>
      </c>
      <c r="B4857" s="233">
        <v>2338.9299999999998</v>
      </c>
    </row>
    <row r="4858" spans="1:2" ht="16.350000000000001" customHeight="1" x14ac:dyDescent="0.25">
      <c r="A4858" s="232">
        <v>38418</v>
      </c>
      <c r="B4858" s="235">
        <v>2338.9299999999998</v>
      </c>
    </row>
    <row r="4859" spans="1:2" ht="16.350000000000001" customHeight="1" x14ac:dyDescent="0.25">
      <c r="A4859" s="232">
        <v>38419</v>
      </c>
      <c r="B4859" s="233">
        <v>2324.89</v>
      </c>
    </row>
    <row r="4860" spans="1:2" ht="16.350000000000001" customHeight="1" x14ac:dyDescent="0.25">
      <c r="A4860" s="232">
        <v>38420</v>
      </c>
      <c r="B4860" s="235">
        <v>2325.69</v>
      </c>
    </row>
    <row r="4861" spans="1:2" ht="16.350000000000001" customHeight="1" x14ac:dyDescent="0.25">
      <c r="A4861" s="232">
        <v>38421</v>
      </c>
      <c r="B4861" s="233">
        <v>2334.11</v>
      </c>
    </row>
    <row r="4862" spans="1:2" ht="16.350000000000001" customHeight="1" x14ac:dyDescent="0.25">
      <c r="A4862" s="232">
        <v>38422</v>
      </c>
      <c r="B4862" s="235">
        <v>2340.34</v>
      </c>
    </row>
    <row r="4863" spans="1:2" ht="16.350000000000001" customHeight="1" x14ac:dyDescent="0.25">
      <c r="A4863" s="232">
        <v>38423</v>
      </c>
      <c r="B4863" s="233">
        <v>2332.7199999999998</v>
      </c>
    </row>
    <row r="4864" spans="1:2" ht="16.350000000000001" customHeight="1" x14ac:dyDescent="0.25">
      <c r="A4864" s="232">
        <v>38424</v>
      </c>
      <c r="B4864" s="235">
        <v>2332.7199999999998</v>
      </c>
    </row>
    <row r="4865" spans="1:2" ht="16.350000000000001" customHeight="1" x14ac:dyDescent="0.25">
      <c r="A4865" s="232">
        <v>38425</v>
      </c>
      <c r="B4865" s="233">
        <v>2332.7199999999998</v>
      </c>
    </row>
    <row r="4866" spans="1:2" ht="16.350000000000001" customHeight="1" x14ac:dyDescent="0.25">
      <c r="A4866" s="232">
        <v>38426</v>
      </c>
      <c r="B4866" s="235">
        <v>2346.71</v>
      </c>
    </row>
    <row r="4867" spans="1:2" ht="16.350000000000001" customHeight="1" x14ac:dyDescent="0.25">
      <c r="A4867" s="232">
        <v>38427</v>
      </c>
      <c r="B4867" s="233">
        <v>2362.36</v>
      </c>
    </row>
    <row r="4868" spans="1:2" ht="16.350000000000001" customHeight="1" x14ac:dyDescent="0.25">
      <c r="A4868" s="232">
        <v>38428</v>
      </c>
      <c r="B4868" s="235">
        <v>2386.4699999999998</v>
      </c>
    </row>
    <row r="4869" spans="1:2" ht="16.350000000000001" customHeight="1" x14ac:dyDescent="0.25">
      <c r="A4869" s="232">
        <v>38429</v>
      </c>
      <c r="B4869" s="233">
        <v>2374.46</v>
      </c>
    </row>
    <row r="4870" spans="1:2" ht="16.350000000000001" customHeight="1" x14ac:dyDescent="0.25">
      <c r="A4870" s="232">
        <v>38430</v>
      </c>
      <c r="B4870" s="235">
        <v>2371.4299999999998</v>
      </c>
    </row>
    <row r="4871" spans="1:2" ht="16.350000000000001" customHeight="1" x14ac:dyDescent="0.25">
      <c r="A4871" s="232">
        <v>38431</v>
      </c>
      <c r="B4871" s="233">
        <v>2371.4299999999998</v>
      </c>
    </row>
    <row r="4872" spans="1:2" ht="16.350000000000001" customHeight="1" x14ac:dyDescent="0.25">
      <c r="A4872" s="232">
        <v>38432</v>
      </c>
      <c r="B4872" s="235">
        <v>2371.4299999999998</v>
      </c>
    </row>
    <row r="4873" spans="1:2" ht="16.350000000000001" customHeight="1" x14ac:dyDescent="0.25">
      <c r="A4873" s="232">
        <v>38433</v>
      </c>
      <c r="B4873" s="233">
        <v>2371.4299999999998</v>
      </c>
    </row>
    <row r="4874" spans="1:2" ht="16.350000000000001" customHeight="1" x14ac:dyDescent="0.25">
      <c r="A4874" s="232">
        <v>38434</v>
      </c>
      <c r="B4874" s="235">
        <v>2361.7800000000002</v>
      </c>
    </row>
    <row r="4875" spans="1:2" ht="16.350000000000001" customHeight="1" x14ac:dyDescent="0.25">
      <c r="A4875" s="232">
        <v>38435</v>
      </c>
      <c r="B4875" s="233">
        <v>2382.3000000000002</v>
      </c>
    </row>
    <row r="4876" spans="1:2" ht="16.350000000000001" customHeight="1" x14ac:dyDescent="0.25">
      <c r="A4876" s="232">
        <v>38436</v>
      </c>
      <c r="B4876" s="235">
        <v>2382.3000000000002</v>
      </c>
    </row>
    <row r="4877" spans="1:2" ht="16.350000000000001" customHeight="1" x14ac:dyDescent="0.25">
      <c r="A4877" s="232">
        <v>38437</v>
      </c>
      <c r="B4877" s="233">
        <v>2382.3000000000002</v>
      </c>
    </row>
    <row r="4878" spans="1:2" ht="16.350000000000001" customHeight="1" x14ac:dyDescent="0.25">
      <c r="A4878" s="232">
        <v>38438</v>
      </c>
      <c r="B4878" s="235">
        <v>2382.3000000000002</v>
      </c>
    </row>
    <row r="4879" spans="1:2" ht="16.350000000000001" customHeight="1" x14ac:dyDescent="0.25">
      <c r="A4879" s="232">
        <v>38439</v>
      </c>
      <c r="B4879" s="233">
        <v>2382.3000000000002</v>
      </c>
    </row>
    <row r="4880" spans="1:2" ht="16.350000000000001" customHeight="1" x14ac:dyDescent="0.25">
      <c r="A4880" s="232">
        <v>38440</v>
      </c>
      <c r="B4880" s="235">
        <v>2397.25</v>
      </c>
    </row>
    <row r="4881" spans="1:2" ht="16.350000000000001" customHeight="1" x14ac:dyDescent="0.25">
      <c r="A4881" s="232">
        <v>38441</v>
      </c>
      <c r="B4881" s="233">
        <v>2393.3200000000002</v>
      </c>
    </row>
    <row r="4882" spans="1:2" ht="16.350000000000001" customHeight="1" x14ac:dyDescent="0.25">
      <c r="A4882" s="232">
        <v>38442</v>
      </c>
      <c r="B4882" s="235">
        <v>2376.48</v>
      </c>
    </row>
    <row r="4883" spans="1:2" ht="16.350000000000001" customHeight="1" x14ac:dyDescent="0.25">
      <c r="A4883" s="232">
        <v>38443</v>
      </c>
      <c r="B4883" s="233">
        <v>2363.23</v>
      </c>
    </row>
    <row r="4884" spans="1:2" ht="16.350000000000001" customHeight="1" x14ac:dyDescent="0.25">
      <c r="A4884" s="232">
        <v>38444</v>
      </c>
      <c r="B4884" s="235">
        <v>2365.98</v>
      </c>
    </row>
    <row r="4885" spans="1:2" ht="16.350000000000001" customHeight="1" x14ac:dyDescent="0.25">
      <c r="A4885" s="232">
        <v>38445</v>
      </c>
      <c r="B4885" s="233">
        <v>2365.98</v>
      </c>
    </row>
    <row r="4886" spans="1:2" ht="16.350000000000001" customHeight="1" x14ac:dyDescent="0.25">
      <c r="A4886" s="232">
        <v>38446</v>
      </c>
      <c r="B4886" s="235">
        <v>2365.98</v>
      </c>
    </row>
    <row r="4887" spans="1:2" ht="16.350000000000001" customHeight="1" x14ac:dyDescent="0.25">
      <c r="A4887" s="232">
        <v>38447</v>
      </c>
      <c r="B4887" s="233">
        <v>2374.4699999999998</v>
      </c>
    </row>
    <row r="4888" spans="1:2" ht="16.350000000000001" customHeight="1" x14ac:dyDescent="0.25">
      <c r="A4888" s="232">
        <v>38448</v>
      </c>
      <c r="B4888" s="235">
        <v>2369.67</v>
      </c>
    </row>
    <row r="4889" spans="1:2" ht="16.350000000000001" customHeight="1" x14ac:dyDescent="0.25">
      <c r="A4889" s="232">
        <v>38449</v>
      </c>
      <c r="B4889" s="233">
        <v>2362.2800000000002</v>
      </c>
    </row>
    <row r="4890" spans="1:2" ht="16.350000000000001" customHeight="1" x14ac:dyDescent="0.25">
      <c r="A4890" s="232">
        <v>38450</v>
      </c>
      <c r="B4890" s="235">
        <v>2353.16</v>
      </c>
    </row>
    <row r="4891" spans="1:2" ht="16.350000000000001" customHeight="1" x14ac:dyDescent="0.25">
      <c r="A4891" s="232">
        <v>38451</v>
      </c>
      <c r="B4891" s="233">
        <v>2349.8000000000002</v>
      </c>
    </row>
    <row r="4892" spans="1:2" ht="16.350000000000001" customHeight="1" x14ac:dyDescent="0.25">
      <c r="A4892" s="232">
        <v>38452</v>
      </c>
      <c r="B4892" s="235">
        <v>2349.8000000000002</v>
      </c>
    </row>
    <row r="4893" spans="1:2" ht="16.350000000000001" customHeight="1" x14ac:dyDescent="0.25">
      <c r="A4893" s="232">
        <v>38453</v>
      </c>
      <c r="B4893" s="233">
        <v>2349.8000000000002</v>
      </c>
    </row>
    <row r="4894" spans="1:2" ht="16.350000000000001" customHeight="1" x14ac:dyDescent="0.25">
      <c r="A4894" s="232">
        <v>38454</v>
      </c>
      <c r="B4894" s="235">
        <v>2331.9499999999998</v>
      </c>
    </row>
    <row r="4895" spans="1:2" ht="16.350000000000001" customHeight="1" x14ac:dyDescent="0.25">
      <c r="A4895" s="232">
        <v>38455</v>
      </c>
      <c r="B4895" s="233">
        <v>2335.4</v>
      </c>
    </row>
    <row r="4896" spans="1:2" ht="16.350000000000001" customHeight="1" x14ac:dyDescent="0.25">
      <c r="A4896" s="232">
        <v>38456</v>
      </c>
      <c r="B4896" s="235">
        <v>2328.7399999999998</v>
      </c>
    </row>
    <row r="4897" spans="1:2" ht="16.350000000000001" customHeight="1" x14ac:dyDescent="0.25">
      <c r="A4897" s="232">
        <v>38457</v>
      </c>
      <c r="B4897" s="233">
        <v>2346.09</v>
      </c>
    </row>
    <row r="4898" spans="1:2" ht="16.350000000000001" customHeight="1" x14ac:dyDescent="0.25">
      <c r="A4898" s="232">
        <v>38458</v>
      </c>
      <c r="B4898" s="235">
        <v>2363.96</v>
      </c>
    </row>
    <row r="4899" spans="1:2" ht="16.350000000000001" customHeight="1" x14ac:dyDescent="0.25">
      <c r="A4899" s="232">
        <v>38459</v>
      </c>
      <c r="B4899" s="233">
        <v>2363.96</v>
      </c>
    </row>
    <row r="4900" spans="1:2" ht="16.350000000000001" customHeight="1" x14ac:dyDescent="0.25">
      <c r="A4900" s="232">
        <v>38460</v>
      </c>
      <c r="B4900" s="235">
        <v>2363.96</v>
      </c>
    </row>
    <row r="4901" spans="1:2" ht="16.350000000000001" customHeight="1" x14ac:dyDescent="0.25">
      <c r="A4901" s="232">
        <v>38461</v>
      </c>
      <c r="B4901" s="233">
        <v>2363.3000000000002</v>
      </c>
    </row>
    <row r="4902" spans="1:2" ht="16.350000000000001" customHeight="1" x14ac:dyDescent="0.25">
      <c r="A4902" s="232">
        <v>38462</v>
      </c>
      <c r="B4902" s="235">
        <v>2355.64</v>
      </c>
    </row>
    <row r="4903" spans="1:2" ht="16.350000000000001" customHeight="1" x14ac:dyDescent="0.25">
      <c r="A4903" s="232">
        <v>38463</v>
      </c>
      <c r="B4903" s="233">
        <v>2344.4499999999998</v>
      </c>
    </row>
    <row r="4904" spans="1:2" ht="16.350000000000001" customHeight="1" x14ac:dyDescent="0.25">
      <c r="A4904" s="232">
        <v>38464</v>
      </c>
      <c r="B4904" s="235">
        <v>2336.35</v>
      </c>
    </row>
    <row r="4905" spans="1:2" ht="16.350000000000001" customHeight="1" x14ac:dyDescent="0.25">
      <c r="A4905" s="232">
        <v>38465</v>
      </c>
      <c r="B4905" s="233">
        <v>2336.25</v>
      </c>
    </row>
    <row r="4906" spans="1:2" ht="16.350000000000001" customHeight="1" x14ac:dyDescent="0.25">
      <c r="A4906" s="232">
        <v>38466</v>
      </c>
      <c r="B4906" s="235">
        <v>2336.25</v>
      </c>
    </row>
    <row r="4907" spans="1:2" ht="16.350000000000001" customHeight="1" x14ac:dyDescent="0.25">
      <c r="A4907" s="232">
        <v>38467</v>
      </c>
      <c r="B4907" s="233">
        <v>2336.25</v>
      </c>
    </row>
    <row r="4908" spans="1:2" ht="16.350000000000001" customHeight="1" x14ac:dyDescent="0.25">
      <c r="A4908" s="232">
        <v>38468</v>
      </c>
      <c r="B4908" s="235">
        <v>2343.9699999999998</v>
      </c>
    </row>
    <row r="4909" spans="1:2" ht="16.350000000000001" customHeight="1" x14ac:dyDescent="0.25">
      <c r="A4909" s="232">
        <v>38469</v>
      </c>
      <c r="B4909" s="233">
        <v>2342.56</v>
      </c>
    </row>
    <row r="4910" spans="1:2" ht="16.350000000000001" customHeight="1" x14ac:dyDescent="0.25">
      <c r="A4910" s="232">
        <v>38470</v>
      </c>
      <c r="B4910" s="235">
        <v>2338.0700000000002</v>
      </c>
    </row>
    <row r="4911" spans="1:2" ht="16.350000000000001" customHeight="1" x14ac:dyDescent="0.25">
      <c r="A4911" s="232">
        <v>38471</v>
      </c>
      <c r="B4911" s="233">
        <v>2344.87</v>
      </c>
    </row>
    <row r="4912" spans="1:2" ht="16.350000000000001" customHeight="1" x14ac:dyDescent="0.25">
      <c r="A4912" s="232">
        <v>38472</v>
      </c>
      <c r="B4912" s="235">
        <v>2348.3200000000002</v>
      </c>
    </row>
    <row r="4913" spans="1:2" ht="16.350000000000001" customHeight="1" x14ac:dyDescent="0.25">
      <c r="A4913" s="232">
        <v>38473</v>
      </c>
      <c r="B4913" s="233">
        <v>2348.3200000000002</v>
      </c>
    </row>
    <row r="4914" spans="1:2" ht="16.350000000000001" customHeight="1" x14ac:dyDescent="0.25">
      <c r="A4914" s="232">
        <v>38474</v>
      </c>
      <c r="B4914" s="235">
        <v>2348.3200000000002</v>
      </c>
    </row>
    <row r="4915" spans="1:2" ht="16.350000000000001" customHeight="1" x14ac:dyDescent="0.25">
      <c r="A4915" s="232">
        <v>38475</v>
      </c>
      <c r="B4915" s="233">
        <v>2349.59</v>
      </c>
    </row>
    <row r="4916" spans="1:2" ht="16.350000000000001" customHeight="1" x14ac:dyDescent="0.25">
      <c r="A4916" s="232">
        <v>38476</v>
      </c>
      <c r="B4916" s="235">
        <v>2345.4499999999998</v>
      </c>
    </row>
    <row r="4917" spans="1:2" ht="16.350000000000001" customHeight="1" x14ac:dyDescent="0.25">
      <c r="A4917" s="232">
        <v>38477</v>
      </c>
      <c r="B4917" s="233">
        <v>2337.08</v>
      </c>
    </row>
    <row r="4918" spans="1:2" ht="16.350000000000001" customHeight="1" x14ac:dyDescent="0.25">
      <c r="A4918" s="232">
        <v>38478</v>
      </c>
      <c r="B4918" s="235">
        <v>2338.44</v>
      </c>
    </row>
    <row r="4919" spans="1:2" ht="16.350000000000001" customHeight="1" x14ac:dyDescent="0.25">
      <c r="A4919" s="232">
        <v>38479</v>
      </c>
      <c r="B4919" s="233">
        <v>2339.06</v>
      </c>
    </row>
    <row r="4920" spans="1:2" ht="16.350000000000001" customHeight="1" x14ac:dyDescent="0.25">
      <c r="A4920" s="232">
        <v>38480</v>
      </c>
      <c r="B4920" s="235">
        <v>2339.06</v>
      </c>
    </row>
    <row r="4921" spans="1:2" ht="16.350000000000001" customHeight="1" x14ac:dyDescent="0.25">
      <c r="A4921" s="232">
        <v>38481</v>
      </c>
      <c r="B4921" s="233">
        <v>2339.06</v>
      </c>
    </row>
    <row r="4922" spans="1:2" ht="16.350000000000001" customHeight="1" x14ac:dyDescent="0.25">
      <c r="A4922" s="232">
        <v>38482</v>
      </c>
      <c r="B4922" s="235">
        <v>2339.06</v>
      </c>
    </row>
    <row r="4923" spans="1:2" ht="16.350000000000001" customHeight="1" x14ac:dyDescent="0.25">
      <c r="A4923" s="232">
        <v>38483</v>
      </c>
      <c r="B4923" s="233">
        <v>2339.77</v>
      </c>
    </row>
    <row r="4924" spans="1:2" ht="16.350000000000001" customHeight="1" x14ac:dyDescent="0.25">
      <c r="A4924" s="232">
        <v>38484</v>
      </c>
      <c r="B4924" s="235">
        <v>2340.9899999999998</v>
      </c>
    </row>
    <row r="4925" spans="1:2" ht="16.350000000000001" customHeight="1" x14ac:dyDescent="0.25">
      <c r="A4925" s="232">
        <v>38485</v>
      </c>
      <c r="B4925" s="233">
        <v>2344</v>
      </c>
    </row>
    <row r="4926" spans="1:2" ht="16.350000000000001" customHeight="1" x14ac:dyDescent="0.25">
      <c r="A4926" s="232">
        <v>38486</v>
      </c>
      <c r="B4926" s="235">
        <v>2348.69</v>
      </c>
    </row>
    <row r="4927" spans="1:2" ht="16.350000000000001" customHeight="1" x14ac:dyDescent="0.25">
      <c r="A4927" s="232">
        <v>38487</v>
      </c>
      <c r="B4927" s="233">
        <v>2348.69</v>
      </c>
    </row>
    <row r="4928" spans="1:2" ht="16.350000000000001" customHeight="1" x14ac:dyDescent="0.25">
      <c r="A4928" s="232">
        <v>38488</v>
      </c>
      <c r="B4928" s="235">
        <v>2348.69</v>
      </c>
    </row>
    <row r="4929" spans="1:2" ht="16.350000000000001" customHeight="1" x14ac:dyDescent="0.25">
      <c r="A4929" s="232">
        <v>38489</v>
      </c>
      <c r="B4929" s="233">
        <v>2347.25</v>
      </c>
    </row>
    <row r="4930" spans="1:2" ht="16.350000000000001" customHeight="1" x14ac:dyDescent="0.25">
      <c r="A4930" s="232">
        <v>38490</v>
      </c>
      <c r="B4930" s="235">
        <v>2341.7199999999998</v>
      </c>
    </row>
    <row r="4931" spans="1:2" ht="16.350000000000001" customHeight="1" x14ac:dyDescent="0.25">
      <c r="A4931" s="232">
        <v>38491</v>
      </c>
      <c r="B4931" s="233">
        <v>2339.44</v>
      </c>
    </row>
    <row r="4932" spans="1:2" ht="16.350000000000001" customHeight="1" x14ac:dyDescent="0.25">
      <c r="A4932" s="232">
        <v>38492</v>
      </c>
      <c r="B4932" s="235">
        <v>2336.9899999999998</v>
      </c>
    </row>
    <row r="4933" spans="1:2" ht="16.350000000000001" customHeight="1" x14ac:dyDescent="0.25">
      <c r="A4933" s="232">
        <v>38493</v>
      </c>
      <c r="B4933" s="233">
        <v>2337</v>
      </c>
    </row>
    <row r="4934" spans="1:2" ht="16.350000000000001" customHeight="1" x14ac:dyDescent="0.25">
      <c r="A4934" s="232">
        <v>38494</v>
      </c>
      <c r="B4934" s="235">
        <v>2337</v>
      </c>
    </row>
    <row r="4935" spans="1:2" ht="16.350000000000001" customHeight="1" x14ac:dyDescent="0.25">
      <c r="A4935" s="232">
        <v>38495</v>
      </c>
      <c r="B4935" s="233">
        <v>2337</v>
      </c>
    </row>
    <row r="4936" spans="1:2" ht="16.350000000000001" customHeight="1" x14ac:dyDescent="0.25">
      <c r="A4936" s="232">
        <v>38496</v>
      </c>
      <c r="B4936" s="235">
        <v>2329.0500000000002</v>
      </c>
    </row>
    <row r="4937" spans="1:2" ht="16.350000000000001" customHeight="1" x14ac:dyDescent="0.25">
      <c r="A4937" s="232">
        <v>38497</v>
      </c>
      <c r="B4937" s="233">
        <v>2328.69</v>
      </c>
    </row>
    <row r="4938" spans="1:2" ht="16.350000000000001" customHeight="1" x14ac:dyDescent="0.25">
      <c r="A4938" s="232">
        <v>38498</v>
      </c>
      <c r="B4938" s="235">
        <v>2329.35</v>
      </c>
    </row>
    <row r="4939" spans="1:2" ht="16.350000000000001" customHeight="1" x14ac:dyDescent="0.25">
      <c r="A4939" s="232">
        <v>38499</v>
      </c>
      <c r="B4939" s="233">
        <v>2330.79</v>
      </c>
    </row>
    <row r="4940" spans="1:2" ht="16.350000000000001" customHeight="1" x14ac:dyDescent="0.25">
      <c r="A4940" s="232">
        <v>38500</v>
      </c>
      <c r="B4940" s="235">
        <v>2332.79</v>
      </c>
    </row>
    <row r="4941" spans="1:2" ht="16.350000000000001" customHeight="1" x14ac:dyDescent="0.25">
      <c r="A4941" s="232">
        <v>38501</v>
      </c>
      <c r="B4941" s="233">
        <v>2332.79</v>
      </c>
    </row>
    <row r="4942" spans="1:2" ht="16.350000000000001" customHeight="1" x14ac:dyDescent="0.25">
      <c r="A4942" s="232">
        <v>38502</v>
      </c>
      <c r="B4942" s="235">
        <v>2332.79</v>
      </c>
    </row>
    <row r="4943" spans="1:2" ht="16.350000000000001" customHeight="1" x14ac:dyDescent="0.25">
      <c r="A4943" s="232">
        <v>38503</v>
      </c>
      <c r="B4943" s="233">
        <v>2332.79</v>
      </c>
    </row>
    <row r="4944" spans="1:2" ht="16.350000000000001" customHeight="1" x14ac:dyDescent="0.25">
      <c r="A4944" s="232">
        <v>38504</v>
      </c>
      <c r="B4944" s="235">
        <v>2338.89</v>
      </c>
    </row>
    <row r="4945" spans="1:2" ht="16.350000000000001" customHeight="1" x14ac:dyDescent="0.25">
      <c r="A4945" s="232">
        <v>38505</v>
      </c>
      <c r="B4945" s="233">
        <v>2339.67</v>
      </c>
    </row>
    <row r="4946" spans="1:2" ht="16.350000000000001" customHeight="1" x14ac:dyDescent="0.25">
      <c r="A4946" s="232">
        <v>38506</v>
      </c>
      <c r="B4946" s="235">
        <v>2336.65</v>
      </c>
    </row>
    <row r="4947" spans="1:2" ht="16.350000000000001" customHeight="1" x14ac:dyDescent="0.25">
      <c r="A4947" s="232">
        <v>38507</v>
      </c>
      <c r="B4947" s="233">
        <v>2330.9299999999998</v>
      </c>
    </row>
    <row r="4948" spans="1:2" ht="16.350000000000001" customHeight="1" x14ac:dyDescent="0.25">
      <c r="A4948" s="232">
        <v>38508</v>
      </c>
      <c r="B4948" s="235">
        <v>2330.9299999999998</v>
      </c>
    </row>
    <row r="4949" spans="1:2" ht="16.350000000000001" customHeight="1" x14ac:dyDescent="0.25">
      <c r="A4949" s="232">
        <v>38509</v>
      </c>
      <c r="B4949" s="233">
        <v>2330.9299999999998</v>
      </c>
    </row>
    <row r="4950" spans="1:2" ht="16.350000000000001" customHeight="1" x14ac:dyDescent="0.25">
      <c r="A4950" s="232">
        <v>38510</v>
      </c>
      <c r="B4950" s="235">
        <v>2330.9299999999998</v>
      </c>
    </row>
    <row r="4951" spans="1:2" ht="16.350000000000001" customHeight="1" x14ac:dyDescent="0.25">
      <c r="A4951" s="232">
        <v>38511</v>
      </c>
      <c r="B4951" s="233">
        <v>2331.38</v>
      </c>
    </row>
    <row r="4952" spans="1:2" ht="16.350000000000001" customHeight="1" x14ac:dyDescent="0.25">
      <c r="A4952" s="232">
        <v>38512</v>
      </c>
      <c r="B4952" s="235">
        <v>2347.83</v>
      </c>
    </row>
    <row r="4953" spans="1:2" ht="16.350000000000001" customHeight="1" x14ac:dyDescent="0.25">
      <c r="A4953" s="232">
        <v>38513</v>
      </c>
      <c r="B4953" s="233">
        <v>2361.41</v>
      </c>
    </row>
    <row r="4954" spans="1:2" ht="16.350000000000001" customHeight="1" x14ac:dyDescent="0.25">
      <c r="A4954" s="232">
        <v>38514</v>
      </c>
      <c r="B4954" s="235">
        <v>2349.17</v>
      </c>
    </row>
    <row r="4955" spans="1:2" ht="16.350000000000001" customHeight="1" x14ac:dyDescent="0.25">
      <c r="A4955" s="232">
        <v>38515</v>
      </c>
      <c r="B4955" s="233">
        <v>2349.17</v>
      </c>
    </row>
    <row r="4956" spans="1:2" ht="16.350000000000001" customHeight="1" x14ac:dyDescent="0.25">
      <c r="A4956" s="232">
        <v>38516</v>
      </c>
      <c r="B4956" s="235">
        <v>2349.17</v>
      </c>
    </row>
    <row r="4957" spans="1:2" ht="16.350000000000001" customHeight="1" x14ac:dyDescent="0.25">
      <c r="A4957" s="232">
        <v>38517</v>
      </c>
      <c r="B4957" s="233">
        <v>2345.6</v>
      </c>
    </row>
    <row r="4958" spans="1:2" ht="16.350000000000001" customHeight="1" x14ac:dyDescent="0.25">
      <c r="A4958" s="232">
        <v>38518</v>
      </c>
      <c r="B4958" s="235">
        <v>2334.27</v>
      </c>
    </row>
    <row r="4959" spans="1:2" ht="16.350000000000001" customHeight="1" x14ac:dyDescent="0.25">
      <c r="A4959" s="232">
        <v>38519</v>
      </c>
      <c r="B4959" s="233">
        <v>2330.33</v>
      </c>
    </row>
    <row r="4960" spans="1:2" ht="16.350000000000001" customHeight="1" x14ac:dyDescent="0.25">
      <c r="A4960" s="232">
        <v>38520</v>
      </c>
      <c r="B4960" s="235">
        <v>2326.4299999999998</v>
      </c>
    </row>
    <row r="4961" spans="1:2" ht="16.350000000000001" customHeight="1" x14ac:dyDescent="0.25">
      <c r="A4961" s="232">
        <v>38521</v>
      </c>
      <c r="B4961" s="233">
        <v>2322.0500000000002</v>
      </c>
    </row>
    <row r="4962" spans="1:2" ht="16.350000000000001" customHeight="1" x14ac:dyDescent="0.25">
      <c r="A4962" s="232">
        <v>38522</v>
      </c>
      <c r="B4962" s="235">
        <v>2322.0500000000002</v>
      </c>
    </row>
    <row r="4963" spans="1:2" ht="16.350000000000001" customHeight="1" x14ac:dyDescent="0.25">
      <c r="A4963" s="232">
        <v>38523</v>
      </c>
      <c r="B4963" s="233">
        <v>2322.0500000000002</v>
      </c>
    </row>
    <row r="4964" spans="1:2" ht="16.350000000000001" customHeight="1" x14ac:dyDescent="0.25">
      <c r="A4964" s="232">
        <v>38524</v>
      </c>
      <c r="B4964" s="235">
        <v>2319.11</v>
      </c>
    </row>
    <row r="4965" spans="1:2" ht="16.350000000000001" customHeight="1" x14ac:dyDescent="0.25">
      <c r="A4965" s="232">
        <v>38525</v>
      </c>
      <c r="B4965" s="233">
        <v>2314.89</v>
      </c>
    </row>
    <row r="4966" spans="1:2" ht="16.350000000000001" customHeight="1" x14ac:dyDescent="0.25">
      <c r="A4966" s="232">
        <v>38526</v>
      </c>
      <c r="B4966" s="235">
        <v>2316.4499999999998</v>
      </c>
    </row>
    <row r="4967" spans="1:2" ht="16.350000000000001" customHeight="1" x14ac:dyDescent="0.25">
      <c r="A4967" s="232">
        <v>38527</v>
      </c>
      <c r="B4967" s="233">
        <v>2319.27</v>
      </c>
    </row>
    <row r="4968" spans="1:2" ht="16.350000000000001" customHeight="1" x14ac:dyDescent="0.25">
      <c r="A4968" s="232">
        <v>38528</v>
      </c>
      <c r="B4968" s="235">
        <v>2320.29</v>
      </c>
    </row>
    <row r="4969" spans="1:2" ht="16.350000000000001" customHeight="1" x14ac:dyDescent="0.25">
      <c r="A4969" s="232">
        <v>38529</v>
      </c>
      <c r="B4969" s="233">
        <v>2320.29</v>
      </c>
    </row>
    <row r="4970" spans="1:2" ht="16.350000000000001" customHeight="1" x14ac:dyDescent="0.25">
      <c r="A4970" s="232">
        <v>38530</v>
      </c>
      <c r="B4970" s="235">
        <v>2320.29</v>
      </c>
    </row>
    <row r="4971" spans="1:2" ht="16.350000000000001" customHeight="1" x14ac:dyDescent="0.25">
      <c r="A4971" s="232">
        <v>38531</v>
      </c>
      <c r="B4971" s="233">
        <v>2323.19</v>
      </c>
    </row>
    <row r="4972" spans="1:2" ht="16.350000000000001" customHeight="1" x14ac:dyDescent="0.25">
      <c r="A4972" s="232">
        <v>38532</v>
      </c>
      <c r="B4972" s="235">
        <v>2327.9</v>
      </c>
    </row>
    <row r="4973" spans="1:2" ht="16.350000000000001" customHeight="1" x14ac:dyDescent="0.25">
      <c r="A4973" s="232">
        <v>38533</v>
      </c>
      <c r="B4973" s="233">
        <v>2331.81</v>
      </c>
    </row>
    <row r="4974" spans="1:2" ht="16.350000000000001" customHeight="1" x14ac:dyDescent="0.25">
      <c r="A4974" s="232">
        <v>38534</v>
      </c>
      <c r="B4974" s="235">
        <v>2324.2199999999998</v>
      </c>
    </row>
    <row r="4975" spans="1:2" ht="16.350000000000001" customHeight="1" x14ac:dyDescent="0.25">
      <c r="A4975" s="232">
        <v>38535</v>
      </c>
      <c r="B4975" s="233">
        <v>2324.69</v>
      </c>
    </row>
    <row r="4976" spans="1:2" ht="16.350000000000001" customHeight="1" x14ac:dyDescent="0.25">
      <c r="A4976" s="232">
        <v>38536</v>
      </c>
      <c r="B4976" s="235">
        <v>2324.69</v>
      </c>
    </row>
    <row r="4977" spans="1:2" ht="16.350000000000001" customHeight="1" x14ac:dyDescent="0.25">
      <c r="A4977" s="232">
        <v>38537</v>
      </c>
      <c r="B4977" s="233">
        <v>2324.69</v>
      </c>
    </row>
    <row r="4978" spans="1:2" ht="16.350000000000001" customHeight="1" x14ac:dyDescent="0.25">
      <c r="A4978" s="232">
        <v>38538</v>
      </c>
      <c r="B4978" s="235">
        <v>2324.69</v>
      </c>
    </row>
    <row r="4979" spans="1:2" ht="16.350000000000001" customHeight="1" x14ac:dyDescent="0.25">
      <c r="A4979" s="232">
        <v>38539</v>
      </c>
      <c r="B4979" s="233">
        <v>2338.17</v>
      </c>
    </row>
    <row r="4980" spans="1:2" ht="16.350000000000001" customHeight="1" x14ac:dyDescent="0.25">
      <c r="A4980" s="232">
        <v>38540</v>
      </c>
      <c r="B4980" s="235">
        <v>2338.86</v>
      </c>
    </row>
    <row r="4981" spans="1:2" ht="16.350000000000001" customHeight="1" x14ac:dyDescent="0.25">
      <c r="A4981" s="232">
        <v>38541</v>
      </c>
      <c r="B4981" s="233">
        <v>2332.6999999999998</v>
      </c>
    </row>
    <row r="4982" spans="1:2" ht="16.350000000000001" customHeight="1" x14ac:dyDescent="0.25">
      <c r="A4982" s="232">
        <v>38542</v>
      </c>
      <c r="B4982" s="235">
        <v>2330.7199999999998</v>
      </c>
    </row>
    <row r="4983" spans="1:2" ht="16.350000000000001" customHeight="1" x14ac:dyDescent="0.25">
      <c r="A4983" s="232">
        <v>38543</v>
      </c>
      <c r="B4983" s="233">
        <v>2330.7199999999998</v>
      </c>
    </row>
    <row r="4984" spans="1:2" ht="16.350000000000001" customHeight="1" x14ac:dyDescent="0.25">
      <c r="A4984" s="232">
        <v>38544</v>
      </c>
      <c r="B4984" s="235">
        <v>2330.7199999999998</v>
      </c>
    </row>
    <row r="4985" spans="1:2" ht="16.350000000000001" customHeight="1" x14ac:dyDescent="0.25">
      <c r="A4985" s="232">
        <v>38545</v>
      </c>
      <c r="B4985" s="233">
        <v>2324.37</v>
      </c>
    </row>
    <row r="4986" spans="1:2" ht="16.350000000000001" customHeight="1" x14ac:dyDescent="0.25">
      <c r="A4986" s="232">
        <v>38546</v>
      </c>
      <c r="B4986" s="235">
        <v>2323.08</v>
      </c>
    </row>
    <row r="4987" spans="1:2" ht="16.350000000000001" customHeight="1" x14ac:dyDescent="0.25">
      <c r="A4987" s="232">
        <v>38547</v>
      </c>
      <c r="B4987" s="233">
        <v>2326.09</v>
      </c>
    </row>
    <row r="4988" spans="1:2" ht="16.350000000000001" customHeight="1" x14ac:dyDescent="0.25">
      <c r="A4988" s="232">
        <v>38548</v>
      </c>
      <c r="B4988" s="235">
        <v>2329.4</v>
      </c>
    </row>
    <row r="4989" spans="1:2" ht="16.350000000000001" customHeight="1" x14ac:dyDescent="0.25">
      <c r="A4989" s="232">
        <v>38549</v>
      </c>
      <c r="B4989" s="233">
        <v>2332.0700000000002</v>
      </c>
    </row>
    <row r="4990" spans="1:2" ht="16.350000000000001" customHeight="1" x14ac:dyDescent="0.25">
      <c r="A4990" s="232">
        <v>38550</v>
      </c>
      <c r="B4990" s="235">
        <v>2332.0700000000002</v>
      </c>
    </row>
    <row r="4991" spans="1:2" ht="16.350000000000001" customHeight="1" x14ac:dyDescent="0.25">
      <c r="A4991" s="232">
        <v>38551</v>
      </c>
      <c r="B4991" s="233">
        <v>2332.0700000000002</v>
      </c>
    </row>
    <row r="4992" spans="1:2" ht="16.350000000000001" customHeight="1" x14ac:dyDescent="0.25">
      <c r="A4992" s="232">
        <v>38552</v>
      </c>
      <c r="B4992" s="235">
        <v>2320.2600000000002</v>
      </c>
    </row>
    <row r="4993" spans="1:2" ht="16.350000000000001" customHeight="1" x14ac:dyDescent="0.25">
      <c r="A4993" s="232">
        <v>38553</v>
      </c>
      <c r="B4993" s="233">
        <v>2312.73</v>
      </c>
    </row>
    <row r="4994" spans="1:2" ht="16.350000000000001" customHeight="1" x14ac:dyDescent="0.25">
      <c r="A4994" s="232">
        <v>38554</v>
      </c>
      <c r="B4994" s="235">
        <v>2312.73</v>
      </c>
    </row>
    <row r="4995" spans="1:2" ht="16.350000000000001" customHeight="1" x14ac:dyDescent="0.25">
      <c r="A4995" s="232">
        <v>38555</v>
      </c>
      <c r="B4995" s="233">
        <v>2312.8200000000002</v>
      </c>
    </row>
    <row r="4996" spans="1:2" ht="16.350000000000001" customHeight="1" x14ac:dyDescent="0.25">
      <c r="A4996" s="232">
        <v>38556</v>
      </c>
      <c r="B4996" s="235">
        <v>2316.42</v>
      </c>
    </row>
    <row r="4997" spans="1:2" ht="16.350000000000001" customHeight="1" x14ac:dyDescent="0.25">
      <c r="A4997" s="232">
        <v>38557</v>
      </c>
      <c r="B4997" s="233">
        <v>2316.42</v>
      </c>
    </row>
    <row r="4998" spans="1:2" ht="16.350000000000001" customHeight="1" x14ac:dyDescent="0.25">
      <c r="A4998" s="232">
        <v>38558</v>
      </c>
      <c r="B4998" s="235">
        <v>2316.42</v>
      </c>
    </row>
    <row r="4999" spans="1:2" ht="16.350000000000001" customHeight="1" x14ac:dyDescent="0.25">
      <c r="A4999" s="232">
        <v>38559</v>
      </c>
      <c r="B4999" s="233">
        <v>2315.39</v>
      </c>
    </row>
    <row r="5000" spans="1:2" ht="16.350000000000001" customHeight="1" x14ac:dyDescent="0.25">
      <c r="A5000" s="232">
        <v>38560</v>
      </c>
      <c r="B5000" s="235">
        <v>2316.9299999999998</v>
      </c>
    </row>
    <row r="5001" spans="1:2" ht="16.350000000000001" customHeight="1" x14ac:dyDescent="0.25">
      <c r="A5001" s="232">
        <v>38561</v>
      </c>
      <c r="B5001" s="233">
        <v>2313.84</v>
      </c>
    </row>
    <row r="5002" spans="1:2" ht="16.350000000000001" customHeight="1" x14ac:dyDescent="0.25">
      <c r="A5002" s="232">
        <v>38562</v>
      </c>
      <c r="B5002" s="235">
        <v>2311.4299999999998</v>
      </c>
    </row>
    <row r="5003" spans="1:2" ht="16.350000000000001" customHeight="1" x14ac:dyDescent="0.25">
      <c r="A5003" s="232">
        <v>38563</v>
      </c>
      <c r="B5003" s="233">
        <v>2308.4899999999998</v>
      </c>
    </row>
    <row r="5004" spans="1:2" ht="16.350000000000001" customHeight="1" x14ac:dyDescent="0.25">
      <c r="A5004" s="232">
        <v>38564</v>
      </c>
      <c r="B5004" s="235">
        <v>2308.4899999999998</v>
      </c>
    </row>
    <row r="5005" spans="1:2" ht="16.350000000000001" customHeight="1" x14ac:dyDescent="0.25">
      <c r="A5005" s="232">
        <v>38565</v>
      </c>
      <c r="B5005" s="233">
        <v>2308.4899999999998</v>
      </c>
    </row>
    <row r="5006" spans="1:2" ht="16.350000000000001" customHeight="1" x14ac:dyDescent="0.25">
      <c r="A5006" s="232">
        <v>38566</v>
      </c>
      <c r="B5006" s="235">
        <v>2308.42</v>
      </c>
    </row>
    <row r="5007" spans="1:2" ht="16.350000000000001" customHeight="1" x14ac:dyDescent="0.25">
      <c r="A5007" s="232">
        <v>38567</v>
      </c>
      <c r="B5007" s="233">
        <v>2305.9499999999998</v>
      </c>
    </row>
    <row r="5008" spans="1:2" ht="16.350000000000001" customHeight="1" x14ac:dyDescent="0.25">
      <c r="A5008" s="232">
        <v>38568</v>
      </c>
      <c r="B5008" s="235">
        <v>2306.5100000000002</v>
      </c>
    </row>
    <row r="5009" spans="1:2" ht="16.350000000000001" customHeight="1" x14ac:dyDescent="0.25">
      <c r="A5009" s="232">
        <v>38569</v>
      </c>
      <c r="B5009" s="233">
        <v>2307.4</v>
      </c>
    </row>
    <row r="5010" spans="1:2" ht="16.350000000000001" customHeight="1" x14ac:dyDescent="0.25">
      <c r="A5010" s="232">
        <v>38570</v>
      </c>
      <c r="B5010" s="235">
        <v>2307.69</v>
      </c>
    </row>
    <row r="5011" spans="1:2" ht="16.350000000000001" customHeight="1" x14ac:dyDescent="0.25">
      <c r="A5011" s="232">
        <v>38571</v>
      </c>
      <c r="B5011" s="233">
        <v>2307.69</v>
      </c>
    </row>
    <row r="5012" spans="1:2" ht="16.350000000000001" customHeight="1" x14ac:dyDescent="0.25">
      <c r="A5012" s="232">
        <v>38572</v>
      </c>
      <c r="B5012" s="235">
        <v>2307.69</v>
      </c>
    </row>
    <row r="5013" spans="1:2" ht="16.350000000000001" customHeight="1" x14ac:dyDescent="0.25">
      <c r="A5013" s="232">
        <v>38573</v>
      </c>
      <c r="B5013" s="233">
        <v>2308.3000000000002</v>
      </c>
    </row>
    <row r="5014" spans="1:2" ht="16.350000000000001" customHeight="1" x14ac:dyDescent="0.25">
      <c r="A5014" s="232">
        <v>38574</v>
      </c>
      <c r="B5014" s="235">
        <v>2305.63</v>
      </c>
    </row>
    <row r="5015" spans="1:2" ht="16.350000000000001" customHeight="1" x14ac:dyDescent="0.25">
      <c r="A5015" s="232">
        <v>38575</v>
      </c>
      <c r="B5015" s="233">
        <v>2299.75</v>
      </c>
    </row>
    <row r="5016" spans="1:2" ht="16.350000000000001" customHeight="1" x14ac:dyDescent="0.25">
      <c r="A5016" s="232">
        <v>38576</v>
      </c>
      <c r="B5016" s="235">
        <v>2313.52</v>
      </c>
    </row>
    <row r="5017" spans="1:2" ht="16.350000000000001" customHeight="1" x14ac:dyDescent="0.25">
      <c r="A5017" s="232">
        <v>38577</v>
      </c>
      <c r="B5017" s="233">
        <v>2308.38</v>
      </c>
    </row>
    <row r="5018" spans="1:2" ht="16.350000000000001" customHeight="1" x14ac:dyDescent="0.25">
      <c r="A5018" s="232">
        <v>38578</v>
      </c>
      <c r="B5018" s="235">
        <v>2308.38</v>
      </c>
    </row>
    <row r="5019" spans="1:2" ht="16.350000000000001" customHeight="1" x14ac:dyDescent="0.25">
      <c r="A5019" s="232">
        <v>38579</v>
      </c>
      <c r="B5019" s="233">
        <v>2308.38</v>
      </c>
    </row>
    <row r="5020" spans="1:2" ht="16.350000000000001" customHeight="1" x14ac:dyDescent="0.25">
      <c r="A5020" s="232">
        <v>38580</v>
      </c>
      <c r="B5020" s="235">
        <v>2308.38</v>
      </c>
    </row>
    <row r="5021" spans="1:2" ht="16.350000000000001" customHeight="1" x14ac:dyDescent="0.25">
      <c r="A5021" s="232">
        <v>38581</v>
      </c>
      <c r="B5021" s="233">
        <v>2301.7399999999998</v>
      </c>
    </row>
    <row r="5022" spans="1:2" ht="16.350000000000001" customHeight="1" x14ac:dyDescent="0.25">
      <c r="A5022" s="232">
        <v>38582</v>
      </c>
      <c r="B5022" s="235">
        <v>2303.1999999999998</v>
      </c>
    </row>
    <row r="5023" spans="1:2" ht="16.350000000000001" customHeight="1" x14ac:dyDescent="0.25">
      <c r="A5023" s="232">
        <v>38583</v>
      </c>
      <c r="B5023" s="233">
        <v>2307.4499999999998</v>
      </c>
    </row>
    <row r="5024" spans="1:2" ht="16.350000000000001" customHeight="1" x14ac:dyDescent="0.25">
      <c r="A5024" s="232">
        <v>38584</v>
      </c>
      <c r="B5024" s="235">
        <v>2309.83</v>
      </c>
    </row>
    <row r="5025" spans="1:2" ht="16.350000000000001" customHeight="1" x14ac:dyDescent="0.25">
      <c r="A5025" s="232">
        <v>38585</v>
      </c>
      <c r="B5025" s="233">
        <v>2309.83</v>
      </c>
    </row>
    <row r="5026" spans="1:2" ht="16.350000000000001" customHeight="1" x14ac:dyDescent="0.25">
      <c r="A5026" s="232">
        <v>38586</v>
      </c>
      <c r="B5026" s="235">
        <v>2309.83</v>
      </c>
    </row>
    <row r="5027" spans="1:2" ht="16.350000000000001" customHeight="1" x14ac:dyDescent="0.25">
      <c r="A5027" s="232">
        <v>38587</v>
      </c>
      <c r="B5027" s="233">
        <v>2304.2600000000002</v>
      </c>
    </row>
    <row r="5028" spans="1:2" ht="16.350000000000001" customHeight="1" x14ac:dyDescent="0.25">
      <c r="A5028" s="232">
        <v>38588</v>
      </c>
      <c r="B5028" s="235">
        <v>2302.59</v>
      </c>
    </row>
    <row r="5029" spans="1:2" ht="16.350000000000001" customHeight="1" x14ac:dyDescent="0.25">
      <c r="A5029" s="232">
        <v>38589</v>
      </c>
      <c r="B5029" s="233">
        <v>2305.0500000000002</v>
      </c>
    </row>
    <row r="5030" spans="1:2" ht="16.350000000000001" customHeight="1" x14ac:dyDescent="0.25">
      <c r="A5030" s="232">
        <v>38590</v>
      </c>
      <c r="B5030" s="235">
        <v>2305.87</v>
      </c>
    </row>
    <row r="5031" spans="1:2" ht="16.350000000000001" customHeight="1" x14ac:dyDescent="0.25">
      <c r="A5031" s="232">
        <v>38591</v>
      </c>
      <c r="B5031" s="233">
        <v>2306.71</v>
      </c>
    </row>
    <row r="5032" spans="1:2" ht="16.350000000000001" customHeight="1" x14ac:dyDescent="0.25">
      <c r="A5032" s="232">
        <v>38592</v>
      </c>
      <c r="B5032" s="235">
        <v>2306.71</v>
      </c>
    </row>
    <row r="5033" spans="1:2" ht="16.350000000000001" customHeight="1" x14ac:dyDescent="0.25">
      <c r="A5033" s="232">
        <v>38593</v>
      </c>
      <c r="B5033" s="233">
        <v>2306.71</v>
      </c>
    </row>
    <row r="5034" spans="1:2" ht="16.350000000000001" customHeight="1" x14ac:dyDescent="0.25">
      <c r="A5034" s="232">
        <v>38594</v>
      </c>
      <c r="B5034" s="235">
        <v>2305.15</v>
      </c>
    </row>
    <row r="5035" spans="1:2" ht="16.350000000000001" customHeight="1" x14ac:dyDescent="0.25">
      <c r="A5035" s="232">
        <v>38595</v>
      </c>
      <c r="B5035" s="233">
        <v>2304.3000000000002</v>
      </c>
    </row>
    <row r="5036" spans="1:2" ht="16.350000000000001" customHeight="1" x14ac:dyDescent="0.25">
      <c r="A5036" s="232">
        <v>38596</v>
      </c>
      <c r="B5036" s="235">
        <v>2302.7800000000002</v>
      </c>
    </row>
    <row r="5037" spans="1:2" ht="16.350000000000001" customHeight="1" x14ac:dyDescent="0.25">
      <c r="A5037" s="232">
        <v>38597</v>
      </c>
      <c r="B5037" s="233">
        <v>2298.85</v>
      </c>
    </row>
    <row r="5038" spans="1:2" ht="16.350000000000001" customHeight="1" x14ac:dyDescent="0.25">
      <c r="A5038" s="232">
        <v>38598</v>
      </c>
      <c r="B5038" s="235">
        <v>2295.31</v>
      </c>
    </row>
    <row r="5039" spans="1:2" ht="16.350000000000001" customHeight="1" x14ac:dyDescent="0.25">
      <c r="A5039" s="232">
        <v>38599</v>
      </c>
      <c r="B5039" s="233">
        <v>2295.31</v>
      </c>
    </row>
    <row r="5040" spans="1:2" ht="16.350000000000001" customHeight="1" x14ac:dyDescent="0.25">
      <c r="A5040" s="232">
        <v>38600</v>
      </c>
      <c r="B5040" s="235">
        <v>2295.31</v>
      </c>
    </row>
    <row r="5041" spans="1:2" ht="16.350000000000001" customHeight="1" x14ac:dyDescent="0.25">
      <c r="A5041" s="232">
        <v>38601</v>
      </c>
      <c r="B5041" s="233">
        <v>2295.31</v>
      </c>
    </row>
    <row r="5042" spans="1:2" ht="16.350000000000001" customHeight="1" x14ac:dyDescent="0.25">
      <c r="A5042" s="232">
        <v>38602</v>
      </c>
      <c r="B5042" s="235">
        <v>2286.61</v>
      </c>
    </row>
    <row r="5043" spans="1:2" ht="16.350000000000001" customHeight="1" x14ac:dyDescent="0.25">
      <c r="A5043" s="232">
        <v>38603</v>
      </c>
      <c r="B5043" s="233">
        <v>2279.9499999999998</v>
      </c>
    </row>
    <row r="5044" spans="1:2" ht="16.350000000000001" customHeight="1" x14ac:dyDescent="0.25">
      <c r="A5044" s="232">
        <v>38604</v>
      </c>
      <c r="B5044" s="235">
        <v>2289.3000000000002</v>
      </c>
    </row>
    <row r="5045" spans="1:2" ht="16.350000000000001" customHeight="1" x14ac:dyDescent="0.25">
      <c r="A5045" s="232">
        <v>38605</v>
      </c>
      <c r="B5045" s="233">
        <v>2305.09</v>
      </c>
    </row>
    <row r="5046" spans="1:2" ht="16.350000000000001" customHeight="1" x14ac:dyDescent="0.25">
      <c r="A5046" s="232">
        <v>38606</v>
      </c>
      <c r="B5046" s="235">
        <v>2305.09</v>
      </c>
    </row>
    <row r="5047" spans="1:2" ht="16.350000000000001" customHeight="1" x14ac:dyDescent="0.25">
      <c r="A5047" s="232">
        <v>38607</v>
      </c>
      <c r="B5047" s="233">
        <v>2305.09</v>
      </c>
    </row>
    <row r="5048" spans="1:2" ht="16.350000000000001" customHeight="1" x14ac:dyDescent="0.25">
      <c r="A5048" s="232">
        <v>38608</v>
      </c>
      <c r="B5048" s="235">
        <v>2306.71</v>
      </c>
    </row>
    <row r="5049" spans="1:2" ht="16.350000000000001" customHeight="1" x14ac:dyDescent="0.25">
      <c r="A5049" s="232">
        <v>38609</v>
      </c>
      <c r="B5049" s="233">
        <v>2295.02</v>
      </c>
    </row>
    <row r="5050" spans="1:2" ht="16.350000000000001" customHeight="1" x14ac:dyDescent="0.25">
      <c r="A5050" s="232">
        <v>38610</v>
      </c>
      <c r="B5050" s="235">
        <v>2290.02</v>
      </c>
    </row>
    <row r="5051" spans="1:2" ht="16.350000000000001" customHeight="1" x14ac:dyDescent="0.25">
      <c r="A5051" s="232">
        <v>38611</v>
      </c>
      <c r="B5051" s="233">
        <v>2299.8200000000002</v>
      </c>
    </row>
    <row r="5052" spans="1:2" ht="16.350000000000001" customHeight="1" x14ac:dyDescent="0.25">
      <c r="A5052" s="232">
        <v>38612</v>
      </c>
      <c r="B5052" s="235">
        <v>2301.9899999999998</v>
      </c>
    </row>
    <row r="5053" spans="1:2" ht="16.350000000000001" customHeight="1" x14ac:dyDescent="0.25">
      <c r="A5053" s="232">
        <v>38613</v>
      </c>
      <c r="B5053" s="233">
        <v>2301.9899999999998</v>
      </c>
    </row>
    <row r="5054" spans="1:2" ht="16.350000000000001" customHeight="1" x14ac:dyDescent="0.25">
      <c r="A5054" s="232">
        <v>38614</v>
      </c>
      <c r="B5054" s="235">
        <v>2301.9899999999998</v>
      </c>
    </row>
    <row r="5055" spans="1:2" ht="16.350000000000001" customHeight="1" x14ac:dyDescent="0.25">
      <c r="A5055" s="232">
        <v>38615</v>
      </c>
      <c r="B5055" s="233">
        <v>2295.5700000000002</v>
      </c>
    </row>
    <row r="5056" spans="1:2" ht="16.350000000000001" customHeight="1" x14ac:dyDescent="0.25">
      <c r="A5056" s="232">
        <v>38616</v>
      </c>
      <c r="B5056" s="235">
        <v>2300.58</v>
      </c>
    </row>
    <row r="5057" spans="1:2" ht="16.350000000000001" customHeight="1" x14ac:dyDescent="0.25">
      <c r="A5057" s="232">
        <v>38617</v>
      </c>
      <c r="B5057" s="233">
        <v>2291.0500000000002</v>
      </c>
    </row>
    <row r="5058" spans="1:2" ht="16.350000000000001" customHeight="1" x14ac:dyDescent="0.25">
      <c r="A5058" s="232">
        <v>38618</v>
      </c>
      <c r="B5058" s="235">
        <v>2292.59</v>
      </c>
    </row>
    <row r="5059" spans="1:2" ht="16.350000000000001" customHeight="1" x14ac:dyDescent="0.25">
      <c r="A5059" s="232">
        <v>38619</v>
      </c>
      <c r="B5059" s="233">
        <v>2290.0300000000002</v>
      </c>
    </row>
    <row r="5060" spans="1:2" ht="16.350000000000001" customHeight="1" x14ac:dyDescent="0.25">
      <c r="A5060" s="232">
        <v>38620</v>
      </c>
      <c r="B5060" s="235">
        <v>2290.0300000000002</v>
      </c>
    </row>
    <row r="5061" spans="1:2" ht="16.350000000000001" customHeight="1" x14ac:dyDescent="0.25">
      <c r="A5061" s="232">
        <v>38621</v>
      </c>
      <c r="B5061" s="233">
        <v>2290.0300000000002</v>
      </c>
    </row>
    <row r="5062" spans="1:2" ht="16.350000000000001" customHeight="1" x14ac:dyDescent="0.25">
      <c r="A5062" s="232">
        <v>38622</v>
      </c>
      <c r="B5062" s="235">
        <v>2289.1799999999998</v>
      </c>
    </row>
    <row r="5063" spans="1:2" ht="16.350000000000001" customHeight="1" x14ac:dyDescent="0.25">
      <c r="A5063" s="232">
        <v>38623</v>
      </c>
      <c r="B5063" s="233">
        <v>2290.7399999999998</v>
      </c>
    </row>
    <row r="5064" spans="1:2" ht="16.350000000000001" customHeight="1" x14ac:dyDescent="0.25">
      <c r="A5064" s="232">
        <v>38624</v>
      </c>
      <c r="B5064" s="235">
        <v>2293.29</v>
      </c>
    </row>
    <row r="5065" spans="1:2" ht="16.350000000000001" customHeight="1" x14ac:dyDescent="0.25">
      <c r="A5065" s="232">
        <v>38625</v>
      </c>
      <c r="B5065" s="233">
        <v>2289.61</v>
      </c>
    </row>
    <row r="5066" spans="1:2" ht="16.350000000000001" customHeight="1" x14ac:dyDescent="0.25">
      <c r="A5066" s="232">
        <v>38626</v>
      </c>
      <c r="B5066" s="235">
        <v>2288.2199999999998</v>
      </c>
    </row>
    <row r="5067" spans="1:2" ht="16.350000000000001" customHeight="1" x14ac:dyDescent="0.25">
      <c r="A5067" s="232">
        <v>38627</v>
      </c>
      <c r="B5067" s="233">
        <v>2288.2199999999998</v>
      </c>
    </row>
    <row r="5068" spans="1:2" ht="16.350000000000001" customHeight="1" x14ac:dyDescent="0.25">
      <c r="A5068" s="232">
        <v>38628</v>
      </c>
      <c r="B5068" s="235">
        <v>2288.2199999999998</v>
      </c>
    </row>
    <row r="5069" spans="1:2" ht="16.350000000000001" customHeight="1" x14ac:dyDescent="0.25">
      <c r="A5069" s="232">
        <v>38629</v>
      </c>
      <c r="B5069" s="233">
        <v>2289.13</v>
      </c>
    </row>
    <row r="5070" spans="1:2" ht="16.350000000000001" customHeight="1" x14ac:dyDescent="0.25">
      <c r="A5070" s="232">
        <v>38630</v>
      </c>
      <c r="B5070" s="235">
        <v>2289.79</v>
      </c>
    </row>
    <row r="5071" spans="1:2" ht="16.350000000000001" customHeight="1" x14ac:dyDescent="0.25">
      <c r="A5071" s="232">
        <v>38631</v>
      </c>
      <c r="B5071" s="233">
        <v>2294.12</v>
      </c>
    </row>
    <row r="5072" spans="1:2" ht="16.350000000000001" customHeight="1" x14ac:dyDescent="0.25">
      <c r="A5072" s="232">
        <v>38632</v>
      </c>
      <c r="B5072" s="235">
        <v>2302.79</v>
      </c>
    </row>
    <row r="5073" spans="1:2" ht="16.350000000000001" customHeight="1" x14ac:dyDescent="0.25">
      <c r="A5073" s="232">
        <v>38633</v>
      </c>
      <c r="B5073" s="233">
        <v>2303.0100000000002</v>
      </c>
    </row>
    <row r="5074" spans="1:2" ht="16.350000000000001" customHeight="1" x14ac:dyDescent="0.25">
      <c r="A5074" s="232">
        <v>38634</v>
      </c>
      <c r="B5074" s="235">
        <v>2303.0100000000002</v>
      </c>
    </row>
    <row r="5075" spans="1:2" ht="16.350000000000001" customHeight="1" x14ac:dyDescent="0.25">
      <c r="A5075" s="232">
        <v>38635</v>
      </c>
      <c r="B5075" s="233">
        <v>2303.0100000000002</v>
      </c>
    </row>
    <row r="5076" spans="1:2" ht="16.350000000000001" customHeight="1" x14ac:dyDescent="0.25">
      <c r="A5076" s="232">
        <v>38636</v>
      </c>
      <c r="B5076" s="235">
        <v>2303.0100000000002</v>
      </c>
    </row>
    <row r="5077" spans="1:2" ht="16.350000000000001" customHeight="1" x14ac:dyDescent="0.25">
      <c r="A5077" s="232">
        <v>38637</v>
      </c>
      <c r="B5077" s="233">
        <v>2299.94</v>
      </c>
    </row>
    <row r="5078" spans="1:2" ht="16.350000000000001" customHeight="1" x14ac:dyDescent="0.25">
      <c r="A5078" s="232">
        <v>38638</v>
      </c>
      <c r="B5078" s="235">
        <v>2299.4699999999998</v>
      </c>
    </row>
    <row r="5079" spans="1:2" ht="16.350000000000001" customHeight="1" x14ac:dyDescent="0.25">
      <c r="A5079" s="232">
        <v>38639</v>
      </c>
      <c r="B5079" s="233">
        <v>2298.9899999999998</v>
      </c>
    </row>
    <row r="5080" spans="1:2" ht="16.350000000000001" customHeight="1" x14ac:dyDescent="0.25">
      <c r="A5080" s="232">
        <v>38640</v>
      </c>
      <c r="B5080" s="235">
        <v>2294.75</v>
      </c>
    </row>
    <row r="5081" spans="1:2" ht="16.350000000000001" customHeight="1" x14ac:dyDescent="0.25">
      <c r="A5081" s="232">
        <v>38641</v>
      </c>
      <c r="B5081" s="233">
        <v>2294.75</v>
      </c>
    </row>
    <row r="5082" spans="1:2" ht="16.350000000000001" customHeight="1" x14ac:dyDescent="0.25">
      <c r="A5082" s="232">
        <v>38642</v>
      </c>
      <c r="B5082" s="235">
        <v>2294.75</v>
      </c>
    </row>
    <row r="5083" spans="1:2" ht="16.350000000000001" customHeight="1" x14ac:dyDescent="0.25">
      <c r="A5083" s="232">
        <v>38643</v>
      </c>
      <c r="B5083" s="233">
        <v>2294.75</v>
      </c>
    </row>
    <row r="5084" spans="1:2" ht="16.350000000000001" customHeight="1" x14ac:dyDescent="0.25">
      <c r="A5084" s="232">
        <v>38644</v>
      </c>
      <c r="B5084" s="235">
        <v>2288.69</v>
      </c>
    </row>
    <row r="5085" spans="1:2" ht="16.350000000000001" customHeight="1" x14ac:dyDescent="0.25">
      <c r="A5085" s="232">
        <v>38645</v>
      </c>
      <c r="B5085" s="233">
        <v>2283.96</v>
      </c>
    </row>
    <row r="5086" spans="1:2" ht="16.350000000000001" customHeight="1" x14ac:dyDescent="0.25">
      <c r="A5086" s="232">
        <v>38646</v>
      </c>
      <c r="B5086" s="235">
        <v>2289.15</v>
      </c>
    </row>
    <row r="5087" spans="1:2" ht="16.350000000000001" customHeight="1" x14ac:dyDescent="0.25">
      <c r="A5087" s="232">
        <v>38647</v>
      </c>
      <c r="B5087" s="233">
        <v>2288.69</v>
      </c>
    </row>
    <row r="5088" spans="1:2" ht="16.350000000000001" customHeight="1" x14ac:dyDescent="0.25">
      <c r="A5088" s="232">
        <v>38648</v>
      </c>
      <c r="B5088" s="235">
        <v>2288.69</v>
      </c>
    </row>
    <row r="5089" spans="1:2" ht="16.350000000000001" customHeight="1" x14ac:dyDescent="0.25">
      <c r="A5089" s="232">
        <v>38649</v>
      </c>
      <c r="B5089" s="233">
        <v>2288.69</v>
      </c>
    </row>
    <row r="5090" spans="1:2" ht="16.350000000000001" customHeight="1" x14ac:dyDescent="0.25">
      <c r="A5090" s="232">
        <v>38650</v>
      </c>
      <c r="B5090" s="235">
        <v>2285.37</v>
      </c>
    </row>
    <row r="5091" spans="1:2" ht="16.350000000000001" customHeight="1" x14ac:dyDescent="0.25">
      <c r="A5091" s="232">
        <v>38651</v>
      </c>
      <c r="B5091" s="233">
        <v>2284.0500000000002</v>
      </c>
    </row>
    <row r="5092" spans="1:2" ht="16.350000000000001" customHeight="1" x14ac:dyDescent="0.25">
      <c r="A5092" s="232">
        <v>38652</v>
      </c>
      <c r="B5092" s="235">
        <v>2288.52</v>
      </c>
    </row>
    <row r="5093" spans="1:2" ht="16.350000000000001" customHeight="1" x14ac:dyDescent="0.25">
      <c r="A5093" s="232">
        <v>38653</v>
      </c>
      <c r="B5093" s="233">
        <v>2289.87</v>
      </c>
    </row>
    <row r="5094" spans="1:2" ht="16.350000000000001" customHeight="1" x14ac:dyDescent="0.25">
      <c r="A5094" s="232">
        <v>38654</v>
      </c>
      <c r="B5094" s="235">
        <v>2289.5700000000002</v>
      </c>
    </row>
    <row r="5095" spans="1:2" ht="16.350000000000001" customHeight="1" x14ac:dyDescent="0.25">
      <c r="A5095" s="232">
        <v>38655</v>
      </c>
      <c r="B5095" s="233">
        <v>2289.5700000000002</v>
      </c>
    </row>
    <row r="5096" spans="1:2" ht="16.350000000000001" customHeight="1" x14ac:dyDescent="0.25">
      <c r="A5096" s="232">
        <v>38656</v>
      </c>
      <c r="B5096" s="235">
        <v>2289.5700000000002</v>
      </c>
    </row>
    <row r="5097" spans="1:2" ht="16.350000000000001" customHeight="1" x14ac:dyDescent="0.25">
      <c r="A5097" s="232">
        <v>38657</v>
      </c>
      <c r="B5097" s="233">
        <v>2287.5100000000002</v>
      </c>
    </row>
    <row r="5098" spans="1:2" ht="16.350000000000001" customHeight="1" x14ac:dyDescent="0.25">
      <c r="A5098" s="232">
        <v>38658</v>
      </c>
      <c r="B5098" s="235">
        <v>2285.83</v>
      </c>
    </row>
    <row r="5099" spans="1:2" ht="16.350000000000001" customHeight="1" x14ac:dyDescent="0.25">
      <c r="A5099" s="232">
        <v>38659</v>
      </c>
      <c r="B5099" s="233">
        <v>2285.2399999999998</v>
      </c>
    </row>
    <row r="5100" spans="1:2" ht="16.350000000000001" customHeight="1" x14ac:dyDescent="0.25">
      <c r="A5100" s="232">
        <v>38660</v>
      </c>
      <c r="B5100" s="235">
        <v>2283.7800000000002</v>
      </c>
    </row>
    <row r="5101" spans="1:2" ht="16.350000000000001" customHeight="1" x14ac:dyDescent="0.25">
      <c r="A5101" s="232">
        <v>38661</v>
      </c>
      <c r="B5101" s="233">
        <v>2282.7600000000002</v>
      </c>
    </row>
    <row r="5102" spans="1:2" ht="16.350000000000001" customHeight="1" x14ac:dyDescent="0.25">
      <c r="A5102" s="232">
        <v>38662</v>
      </c>
      <c r="B5102" s="235">
        <v>2282.7600000000002</v>
      </c>
    </row>
    <row r="5103" spans="1:2" ht="16.350000000000001" customHeight="1" x14ac:dyDescent="0.25">
      <c r="A5103" s="232">
        <v>38663</v>
      </c>
      <c r="B5103" s="233">
        <v>2282.7600000000002</v>
      </c>
    </row>
    <row r="5104" spans="1:2" ht="16.350000000000001" customHeight="1" x14ac:dyDescent="0.25">
      <c r="A5104" s="232">
        <v>38664</v>
      </c>
      <c r="B5104" s="235">
        <v>2282.7600000000002</v>
      </c>
    </row>
    <row r="5105" spans="1:2" ht="16.350000000000001" customHeight="1" x14ac:dyDescent="0.25">
      <c r="A5105" s="232">
        <v>38665</v>
      </c>
      <c r="B5105" s="233">
        <v>2282.67</v>
      </c>
    </row>
    <row r="5106" spans="1:2" ht="16.350000000000001" customHeight="1" x14ac:dyDescent="0.25">
      <c r="A5106" s="232">
        <v>38666</v>
      </c>
      <c r="B5106" s="235">
        <v>2280.94</v>
      </c>
    </row>
    <row r="5107" spans="1:2" ht="16.350000000000001" customHeight="1" x14ac:dyDescent="0.25">
      <c r="A5107" s="232">
        <v>38667</v>
      </c>
      <c r="B5107" s="233">
        <v>2280.19</v>
      </c>
    </row>
    <row r="5108" spans="1:2" ht="16.350000000000001" customHeight="1" x14ac:dyDescent="0.25">
      <c r="A5108" s="232">
        <v>38668</v>
      </c>
      <c r="B5108" s="235">
        <v>2280.19</v>
      </c>
    </row>
    <row r="5109" spans="1:2" ht="16.350000000000001" customHeight="1" x14ac:dyDescent="0.25">
      <c r="A5109" s="232">
        <v>38669</v>
      </c>
      <c r="B5109" s="233">
        <v>2280.19</v>
      </c>
    </row>
    <row r="5110" spans="1:2" ht="16.350000000000001" customHeight="1" x14ac:dyDescent="0.25">
      <c r="A5110" s="232">
        <v>38670</v>
      </c>
      <c r="B5110" s="235">
        <v>2280.19</v>
      </c>
    </row>
    <row r="5111" spans="1:2" ht="16.350000000000001" customHeight="1" x14ac:dyDescent="0.25">
      <c r="A5111" s="232">
        <v>38671</v>
      </c>
      <c r="B5111" s="233">
        <v>2280.19</v>
      </c>
    </row>
    <row r="5112" spans="1:2" ht="16.350000000000001" customHeight="1" x14ac:dyDescent="0.25">
      <c r="A5112" s="232">
        <v>38672</v>
      </c>
      <c r="B5112" s="235">
        <v>2280.4299999999998</v>
      </c>
    </row>
    <row r="5113" spans="1:2" ht="16.350000000000001" customHeight="1" x14ac:dyDescent="0.25">
      <c r="A5113" s="232">
        <v>38673</v>
      </c>
      <c r="B5113" s="233">
        <v>2278.23</v>
      </c>
    </row>
    <row r="5114" spans="1:2" ht="16.350000000000001" customHeight="1" x14ac:dyDescent="0.25">
      <c r="A5114" s="232">
        <v>38674</v>
      </c>
      <c r="B5114" s="235">
        <v>2277.9899999999998</v>
      </c>
    </row>
    <row r="5115" spans="1:2" ht="16.350000000000001" customHeight="1" x14ac:dyDescent="0.25">
      <c r="A5115" s="232">
        <v>38675</v>
      </c>
      <c r="B5115" s="233">
        <v>2277.73</v>
      </c>
    </row>
    <row r="5116" spans="1:2" ht="16.350000000000001" customHeight="1" x14ac:dyDescent="0.25">
      <c r="A5116" s="232">
        <v>38676</v>
      </c>
      <c r="B5116" s="235">
        <v>2277.73</v>
      </c>
    </row>
    <row r="5117" spans="1:2" ht="16.350000000000001" customHeight="1" x14ac:dyDescent="0.25">
      <c r="A5117" s="232">
        <v>38677</v>
      </c>
      <c r="B5117" s="233">
        <v>2277.73</v>
      </c>
    </row>
    <row r="5118" spans="1:2" ht="16.350000000000001" customHeight="1" x14ac:dyDescent="0.25">
      <c r="A5118" s="232">
        <v>38678</v>
      </c>
      <c r="B5118" s="235">
        <v>2276.64</v>
      </c>
    </row>
    <row r="5119" spans="1:2" ht="16.350000000000001" customHeight="1" x14ac:dyDescent="0.25">
      <c r="A5119" s="232">
        <v>38679</v>
      </c>
      <c r="B5119" s="233">
        <v>2278.48</v>
      </c>
    </row>
    <row r="5120" spans="1:2" ht="16.350000000000001" customHeight="1" x14ac:dyDescent="0.25">
      <c r="A5120" s="232">
        <v>38680</v>
      </c>
      <c r="B5120" s="235">
        <v>2277.92</v>
      </c>
    </row>
    <row r="5121" spans="1:2" ht="16.350000000000001" customHeight="1" x14ac:dyDescent="0.25">
      <c r="A5121" s="232">
        <v>38681</v>
      </c>
      <c r="B5121" s="233">
        <v>2277.92</v>
      </c>
    </row>
    <row r="5122" spans="1:2" ht="16.350000000000001" customHeight="1" x14ac:dyDescent="0.25">
      <c r="A5122" s="232">
        <v>38682</v>
      </c>
      <c r="B5122" s="235">
        <v>2275.4</v>
      </c>
    </row>
    <row r="5123" spans="1:2" ht="16.350000000000001" customHeight="1" x14ac:dyDescent="0.25">
      <c r="A5123" s="232">
        <v>38683</v>
      </c>
      <c r="B5123" s="233">
        <v>2275.4</v>
      </c>
    </row>
    <row r="5124" spans="1:2" ht="16.350000000000001" customHeight="1" x14ac:dyDescent="0.25">
      <c r="A5124" s="232">
        <v>38684</v>
      </c>
      <c r="B5124" s="235">
        <v>2275.4</v>
      </c>
    </row>
    <row r="5125" spans="1:2" ht="16.350000000000001" customHeight="1" x14ac:dyDescent="0.25">
      <c r="A5125" s="232">
        <v>38685</v>
      </c>
      <c r="B5125" s="233">
        <v>2273.08</v>
      </c>
    </row>
    <row r="5126" spans="1:2" ht="16.350000000000001" customHeight="1" x14ac:dyDescent="0.25">
      <c r="A5126" s="232">
        <v>38686</v>
      </c>
      <c r="B5126" s="235">
        <v>2274.04</v>
      </c>
    </row>
    <row r="5127" spans="1:2" ht="16.350000000000001" customHeight="1" x14ac:dyDescent="0.25">
      <c r="A5127" s="232">
        <v>38687</v>
      </c>
      <c r="B5127" s="233">
        <v>2274.71</v>
      </c>
    </row>
    <row r="5128" spans="1:2" ht="16.350000000000001" customHeight="1" x14ac:dyDescent="0.25">
      <c r="A5128" s="232">
        <v>38688</v>
      </c>
      <c r="B5128" s="235">
        <v>2272.9499999999998</v>
      </c>
    </row>
    <row r="5129" spans="1:2" ht="16.350000000000001" customHeight="1" x14ac:dyDescent="0.25">
      <c r="A5129" s="232">
        <v>38689</v>
      </c>
      <c r="B5129" s="233">
        <v>2274.39</v>
      </c>
    </row>
    <row r="5130" spans="1:2" ht="16.350000000000001" customHeight="1" x14ac:dyDescent="0.25">
      <c r="A5130" s="232">
        <v>38690</v>
      </c>
      <c r="B5130" s="235">
        <v>2274.39</v>
      </c>
    </row>
    <row r="5131" spans="1:2" ht="16.350000000000001" customHeight="1" x14ac:dyDescent="0.25">
      <c r="A5131" s="232">
        <v>38691</v>
      </c>
      <c r="B5131" s="233">
        <v>2274.39</v>
      </c>
    </row>
    <row r="5132" spans="1:2" ht="16.350000000000001" customHeight="1" x14ac:dyDescent="0.25">
      <c r="A5132" s="232">
        <v>38692</v>
      </c>
      <c r="B5132" s="235">
        <v>2274.1</v>
      </c>
    </row>
    <row r="5133" spans="1:2" ht="16.350000000000001" customHeight="1" x14ac:dyDescent="0.25">
      <c r="A5133" s="232">
        <v>38693</v>
      </c>
      <c r="B5133" s="233">
        <v>2274.19</v>
      </c>
    </row>
    <row r="5134" spans="1:2" ht="16.350000000000001" customHeight="1" x14ac:dyDescent="0.25">
      <c r="A5134" s="232">
        <v>38694</v>
      </c>
      <c r="B5134" s="235">
        <v>2274.06</v>
      </c>
    </row>
    <row r="5135" spans="1:2" ht="16.350000000000001" customHeight="1" x14ac:dyDescent="0.25">
      <c r="A5135" s="232">
        <v>38695</v>
      </c>
      <c r="B5135" s="233">
        <v>2274.06</v>
      </c>
    </row>
    <row r="5136" spans="1:2" ht="16.350000000000001" customHeight="1" x14ac:dyDescent="0.25">
      <c r="A5136" s="232">
        <v>38696</v>
      </c>
      <c r="B5136" s="235">
        <v>2275.09</v>
      </c>
    </row>
    <row r="5137" spans="1:2" ht="16.350000000000001" customHeight="1" x14ac:dyDescent="0.25">
      <c r="A5137" s="232">
        <v>38697</v>
      </c>
      <c r="B5137" s="233">
        <v>2275.09</v>
      </c>
    </row>
    <row r="5138" spans="1:2" ht="16.350000000000001" customHeight="1" x14ac:dyDescent="0.25">
      <c r="A5138" s="232">
        <v>38698</v>
      </c>
      <c r="B5138" s="235">
        <v>2275.09</v>
      </c>
    </row>
    <row r="5139" spans="1:2" ht="16.350000000000001" customHeight="1" x14ac:dyDescent="0.25">
      <c r="A5139" s="232">
        <v>38699</v>
      </c>
      <c r="B5139" s="233">
        <v>2275.4699999999998</v>
      </c>
    </row>
    <row r="5140" spans="1:2" ht="16.350000000000001" customHeight="1" x14ac:dyDescent="0.25">
      <c r="A5140" s="232">
        <v>38700</v>
      </c>
      <c r="B5140" s="235">
        <v>2275.33</v>
      </c>
    </row>
    <row r="5141" spans="1:2" ht="16.350000000000001" customHeight="1" x14ac:dyDescent="0.25">
      <c r="A5141" s="232">
        <v>38701</v>
      </c>
      <c r="B5141" s="233">
        <v>2275.4499999999998</v>
      </c>
    </row>
    <row r="5142" spans="1:2" ht="16.350000000000001" customHeight="1" x14ac:dyDescent="0.25">
      <c r="A5142" s="232">
        <v>38702</v>
      </c>
      <c r="B5142" s="235">
        <v>2276.6999999999998</v>
      </c>
    </row>
    <row r="5143" spans="1:2" ht="16.350000000000001" customHeight="1" x14ac:dyDescent="0.25">
      <c r="A5143" s="232">
        <v>38703</v>
      </c>
      <c r="B5143" s="233">
        <v>2277.85</v>
      </c>
    </row>
    <row r="5144" spans="1:2" ht="16.350000000000001" customHeight="1" x14ac:dyDescent="0.25">
      <c r="A5144" s="232">
        <v>38704</v>
      </c>
      <c r="B5144" s="235">
        <v>2277.85</v>
      </c>
    </row>
    <row r="5145" spans="1:2" ht="16.350000000000001" customHeight="1" x14ac:dyDescent="0.25">
      <c r="A5145" s="232">
        <v>38705</v>
      </c>
      <c r="B5145" s="233">
        <v>2277.85</v>
      </c>
    </row>
    <row r="5146" spans="1:2" ht="16.350000000000001" customHeight="1" x14ac:dyDescent="0.25">
      <c r="A5146" s="232">
        <v>38706</v>
      </c>
      <c r="B5146" s="235">
        <v>2286.83</v>
      </c>
    </row>
    <row r="5147" spans="1:2" ht="16.350000000000001" customHeight="1" x14ac:dyDescent="0.25">
      <c r="A5147" s="232">
        <v>38707</v>
      </c>
      <c r="B5147" s="233">
        <v>2286.46</v>
      </c>
    </row>
    <row r="5148" spans="1:2" ht="16.350000000000001" customHeight="1" x14ac:dyDescent="0.25">
      <c r="A5148" s="232">
        <v>38708</v>
      </c>
      <c r="B5148" s="235">
        <v>2285.61</v>
      </c>
    </row>
    <row r="5149" spans="1:2" ht="16.350000000000001" customHeight="1" x14ac:dyDescent="0.25">
      <c r="A5149" s="232">
        <v>38709</v>
      </c>
      <c r="B5149" s="233">
        <v>2283.4699999999998</v>
      </c>
    </row>
    <row r="5150" spans="1:2" ht="16.350000000000001" customHeight="1" x14ac:dyDescent="0.25">
      <c r="A5150" s="232">
        <v>38710</v>
      </c>
      <c r="B5150" s="235">
        <v>2282.36</v>
      </c>
    </row>
    <row r="5151" spans="1:2" ht="16.350000000000001" customHeight="1" x14ac:dyDescent="0.25">
      <c r="A5151" s="232">
        <v>38711</v>
      </c>
      <c r="B5151" s="233">
        <v>2282.36</v>
      </c>
    </row>
    <row r="5152" spans="1:2" ht="16.350000000000001" customHeight="1" x14ac:dyDescent="0.25">
      <c r="A5152" s="232">
        <v>38712</v>
      </c>
      <c r="B5152" s="235">
        <v>2282.36</v>
      </c>
    </row>
    <row r="5153" spans="1:2" ht="16.350000000000001" customHeight="1" x14ac:dyDescent="0.25">
      <c r="A5153" s="232">
        <v>38713</v>
      </c>
      <c r="B5153" s="233">
        <v>2282.36</v>
      </c>
    </row>
    <row r="5154" spans="1:2" ht="16.350000000000001" customHeight="1" x14ac:dyDescent="0.25">
      <c r="A5154" s="232">
        <v>38714</v>
      </c>
      <c r="B5154" s="235">
        <v>2283.11</v>
      </c>
    </row>
    <row r="5155" spans="1:2" ht="16.350000000000001" customHeight="1" x14ac:dyDescent="0.25">
      <c r="A5155" s="232">
        <v>38715</v>
      </c>
      <c r="B5155" s="233">
        <v>2282.35</v>
      </c>
    </row>
    <row r="5156" spans="1:2" ht="16.350000000000001" customHeight="1" x14ac:dyDescent="0.25">
      <c r="A5156" s="232">
        <v>38716</v>
      </c>
      <c r="B5156" s="235">
        <v>2284.2199999999998</v>
      </c>
    </row>
    <row r="5157" spans="1:2" ht="16.350000000000001" customHeight="1" x14ac:dyDescent="0.25">
      <c r="A5157" s="232">
        <v>38717</v>
      </c>
      <c r="B5157" s="233">
        <v>2284.2199999999998</v>
      </c>
    </row>
    <row r="5158" spans="1:2" ht="16.350000000000001" customHeight="1" x14ac:dyDescent="0.25">
      <c r="A5158" s="232">
        <v>38718</v>
      </c>
      <c r="B5158" s="235">
        <v>2284.2199999999998</v>
      </c>
    </row>
    <row r="5159" spans="1:2" ht="16.350000000000001" customHeight="1" x14ac:dyDescent="0.25">
      <c r="A5159" s="232">
        <v>38719</v>
      </c>
      <c r="B5159" s="233">
        <v>2284.2199999999998</v>
      </c>
    </row>
    <row r="5160" spans="1:2" ht="16.350000000000001" customHeight="1" x14ac:dyDescent="0.25">
      <c r="A5160" s="232">
        <v>38720</v>
      </c>
      <c r="B5160" s="235">
        <v>2284.2199999999998</v>
      </c>
    </row>
    <row r="5161" spans="1:2" ht="16.350000000000001" customHeight="1" x14ac:dyDescent="0.25">
      <c r="A5161" s="232">
        <v>38721</v>
      </c>
      <c r="B5161" s="233">
        <v>2282.27</v>
      </c>
    </row>
    <row r="5162" spans="1:2" ht="16.350000000000001" customHeight="1" x14ac:dyDescent="0.25">
      <c r="A5162" s="232">
        <v>38722</v>
      </c>
      <c r="B5162" s="235">
        <v>2282.13</v>
      </c>
    </row>
    <row r="5163" spans="1:2" ht="16.350000000000001" customHeight="1" x14ac:dyDescent="0.25">
      <c r="A5163" s="232">
        <v>38723</v>
      </c>
      <c r="B5163" s="233">
        <v>2279.9899999999998</v>
      </c>
    </row>
    <row r="5164" spans="1:2" ht="16.350000000000001" customHeight="1" x14ac:dyDescent="0.25">
      <c r="A5164" s="232">
        <v>38724</v>
      </c>
      <c r="B5164" s="235">
        <v>2278.4</v>
      </c>
    </row>
    <row r="5165" spans="1:2" ht="16.350000000000001" customHeight="1" x14ac:dyDescent="0.25">
      <c r="A5165" s="232">
        <v>38725</v>
      </c>
      <c r="B5165" s="233">
        <v>2278.4</v>
      </c>
    </row>
    <row r="5166" spans="1:2" ht="16.350000000000001" customHeight="1" x14ac:dyDescent="0.25">
      <c r="A5166" s="232">
        <v>38726</v>
      </c>
      <c r="B5166" s="235">
        <v>2278.4</v>
      </c>
    </row>
    <row r="5167" spans="1:2" ht="16.350000000000001" customHeight="1" x14ac:dyDescent="0.25">
      <c r="A5167" s="232">
        <v>38727</v>
      </c>
      <c r="B5167" s="233">
        <v>2278.4</v>
      </c>
    </row>
    <row r="5168" spans="1:2" ht="16.350000000000001" customHeight="1" x14ac:dyDescent="0.25">
      <c r="A5168" s="232">
        <v>38728</v>
      </c>
      <c r="B5168" s="235">
        <v>2276.58</v>
      </c>
    </row>
    <row r="5169" spans="1:2" ht="16.350000000000001" customHeight="1" x14ac:dyDescent="0.25">
      <c r="A5169" s="232">
        <v>38729</v>
      </c>
      <c r="B5169" s="233">
        <v>2274.73</v>
      </c>
    </row>
    <row r="5170" spans="1:2" ht="16.350000000000001" customHeight="1" x14ac:dyDescent="0.25">
      <c r="A5170" s="232">
        <v>38730</v>
      </c>
      <c r="B5170" s="235">
        <v>2274.59</v>
      </c>
    </row>
    <row r="5171" spans="1:2" ht="16.350000000000001" customHeight="1" x14ac:dyDescent="0.25">
      <c r="A5171" s="232">
        <v>38731</v>
      </c>
      <c r="B5171" s="233">
        <v>2273.31</v>
      </c>
    </row>
    <row r="5172" spans="1:2" ht="16.350000000000001" customHeight="1" x14ac:dyDescent="0.25">
      <c r="A5172" s="232">
        <v>38732</v>
      </c>
      <c r="B5172" s="235">
        <v>2273.31</v>
      </c>
    </row>
    <row r="5173" spans="1:2" ht="16.350000000000001" customHeight="1" x14ac:dyDescent="0.25">
      <c r="A5173" s="232">
        <v>38733</v>
      </c>
      <c r="B5173" s="233">
        <v>2273.31</v>
      </c>
    </row>
    <row r="5174" spans="1:2" ht="16.350000000000001" customHeight="1" x14ac:dyDescent="0.25">
      <c r="A5174" s="232">
        <v>38734</v>
      </c>
      <c r="B5174" s="235">
        <v>2273.31</v>
      </c>
    </row>
    <row r="5175" spans="1:2" ht="16.350000000000001" customHeight="1" x14ac:dyDescent="0.25">
      <c r="A5175" s="232">
        <v>38735</v>
      </c>
      <c r="B5175" s="233">
        <v>2270.88</v>
      </c>
    </row>
    <row r="5176" spans="1:2" ht="16.350000000000001" customHeight="1" x14ac:dyDescent="0.25">
      <c r="A5176" s="232">
        <v>38736</v>
      </c>
      <c r="B5176" s="235">
        <v>2271.5500000000002</v>
      </c>
    </row>
    <row r="5177" spans="1:2" ht="16.350000000000001" customHeight="1" x14ac:dyDescent="0.25">
      <c r="A5177" s="232">
        <v>38737</v>
      </c>
      <c r="B5177" s="233">
        <v>2269.6999999999998</v>
      </c>
    </row>
    <row r="5178" spans="1:2" ht="16.350000000000001" customHeight="1" x14ac:dyDescent="0.25">
      <c r="A5178" s="232">
        <v>38738</v>
      </c>
      <c r="B5178" s="235">
        <v>2269.41</v>
      </c>
    </row>
    <row r="5179" spans="1:2" ht="16.350000000000001" customHeight="1" x14ac:dyDescent="0.25">
      <c r="A5179" s="232">
        <v>38739</v>
      </c>
      <c r="B5179" s="233">
        <v>2269.41</v>
      </c>
    </row>
    <row r="5180" spans="1:2" ht="16.350000000000001" customHeight="1" x14ac:dyDescent="0.25">
      <c r="A5180" s="232">
        <v>38740</v>
      </c>
      <c r="B5180" s="235">
        <v>2269.41</v>
      </c>
    </row>
    <row r="5181" spans="1:2" ht="16.350000000000001" customHeight="1" x14ac:dyDescent="0.25">
      <c r="A5181" s="232">
        <v>38741</v>
      </c>
      <c r="B5181" s="233">
        <v>2262.04</v>
      </c>
    </row>
    <row r="5182" spans="1:2" ht="16.350000000000001" customHeight="1" x14ac:dyDescent="0.25">
      <c r="A5182" s="232">
        <v>38742</v>
      </c>
      <c r="B5182" s="235">
        <v>2262.87</v>
      </c>
    </row>
    <row r="5183" spans="1:2" ht="16.350000000000001" customHeight="1" x14ac:dyDescent="0.25">
      <c r="A5183" s="232">
        <v>38743</v>
      </c>
      <c r="B5183" s="233">
        <v>2273.5</v>
      </c>
    </row>
    <row r="5184" spans="1:2" ht="16.350000000000001" customHeight="1" x14ac:dyDescent="0.25">
      <c r="A5184" s="232">
        <v>38744</v>
      </c>
      <c r="B5184" s="235">
        <v>2270.85</v>
      </c>
    </row>
    <row r="5185" spans="1:2" ht="16.350000000000001" customHeight="1" x14ac:dyDescent="0.25">
      <c r="A5185" s="232">
        <v>38745</v>
      </c>
      <c r="B5185" s="233">
        <v>2266.66</v>
      </c>
    </row>
    <row r="5186" spans="1:2" ht="16.350000000000001" customHeight="1" x14ac:dyDescent="0.25">
      <c r="A5186" s="232">
        <v>38746</v>
      </c>
      <c r="B5186" s="235">
        <v>2266.66</v>
      </c>
    </row>
    <row r="5187" spans="1:2" ht="16.350000000000001" customHeight="1" x14ac:dyDescent="0.25">
      <c r="A5187" s="232">
        <v>38747</v>
      </c>
      <c r="B5187" s="233">
        <v>2266.66</v>
      </c>
    </row>
    <row r="5188" spans="1:2" ht="16.350000000000001" customHeight="1" x14ac:dyDescent="0.25">
      <c r="A5188" s="232">
        <v>38748</v>
      </c>
      <c r="B5188" s="235">
        <v>2265.65</v>
      </c>
    </row>
    <row r="5189" spans="1:2" ht="16.350000000000001" customHeight="1" x14ac:dyDescent="0.25">
      <c r="A5189" s="232">
        <v>38749</v>
      </c>
      <c r="B5189" s="233">
        <v>2267.63</v>
      </c>
    </row>
    <row r="5190" spans="1:2" ht="16.350000000000001" customHeight="1" x14ac:dyDescent="0.25">
      <c r="A5190" s="232">
        <v>38750</v>
      </c>
      <c r="B5190" s="235">
        <v>2267.39</v>
      </c>
    </row>
    <row r="5191" spans="1:2" ht="16.350000000000001" customHeight="1" x14ac:dyDescent="0.25">
      <c r="A5191" s="232">
        <v>38751</v>
      </c>
      <c r="B5191" s="233">
        <v>2266.0700000000002</v>
      </c>
    </row>
    <row r="5192" spans="1:2" ht="16.350000000000001" customHeight="1" x14ac:dyDescent="0.25">
      <c r="A5192" s="232">
        <v>38752</v>
      </c>
      <c r="B5192" s="235">
        <v>2265.2199999999998</v>
      </c>
    </row>
    <row r="5193" spans="1:2" ht="16.350000000000001" customHeight="1" x14ac:dyDescent="0.25">
      <c r="A5193" s="232">
        <v>38753</v>
      </c>
      <c r="B5193" s="233">
        <v>2265.2199999999998</v>
      </c>
    </row>
    <row r="5194" spans="1:2" ht="16.350000000000001" customHeight="1" x14ac:dyDescent="0.25">
      <c r="A5194" s="232">
        <v>38754</v>
      </c>
      <c r="B5194" s="235">
        <v>2265.2199999999998</v>
      </c>
    </row>
    <row r="5195" spans="1:2" ht="16.350000000000001" customHeight="1" x14ac:dyDescent="0.25">
      <c r="A5195" s="232">
        <v>38755</v>
      </c>
      <c r="B5195" s="233">
        <v>2259.64</v>
      </c>
    </row>
    <row r="5196" spans="1:2" ht="16.350000000000001" customHeight="1" x14ac:dyDescent="0.25">
      <c r="A5196" s="232">
        <v>38756</v>
      </c>
      <c r="B5196" s="235">
        <v>2256.5700000000002</v>
      </c>
    </row>
    <row r="5197" spans="1:2" ht="16.350000000000001" customHeight="1" x14ac:dyDescent="0.25">
      <c r="A5197" s="232">
        <v>38757</v>
      </c>
      <c r="B5197" s="233">
        <v>2259.0700000000002</v>
      </c>
    </row>
    <row r="5198" spans="1:2" ht="16.350000000000001" customHeight="1" x14ac:dyDescent="0.25">
      <c r="A5198" s="232">
        <v>38758</v>
      </c>
      <c r="B5198" s="235">
        <v>2256.9499999999998</v>
      </c>
    </row>
    <row r="5199" spans="1:2" ht="16.350000000000001" customHeight="1" x14ac:dyDescent="0.25">
      <c r="A5199" s="232">
        <v>38759</v>
      </c>
      <c r="B5199" s="233">
        <v>2253.1</v>
      </c>
    </row>
    <row r="5200" spans="1:2" ht="16.350000000000001" customHeight="1" x14ac:dyDescent="0.25">
      <c r="A5200" s="232">
        <v>38760</v>
      </c>
      <c r="B5200" s="235">
        <v>2253.1</v>
      </c>
    </row>
    <row r="5201" spans="1:2" ht="16.350000000000001" customHeight="1" x14ac:dyDescent="0.25">
      <c r="A5201" s="232">
        <v>38761</v>
      </c>
      <c r="B5201" s="233">
        <v>2253.1</v>
      </c>
    </row>
    <row r="5202" spans="1:2" ht="16.350000000000001" customHeight="1" x14ac:dyDescent="0.25">
      <c r="A5202" s="232">
        <v>38762</v>
      </c>
      <c r="B5202" s="235">
        <v>2254.0300000000002</v>
      </c>
    </row>
    <row r="5203" spans="1:2" ht="16.350000000000001" customHeight="1" x14ac:dyDescent="0.25">
      <c r="A5203" s="232">
        <v>38763</v>
      </c>
      <c r="B5203" s="233">
        <v>2254.98</v>
      </c>
    </row>
    <row r="5204" spans="1:2" ht="16.350000000000001" customHeight="1" x14ac:dyDescent="0.25">
      <c r="A5204" s="232">
        <v>38764</v>
      </c>
      <c r="B5204" s="235">
        <v>2253.6799999999998</v>
      </c>
    </row>
    <row r="5205" spans="1:2" ht="16.350000000000001" customHeight="1" x14ac:dyDescent="0.25">
      <c r="A5205" s="232">
        <v>38765</v>
      </c>
      <c r="B5205" s="233">
        <v>2254.11</v>
      </c>
    </row>
    <row r="5206" spans="1:2" ht="16.350000000000001" customHeight="1" x14ac:dyDescent="0.25">
      <c r="A5206" s="232">
        <v>38766</v>
      </c>
      <c r="B5206" s="235">
        <v>2253.89</v>
      </c>
    </row>
    <row r="5207" spans="1:2" ht="16.350000000000001" customHeight="1" x14ac:dyDescent="0.25">
      <c r="A5207" s="232">
        <v>38767</v>
      </c>
      <c r="B5207" s="233">
        <v>2253.89</v>
      </c>
    </row>
    <row r="5208" spans="1:2" ht="16.350000000000001" customHeight="1" x14ac:dyDescent="0.25">
      <c r="A5208" s="232">
        <v>38768</v>
      </c>
      <c r="B5208" s="235">
        <v>2253.89</v>
      </c>
    </row>
    <row r="5209" spans="1:2" ht="16.350000000000001" customHeight="1" x14ac:dyDescent="0.25">
      <c r="A5209" s="232">
        <v>38769</v>
      </c>
      <c r="B5209" s="233">
        <v>2253.89</v>
      </c>
    </row>
    <row r="5210" spans="1:2" ht="16.350000000000001" customHeight="1" x14ac:dyDescent="0.25">
      <c r="A5210" s="232">
        <v>38770</v>
      </c>
      <c r="B5210" s="235">
        <v>2253.42</v>
      </c>
    </row>
    <row r="5211" spans="1:2" ht="16.350000000000001" customHeight="1" x14ac:dyDescent="0.25">
      <c r="A5211" s="232">
        <v>38771</v>
      </c>
      <c r="B5211" s="233">
        <v>2251.7800000000002</v>
      </c>
    </row>
    <row r="5212" spans="1:2" ht="16.350000000000001" customHeight="1" x14ac:dyDescent="0.25">
      <c r="A5212" s="232">
        <v>38772</v>
      </c>
      <c r="B5212" s="235">
        <v>2249.9</v>
      </c>
    </row>
    <row r="5213" spans="1:2" ht="16.350000000000001" customHeight="1" x14ac:dyDescent="0.25">
      <c r="A5213" s="232">
        <v>38773</v>
      </c>
      <c r="B5213" s="233">
        <v>2246.1799999999998</v>
      </c>
    </row>
    <row r="5214" spans="1:2" ht="16.350000000000001" customHeight="1" x14ac:dyDescent="0.25">
      <c r="A5214" s="232">
        <v>38774</v>
      </c>
      <c r="B5214" s="235">
        <v>2246.1799999999998</v>
      </c>
    </row>
    <row r="5215" spans="1:2" ht="16.350000000000001" customHeight="1" x14ac:dyDescent="0.25">
      <c r="A5215" s="232">
        <v>38775</v>
      </c>
      <c r="B5215" s="233">
        <v>2246.1799999999998</v>
      </c>
    </row>
    <row r="5216" spans="1:2" ht="16.350000000000001" customHeight="1" x14ac:dyDescent="0.25">
      <c r="A5216" s="232">
        <v>38776</v>
      </c>
      <c r="B5216" s="235">
        <v>2247.3200000000002</v>
      </c>
    </row>
    <row r="5217" spans="1:2" ht="16.350000000000001" customHeight="1" x14ac:dyDescent="0.25">
      <c r="A5217" s="232">
        <v>38777</v>
      </c>
      <c r="B5217" s="233">
        <v>2245.71</v>
      </c>
    </row>
    <row r="5218" spans="1:2" ht="16.350000000000001" customHeight="1" x14ac:dyDescent="0.25">
      <c r="A5218" s="232">
        <v>38778</v>
      </c>
      <c r="B5218" s="235">
        <v>2247.48</v>
      </c>
    </row>
    <row r="5219" spans="1:2" ht="16.350000000000001" customHeight="1" x14ac:dyDescent="0.25">
      <c r="A5219" s="232">
        <v>38779</v>
      </c>
      <c r="B5219" s="233">
        <v>2251.4499999999998</v>
      </c>
    </row>
    <row r="5220" spans="1:2" ht="16.350000000000001" customHeight="1" x14ac:dyDescent="0.25">
      <c r="A5220" s="232">
        <v>38780</v>
      </c>
      <c r="B5220" s="235">
        <v>2256.17</v>
      </c>
    </row>
    <row r="5221" spans="1:2" ht="16.350000000000001" customHeight="1" x14ac:dyDescent="0.25">
      <c r="A5221" s="232">
        <v>38781</v>
      </c>
      <c r="B5221" s="233">
        <v>2256.17</v>
      </c>
    </row>
    <row r="5222" spans="1:2" ht="16.350000000000001" customHeight="1" x14ac:dyDescent="0.25">
      <c r="A5222" s="232">
        <v>38782</v>
      </c>
      <c r="B5222" s="235">
        <v>2256.17</v>
      </c>
    </row>
    <row r="5223" spans="1:2" ht="16.350000000000001" customHeight="1" x14ac:dyDescent="0.25">
      <c r="A5223" s="232">
        <v>38783</v>
      </c>
      <c r="B5223" s="233">
        <v>2259.12</v>
      </c>
    </row>
    <row r="5224" spans="1:2" ht="16.350000000000001" customHeight="1" x14ac:dyDescent="0.25">
      <c r="A5224" s="232">
        <v>38784</v>
      </c>
      <c r="B5224" s="235">
        <v>2258.11</v>
      </c>
    </row>
    <row r="5225" spans="1:2" ht="16.350000000000001" customHeight="1" x14ac:dyDescent="0.25">
      <c r="A5225" s="232">
        <v>38785</v>
      </c>
      <c r="B5225" s="233">
        <v>2254.5500000000002</v>
      </c>
    </row>
    <row r="5226" spans="1:2" ht="16.350000000000001" customHeight="1" x14ac:dyDescent="0.25">
      <c r="A5226" s="232">
        <v>38786</v>
      </c>
      <c r="B5226" s="235">
        <v>2257.67</v>
      </c>
    </row>
    <row r="5227" spans="1:2" ht="16.350000000000001" customHeight="1" x14ac:dyDescent="0.25">
      <c r="A5227" s="232">
        <v>38787</v>
      </c>
      <c r="B5227" s="233">
        <v>2265.15</v>
      </c>
    </row>
    <row r="5228" spans="1:2" ht="16.350000000000001" customHeight="1" x14ac:dyDescent="0.25">
      <c r="A5228" s="232">
        <v>38788</v>
      </c>
      <c r="B5228" s="235">
        <v>2265.15</v>
      </c>
    </row>
    <row r="5229" spans="1:2" ht="16.350000000000001" customHeight="1" x14ac:dyDescent="0.25">
      <c r="A5229" s="232">
        <v>38789</v>
      </c>
      <c r="B5229" s="233">
        <v>2265.15</v>
      </c>
    </row>
    <row r="5230" spans="1:2" ht="16.350000000000001" customHeight="1" x14ac:dyDescent="0.25">
      <c r="A5230" s="232">
        <v>38790</v>
      </c>
      <c r="B5230" s="235">
        <v>2263.46</v>
      </c>
    </row>
    <row r="5231" spans="1:2" ht="16.350000000000001" customHeight="1" x14ac:dyDescent="0.25">
      <c r="A5231" s="232">
        <v>38791</v>
      </c>
      <c r="B5231" s="233">
        <v>2262.41</v>
      </c>
    </row>
    <row r="5232" spans="1:2" ht="16.350000000000001" customHeight="1" x14ac:dyDescent="0.25">
      <c r="A5232" s="232">
        <v>38792</v>
      </c>
      <c r="B5232" s="235">
        <v>2259.5300000000002</v>
      </c>
    </row>
    <row r="5233" spans="1:2" ht="16.350000000000001" customHeight="1" x14ac:dyDescent="0.25">
      <c r="A5233" s="232">
        <v>38793</v>
      </c>
      <c r="B5233" s="233">
        <v>2258.0100000000002</v>
      </c>
    </row>
    <row r="5234" spans="1:2" ht="16.350000000000001" customHeight="1" x14ac:dyDescent="0.25">
      <c r="A5234" s="232">
        <v>38794</v>
      </c>
      <c r="B5234" s="235">
        <v>2257.0100000000002</v>
      </c>
    </row>
    <row r="5235" spans="1:2" ht="16.350000000000001" customHeight="1" x14ac:dyDescent="0.25">
      <c r="A5235" s="232">
        <v>38795</v>
      </c>
      <c r="B5235" s="233">
        <v>2257.0100000000002</v>
      </c>
    </row>
    <row r="5236" spans="1:2" ht="16.350000000000001" customHeight="1" x14ac:dyDescent="0.25">
      <c r="A5236" s="232">
        <v>38796</v>
      </c>
      <c r="B5236" s="235">
        <v>2257.0100000000002</v>
      </c>
    </row>
    <row r="5237" spans="1:2" ht="16.350000000000001" customHeight="1" x14ac:dyDescent="0.25">
      <c r="A5237" s="232">
        <v>38797</v>
      </c>
      <c r="B5237" s="233">
        <v>2257.0100000000002</v>
      </c>
    </row>
    <row r="5238" spans="1:2" ht="16.350000000000001" customHeight="1" x14ac:dyDescent="0.25">
      <c r="A5238" s="232">
        <v>38798</v>
      </c>
      <c r="B5238" s="235">
        <v>2259.19</v>
      </c>
    </row>
    <row r="5239" spans="1:2" ht="16.350000000000001" customHeight="1" x14ac:dyDescent="0.25">
      <c r="A5239" s="232">
        <v>38799</v>
      </c>
      <c r="B5239" s="233">
        <v>2263.31</v>
      </c>
    </row>
    <row r="5240" spans="1:2" ht="16.350000000000001" customHeight="1" x14ac:dyDescent="0.25">
      <c r="A5240" s="232">
        <v>38800</v>
      </c>
      <c r="B5240" s="235">
        <v>2265.4899999999998</v>
      </c>
    </row>
    <row r="5241" spans="1:2" ht="16.350000000000001" customHeight="1" x14ac:dyDescent="0.25">
      <c r="A5241" s="232">
        <v>38801</v>
      </c>
      <c r="B5241" s="233">
        <v>2266.9499999999998</v>
      </c>
    </row>
    <row r="5242" spans="1:2" ht="16.350000000000001" customHeight="1" x14ac:dyDescent="0.25">
      <c r="A5242" s="232">
        <v>38802</v>
      </c>
      <c r="B5242" s="235">
        <v>2266.9499999999998</v>
      </c>
    </row>
    <row r="5243" spans="1:2" ht="16.350000000000001" customHeight="1" x14ac:dyDescent="0.25">
      <c r="A5243" s="232">
        <v>38803</v>
      </c>
      <c r="B5243" s="233">
        <v>2266.9499999999998</v>
      </c>
    </row>
    <row r="5244" spans="1:2" ht="16.350000000000001" customHeight="1" x14ac:dyDescent="0.25">
      <c r="A5244" s="232">
        <v>38804</v>
      </c>
      <c r="B5244" s="235">
        <v>2268.35</v>
      </c>
    </row>
    <row r="5245" spans="1:2" ht="16.350000000000001" customHeight="1" x14ac:dyDescent="0.25">
      <c r="A5245" s="232">
        <v>38805</v>
      </c>
      <c r="B5245" s="233">
        <v>2276.08</v>
      </c>
    </row>
    <row r="5246" spans="1:2" ht="16.350000000000001" customHeight="1" x14ac:dyDescent="0.25">
      <c r="A5246" s="232">
        <v>38806</v>
      </c>
      <c r="B5246" s="235">
        <v>2286.73</v>
      </c>
    </row>
    <row r="5247" spans="1:2" ht="16.350000000000001" customHeight="1" x14ac:dyDescent="0.25">
      <c r="A5247" s="232">
        <v>38807</v>
      </c>
      <c r="B5247" s="233">
        <v>2289.98</v>
      </c>
    </row>
    <row r="5248" spans="1:2" ht="16.350000000000001" customHeight="1" x14ac:dyDescent="0.25">
      <c r="A5248" s="232">
        <v>38808</v>
      </c>
      <c r="B5248" s="235">
        <v>2293.38</v>
      </c>
    </row>
    <row r="5249" spans="1:2" ht="16.350000000000001" customHeight="1" x14ac:dyDescent="0.25">
      <c r="A5249" s="232">
        <v>38809</v>
      </c>
      <c r="B5249" s="233">
        <v>2293.38</v>
      </c>
    </row>
    <row r="5250" spans="1:2" ht="16.350000000000001" customHeight="1" x14ac:dyDescent="0.25">
      <c r="A5250" s="232">
        <v>38810</v>
      </c>
      <c r="B5250" s="235">
        <v>2293.38</v>
      </c>
    </row>
    <row r="5251" spans="1:2" ht="16.350000000000001" customHeight="1" x14ac:dyDescent="0.25">
      <c r="A5251" s="232">
        <v>38811</v>
      </c>
      <c r="B5251" s="233">
        <v>2296.1799999999998</v>
      </c>
    </row>
    <row r="5252" spans="1:2" ht="16.350000000000001" customHeight="1" x14ac:dyDescent="0.25">
      <c r="A5252" s="232">
        <v>38812</v>
      </c>
      <c r="B5252" s="235">
        <v>2288.67</v>
      </c>
    </row>
    <row r="5253" spans="1:2" ht="16.350000000000001" customHeight="1" x14ac:dyDescent="0.25">
      <c r="A5253" s="232">
        <v>38813</v>
      </c>
      <c r="B5253" s="233">
        <v>2294.9899999999998</v>
      </c>
    </row>
    <row r="5254" spans="1:2" ht="16.350000000000001" customHeight="1" x14ac:dyDescent="0.25">
      <c r="A5254" s="232">
        <v>38814</v>
      </c>
      <c r="B5254" s="235">
        <v>2313.0500000000002</v>
      </c>
    </row>
    <row r="5255" spans="1:2" ht="16.350000000000001" customHeight="1" x14ac:dyDescent="0.25">
      <c r="A5255" s="232">
        <v>38815</v>
      </c>
      <c r="B5255" s="233">
        <v>2342.35</v>
      </c>
    </row>
    <row r="5256" spans="1:2" ht="16.350000000000001" customHeight="1" x14ac:dyDescent="0.25">
      <c r="A5256" s="232">
        <v>38816</v>
      </c>
      <c r="B5256" s="235">
        <v>2342.35</v>
      </c>
    </row>
    <row r="5257" spans="1:2" ht="16.350000000000001" customHeight="1" x14ac:dyDescent="0.25">
      <c r="A5257" s="232">
        <v>38817</v>
      </c>
      <c r="B5257" s="233">
        <v>2342.35</v>
      </c>
    </row>
    <row r="5258" spans="1:2" ht="16.350000000000001" customHeight="1" x14ac:dyDescent="0.25">
      <c r="A5258" s="232">
        <v>38818</v>
      </c>
      <c r="B5258" s="235">
        <v>2352.58</v>
      </c>
    </row>
    <row r="5259" spans="1:2" ht="16.350000000000001" customHeight="1" x14ac:dyDescent="0.25">
      <c r="A5259" s="232">
        <v>38819</v>
      </c>
      <c r="B5259" s="233">
        <v>2336.2600000000002</v>
      </c>
    </row>
    <row r="5260" spans="1:2" ht="16.350000000000001" customHeight="1" x14ac:dyDescent="0.25">
      <c r="A5260" s="232">
        <v>38820</v>
      </c>
      <c r="B5260" s="235">
        <v>2335.16</v>
      </c>
    </row>
    <row r="5261" spans="1:2" ht="16.350000000000001" customHeight="1" x14ac:dyDescent="0.25">
      <c r="A5261" s="232">
        <v>38821</v>
      </c>
      <c r="B5261" s="233">
        <v>2335.16</v>
      </c>
    </row>
    <row r="5262" spans="1:2" ht="16.350000000000001" customHeight="1" x14ac:dyDescent="0.25">
      <c r="A5262" s="232">
        <v>38822</v>
      </c>
      <c r="B5262" s="235">
        <v>2335.16</v>
      </c>
    </row>
    <row r="5263" spans="1:2" ht="16.350000000000001" customHeight="1" x14ac:dyDescent="0.25">
      <c r="A5263" s="232">
        <v>38823</v>
      </c>
      <c r="B5263" s="233">
        <v>2335.16</v>
      </c>
    </row>
    <row r="5264" spans="1:2" ht="16.350000000000001" customHeight="1" x14ac:dyDescent="0.25">
      <c r="A5264" s="232">
        <v>38824</v>
      </c>
      <c r="B5264" s="235">
        <v>2335.16</v>
      </c>
    </row>
    <row r="5265" spans="1:2" ht="16.350000000000001" customHeight="1" x14ac:dyDescent="0.25">
      <c r="A5265" s="232">
        <v>38825</v>
      </c>
      <c r="B5265" s="233">
        <v>2366.15</v>
      </c>
    </row>
    <row r="5266" spans="1:2" ht="16.350000000000001" customHeight="1" x14ac:dyDescent="0.25">
      <c r="A5266" s="232">
        <v>38826</v>
      </c>
      <c r="B5266" s="235">
        <v>2349.0300000000002</v>
      </c>
    </row>
    <row r="5267" spans="1:2" ht="16.350000000000001" customHeight="1" x14ac:dyDescent="0.25">
      <c r="A5267" s="232">
        <v>38827</v>
      </c>
      <c r="B5267" s="233">
        <v>2344.73</v>
      </c>
    </row>
    <row r="5268" spans="1:2" ht="16.350000000000001" customHeight="1" x14ac:dyDescent="0.25">
      <c r="A5268" s="232">
        <v>38828</v>
      </c>
      <c r="B5268" s="235">
        <v>2336.1</v>
      </c>
    </row>
    <row r="5269" spans="1:2" ht="16.350000000000001" customHeight="1" x14ac:dyDescent="0.25">
      <c r="A5269" s="232">
        <v>38829</v>
      </c>
      <c r="B5269" s="233">
        <v>2337.42</v>
      </c>
    </row>
    <row r="5270" spans="1:2" ht="16.350000000000001" customHeight="1" x14ac:dyDescent="0.25">
      <c r="A5270" s="232">
        <v>38830</v>
      </c>
      <c r="B5270" s="235">
        <v>2337.42</v>
      </c>
    </row>
    <row r="5271" spans="1:2" ht="16.350000000000001" customHeight="1" x14ac:dyDescent="0.25">
      <c r="A5271" s="232">
        <v>38831</v>
      </c>
      <c r="B5271" s="233">
        <v>2337.42</v>
      </c>
    </row>
    <row r="5272" spans="1:2" ht="16.350000000000001" customHeight="1" x14ac:dyDescent="0.25">
      <c r="A5272" s="232">
        <v>38832</v>
      </c>
      <c r="B5272" s="235">
        <v>2332.9899999999998</v>
      </c>
    </row>
    <row r="5273" spans="1:2" ht="16.350000000000001" customHeight="1" x14ac:dyDescent="0.25">
      <c r="A5273" s="232">
        <v>38833</v>
      </c>
      <c r="B5273" s="233">
        <v>2348.4899999999998</v>
      </c>
    </row>
    <row r="5274" spans="1:2" ht="16.350000000000001" customHeight="1" x14ac:dyDescent="0.25">
      <c r="A5274" s="232">
        <v>38834</v>
      </c>
      <c r="B5274" s="235">
        <v>2373.94</v>
      </c>
    </row>
    <row r="5275" spans="1:2" ht="16.350000000000001" customHeight="1" x14ac:dyDescent="0.25">
      <c r="A5275" s="232">
        <v>38835</v>
      </c>
      <c r="B5275" s="233">
        <v>2375.66</v>
      </c>
    </row>
    <row r="5276" spans="1:2" ht="16.350000000000001" customHeight="1" x14ac:dyDescent="0.25">
      <c r="A5276" s="232">
        <v>38836</v>
      </c>
      <c r="B5276" s="235">
        <v>2375.0300000000002</v>
      </c>
    </row>
    <row r="5277" spans="1:2" ht="16.350000000000001" customHeight="1" x14ac:dyDescent="0.25">
      <c r="A5277" s="232">
        <v>38837</v>
      </c>
      <c r="B5277" s="233">
        <v>2375.0300000000002</v>
      </c>
    </row>
    <row r="5278" spans="1:2" ht="16.350000000000001" customHeight="1" x14ac:dyDescent="0.25">
      <c r="A5278" s="232">
        <v>38838</v>
      </c>
      <c r="B5278" s="235">
        <v>2375.0300000000002</v>
      </c>
    </row>
    <row r="5279" spans="1:2" ht="16.350000000000001" customHeight="1" x14ac:dyDescent="0.25">
      <c r="A5279" s="232">
        <v>38839</v>
      </c>
      <c r="B5279" s="233">
        <v>2375.0300000000002</v>
      </c>
    </row>
    <row r="5280" spans="1:2" ht="16.350000000000001" customHeight="1" x14ac:dyDescent="0.25">
      <c r="A5280" s="232">
        <v>38840</v>
      </c>
      <c r="B5280" s="235">
        <v>2380.31</v>
      </c>
    </row>
    <row r="5281" spans="1:2" ht="16.350000000000001" customHeight="1" x14ac:dyDescent="0.25">
      <c r="A5281" s="232">
        <v>38841</v>
      </c>
      <c r="B5281" s="233">
        <v>2377.59</v>
      </c>
    </row>
    <row r="5282" spans="1:2" ht="16.350000000000001" customHeight="1" x14ac:dyDescent="0.25">
      <c r="A5282" s="232">
        <v>38842</v>
      </c>
      <c r="B5282" s="235">
        <v>2381.36</v>
      </c>
    </row>
    <row r="5283" spans="1:2" ht="16.350000000000001" customHeight="1" x14ac:dyDescent="0.25">
      <c r="A5283" s="232">
        <v>38843</v>
      </c>
      <c r="B5283" s="233">
        <v>2370.63</v>
      </c>
    </row>
    <row r="5284" spans="1:2" ht="16.350000000000001" customHeight="1" x14ac:dyDescent="0.25">
      <c r="A5284" s="232">
        <v>38844</v>
      </c>
      <c r="B5284" s="235">
        <v>2370.63</v>
      </c>
    </row>
    <row r="5285" spans="1:2" ht="16.350000000000001" customHeight="1" x14ac:dyDescent="0.25">
      <c r="A5285" s="232">
        <v>38845</v>
      </c>
      <c r="B5285" s="233">
        <v>2370.63</v>
      </c>
    </row>
    <row r="5286" spans="1:2" ht="16.350000000000001" customHeight="1" x14ac:dyDescent="0.25">
      <c r="A5286" s="232">
        <v>38846</v>
      </c>
      <c r="B5286" s="235">
        <v>2351.06</v>
      </c>
    </row>
    <row r="5287" spans="1:2" ht="16.350000000000001" customHeight="1" x14ac:dyDescent="0.25">
      <c r="A5287" s="232">
        <v>38847</v>
      </c>
      <c r="B5287" s="233">
        <v>2338.7600000000002</v>
      </c>
    </row>
    <row r="5288" spans="1:2" ht="16.350000000000001" customHeight="1" x14ac:dyDescent="0.25">
      <c r="A5288" s="232">
        <v>38848</v>
      </c>
      <c r="B5288" s="235">
        <v>2329.35</v>
      </c>
    </row>
    <row r="5289" spans="1:2" ht="16.350000000000001" customHeight="1" x14ac:dyDescent="0.25">
      <c r="A5289" s="232">
        <v>38849</v>
      </c>
      <c r="B5289" s="233">
        <v>2346.06</v>
      </c>
    </row>
    <row r="5290" spans="1:2" ht="16.350000000000001" customHeight="1" x14ac:dyDescent="0.25">
      <c r="A5290" s="232">
        <v>38850</v>
      </c>
      <c r="B5290" s="235">
        <v>2375.86</v>
      </c>
    </row>
    <row r="5291" spans="1:2" ht="16.350000000000001" customHeight="1" x14ac:dyDescent="0.25">
      <c r="A5291" s="232">
        <v>38851</v>
      </c>
      <c r="B5291" s="233">
        <v>2375.86</v>
      </c>
    </row>
    <row r="5292" spans="1:2" ht="16.350000000000001" customHeight="1" x14ac:dyDescent="0.25">
      <c r="A5292" s="232">
        <v>38852</v>
      </c>
      <c r="B5292" s="235">
        <v>2375.86</v>
      </c>
    </row>
    <row r="5293" spans="1:2" ht="16.350000000000001" customHeight="1" x14ac:dyDescent="0.25">
      <c r="A5293" s="232">
        <v>38853</v>
      </c>
      <c r="B5293" s="233">
        <v>2424.27</v>
      </c>
    </row>
    <row r="5294" spans="1:2" ht="16.350000000000001" customHeight="1" x14ac:dyDescent="0.25">
      <c r="A5294" s="232">
        <v>38854</v>
      </c>
      <c r="B5294" s="235">
        <v>2410.96</v>
      </c>
    </row>
    <row r="5295" spans="1:2" ht="16.350000000000001" customHeight="1" x14ac:dyDescent="0.25">
      <c r="A5295" s="232">
        <v>38855</v>
      </c>
      <c r="B5295" s="233">
        <v>2435.52</v>
      </c>
    </row>
    <row r="5296" spans="1:2" ht="16.350000000000001" customHeight="1" x14ac:dyDescent="0.25">
      <c r="A5296" s="232">
        <v>38856</v>
      </c>
      <c r="B5296" s="235">
        <v>2450.63</v>
      </c>
    </row>
    <row r="5297" spans="1:2" ht="16.350000000000001" customHeight="1" x14ac:dyDescent="0.25">
      <c r="A5297" s="232">
        <v>38857</v>
      </c>
      <c r="B5297" s="233">
        <v>2452.5</v>
      </c>
    </row>
    <row r="5298" spans="1:2" ht="16.350000000000001" customHeight="1" x14ac:dyDescent="0.25">
      <c r="A5298" s="232">
        <v>38858</v>
      </c>
      <c r="B5298" s="235">
        <v>2452.5</v>
      </c>
    </row>
    <row r="5299" spans="1:2" ht="16.350000000000001" customHeight="1" x14ac:dyDescent="0.25">
      <c r="A5299" s="232">
        <v>38859</v>
      </c>
      <c r="B5299" s="233">
        <v>2452.5</v>
      </c>
    </row>
    <row r="5300" spans="1:2" ht="16.350000000000001" customHeight="1" x14ac:dyDescent="0.25">
      <c r="A5300" s="232">
        <v>38860</v>
      </c>
      <c r="B5300" s="235">
        <v>2493.98</v>
      </c>
    </row>
    <row r="5301" spans="1:2" ht="16.350000000000001" customHeight="1" x14ac:dyDescent="0.25">
      <c r="A5301" s="232">
        <v>38861</v>
      </c>
      <c r="B5301" s="233">
        <v>2490.06</v>
      </c>
    </row>
    <row r="5302" spans="1:2" ht="16.350000000000001" customHeight="1" x14ac:dyDescent="0.25">
      <c r="A5302" s="232">
        <v>38862</v>
      </c>
      <c r="B5302" s="235">
        <v>2518.34</v>
      </c>
    </row>
    <row r="5303" spans="1:2" ht="16.350000000000001" customHeight="1" x14ac:dyDescent="0.25">
      <c r="A5303" s="232">
        <v>38863</v>
      </c>
      <c r="B5303" s="233">
        <v>2517.44</v>
      </c>
    </row>
    <row r="5304" spans="1:2" ht="16.350000000000001" customHeight="1" x14ac:dyDescent="0.25">
      <c r="A5304" s="232">
        <v>38864</v>
      </c>
      <c r="B5304" s="235">
        <v>2475.75</v>
      </c>
    </row>
    <row r="5305" spans="1:2" ht="16.350000000000001" customHeight="1" x14ac:dyDescent="0.25">
      <c r="A5305" s="232">
        <v>38865</v>
      </c>
      <c r="B5305" s="233">
        <v>2475.75</v>
      </c>
    </row>
    <row r="5306" spans="1:2" ht="16.350000000000001" customHeight="1" x14ac:dyDescent="0.25">
      <c r="A5306" s="232">
        <v>38866</v>
      </c>
      <c r="B5306" s="235">
        <v>2475.75</v>
      </c>
    </row>
    <row r="5307" spans="1:2" ht="16.350000000000001" customHeight="1" x14ac:dyDescent="0.25">
      <c r="A5307" s="232">
        <v>38867</v>
      </c>
      <c r="B5307" s="233">
        <v>2475.75</v>
      </c>
    </row>
    <row r="5308" spans="1:2" ht="16.350000000000001" customHeight="1" x14ac:dyDescent="0.25">
      <c r="A5308" s="232">
        <v>38868</v>
      </c>
      <c r="B5308" s="235">
        <v>2482.41</v>
      </c>
    </row>
    <row r="5309" spans="1:2" ht="16.350000000000001" customHeight="1" x14ac:dyDescent="0.25">
      <c r="A5309" s="232">
        <v>38869</v>
      </c>
      <c r="B5309" s="233">
        <v>2486.0700000000002</v>
      </c>
    </row>
    <row r="5310" spans="1:2" ht="16.350000000000001" customHeight="1" x14ac:dyDescent="0.25">
      <c r="A5310" s="232">
        <v>38870</v>
      </c>
      <c r="B5310" s="235">
        <v>2484.62</v>
      </c>
    </row>
    <row r="5311" spans="1:2" ht="16.350000000000001" customHeight="1" x14ac:dyDescent="0.25">
      <c r="A5311" s="232">
        <v>38871</v>
      </c>
      <c r="B5311" s="233">
        <v>2450.8000000000002</v>
      </c>
    </row>
    <row r="5312" spans="1:2" ht="16.350000000000001" customHeight="1" x14ac:dyDescent="0.25">
      <c r="A5312" s="232">
        <v>38872</v>
      </c>
      <c r="B5312" s="235">
        <v>2450.8000000000002</v>
      </c>
    </row>
    <row r="5313" spans="1:2" ht="16.350000000000001" customHeight="1" x14ac:dyDescent="0.25">
      <c r="A5313" s="232">
        <v>38873</v>
      </c>
      <c r="B5313" s="233">
        <v>2450.8000000000002</v>
      </c>
    </row>
    <row r="5314" spans="1:2" ht="16.350000000000001" customHeight="1" x14ac:dyDescent="0.25">
      <c r="A5314" s="232">
        <v>38874</v>
      </c>
      <c r="B5314" s="235">
        <v>2443.7199999999998</v>
      </c>
    </row>
    <row r="5315" spans="1:2" ht="16.350000000000001" customHeight="1" x14ac:dyDescent="0.25">
      <c r="A5315" s="232">
        <v>38875</v>
      </c>
      <c r="B5315" s="233">
        <v>2470.9899999999998</v>
      </c>
    </row>
    <row r="5316" spans="1:2" ht="16.350000000000001" customHeight="1" x14ac:dyDescent="0.25">
      <c r="A5316" s="232">
        <v>38876</v>
      </c>
      <c r="B5316" s="235">
        <v>2482.15</v>
      </c>
    </row>
    <row r="5317" spans="1:2" ht="16.350000000000001" customHeight="1" x14ac:dyDescent="0.25">
      <c r="A5317" s="232">
        <v>38877</v>
      </c>
      <c r="B5317" s="233">
        <v>2511.34</v>
      </c>
    </row>
    <row r="5318" spans="1:2" ht="16.350000000000001" customHeight="1" x14ac:dyDescent="0.25">
      <c r="A5318" s="232">
        <v>38878</v>
      </c>
      <c r="B5318" s="235">
        <v>2510.8200000000002</v>
      </c>
    </row>
    <row r="5319" spans="1:2" ht="16.350000000000001" customHeight="1" x14ac:dyDescent="0.25">
      <c r="A5319" s="232">
        <v>38879</v>
      </c>
      <c r="B5319" s="233">
        <v>2510.8200000000002</v>
      </c>
    </row>
    <row r="5320" spans="1:2" ht="16.350000000000001" customHeight="1" x14ac:dyDescent="0.25">
      <c r="A5320" s="232">
        <v>38880</v>
      </c>
      <c r="B5320" s="235">
        <v>2510.8200000000002</v>
      </c>
    </row>
    <row r="5321" spans="1:2" ht="16.350000000000001" customHeight="1" x14ac:dyDescent="0.25">
      <c r="A5321" s="232">
        <v>38881</v>
      </c>
      <c r="B5321" s="233">
        <v>2534.83</v>
      </c>
    </row>
    <row r="5322" spans="1:2" ht="16.350000000000001" customHeight="1" x14ac:dyDescent="0.25">
      <c r="A5322" s="232">
        <v>38882</v>
      </c>
      <c r="B5322" s="235">
        <v>2569.1</v>
      </c>
    </row>
    <row r="5323" spans="1:2" ht="16.350000000000001" customHeight="1" x14ac:dyDescent="0.25">
      <c r="A5323" s="232">
        <v>38883</v>
      </c>
      <c r="B5323" s="233">
        <v>2570.11</v>
      </c>
    </row>
    <row r="5324" spans="1:2" ht="16.350000000000001" customHeight="1" x14ac:dyDescent="0.25">
      <c r="A5324" s="232">
        <v>38884</v>
      </c>
      <c r="B5324" s="235">
        <v>2564.3000000000002</v>
      </c>
    </row>
    <row r="5325" spans="1:2" ht="16.350000000000001" customHeight="1" x14ac:dyDescent="0.25">
      <c r="A5325" s="232">
        <v>38885</v>
      </c>
      <c r="B5325" s="233">
        <v>2559.04</v>
      </c>
    </row>
    <row r="5326" spans="1:2" ht="16.350000000000001" customHeight="1" x14ac:dyDescent="0.25">
      <c r="A5326" s="232">
        <v>38886</v>
      </c>
      <c r="B5326" s="235">
        <v>2559.04</v>
      </c>
    </row>
    <row r="5327" spans="1:2" ht="16.350000000000001" customHeight="1" x14ac:dyDescent="0.25">
      <c r="A5327" s="232">
        <v>38887</v>
      </c>
      <c r="B5327" s="233">
        <v>2559.04</v>
      </c>
    </row>
    <row r="5328" spans="1:2" ht="16.350000000000001" customHeight="1" x14ac:dyDescent="0.25">
      <c r="A5328" s="232">
        <v>38888</v>
      </c>
      <c r="B5328" s="235">
        <v>2559.04</v>
      </c>
    </row>
    <row r="5329" spans="1:2" ht="16.350000000000001" customHeight="1" x14ac:dyDescent="0.25">
      <c r="A5329" s="232">
        <v>38889</v>
      </c>
      <c r="B5329" s="233">
        <v>2568.12</v>
      </c>
    </row>
    <row r="5330" spans="1:2" ht="16.350000000000001" customHeight="1" x14ac:dyDescent="0.25">
      <c r="A5330" s="232">
        <v>38890</v>
      </c>
      <c r="B5330" s="235">
        <v>2566.7600000000002</v>
      </c>
    </row>
    <row r="5331" spans="1:2" ht="16.350000000000001" customHeight="1" x14ac:dyDescent="0.25">
      <c r="A5331" s="232">
        <v>38891</v>
      </c>
      <c r="B5331" s="233">
        <v>2578.02</v>
      </c>
    </row>
    <row r="5332" spans="1:2" ht="16.350000000000001" customHeight="1" x14ac:dyDescent="0.25">
      <c r="A5332" s="232">
        <v>38892</v>
      </c>
      <c r="B5332" s="235">
        <v>2607.13</v>
      </c>
    </row>
    <row r="5333" spans="1:2" ht="16.350000000000001" customHeight="1" x14ac:dyDescent="0.25">
      <c r="A5333" s="232">
        <v>38893</v>
      </c>
      <c r="B5333" s="233">
        <v>2607.13</v>
      </c>
    </row>
    <row r="5334" spans="1:2" ht="16.350000000000001" customHeight="1" x14ac:dyDescent="0.25">
      <c r="A5334" s="232">
        <v>38894</v>
      </c>
      <c r="B5334" s="235">
        <v>2607.13</v>
      </c>
    </row>
    <row r="5335" spans="1:2" ht="16.350000000000001" customHeight="1" x14ac:dyDescent="0.25">
      <c r="A5335" s="232">
        <v>38895</v>
      </c>
      <c r="B5335" s="233">
        <v>2607.13</v>
      </c>
    </row>
    <row r="5336" spans="1:2" ht="16.350000000000001" customHeight="1" x14ac:dyDescent="0.25">
      <c r="A5336" s="232">
        <v>38896</v>
      </c>
      <c r="B5336" s="235">
        <v>2619.75</v>
      </c>
    </row>
    <row r="5337" spans="1:2" ht="16.350000000000001" customHeight="1" x14ac:dyDescent="0.25">
      <c r="A5337" s="232">
        <v>38897</v>
      </c>
      <c r="B5337" s="233">
        <v>2634.06</v>
      </c>
    </row>
    <row r="5338" spans="1:2" ht="16.350000000000001" customHeight="1" x14ac:dyDescent="0.25">
      <c r="A5338" s="232">
        <v>38898</v>
      </c>
      <c r="B5338" s="235">
        <v>2633.12</v>
      </c>
    </row>
    <row r="5339" spans="1:2" ht="16.350000000000001" customHeight="1" x14ac:dyDescent="0.25">
      <c r="A5339" s="232">
        <v>38899</v>
      </c>
      <c r="B5339" s="233">
        <v>2579.08</v>
      </c>
    </row>
    <row r="5340" spans="1:2" ht="16.350000000000001" customHeight="1" x14ac:dyDescent="0.25">
      <c r="A5340" s="232">
        <v>38900</v>
      </c>
      <c r="B5340" s="235">
        <v>2579.08</v>
      </c>
    </row>
    <row r="5341" spans="1:2" ht="16.350000000000001" customHeight="1" x14ac:dyDescent="0.25">
      <c r="A5341" s="232">
        <v>38901</v>
      </c>
      <c r="B5341" s="233">
        <v>2579.08</v>
      </c>
    </row>
    <row r="5342" spans="1:2" ht="16.350000000000001" customHeight="1" x14ac:dyDescent="0.25">
      <c r="A5342" s="232">
        <v>38902</v>
      </c>
      <c r="B5342" s="235">
        <v>2579.08</v>
      </c>
    </row>
    <row r="5343" spans="1:2" ht="16.350000000000001" customHeight="1" x14ac:dyDescent="0.25">
      <c r="A5343" s="232">
        <v>38903</v>
      </c>
      <c r="B5343" s="233">
        <v>2579.08</v>
      </c>
    </row>
    <row r="5344" spans="1:2" ht="16.350000000000001" customHeight="1" x14ac:dyDescent="0.25">
      <c r="A5344" s="232">
        <v>38904</v>
      </c>
      <c r="B5344" s="235">
        <v>2574.7399999999998</v>
      </c>
    </row>
    <row r="5345" spans="1:2" ht="16.350000000000001" customHeight="1" x14ac:dyDescent="0.25">
      <c r="A5345" s="232">
        <v>38905</v>
      </c>
      <c r="B5345" s="233">
        <v>2562.85</v>
      </c>
    </row>
    <row r="5346" spans="1:2" ht="16.350000000000001" customHeight="1" x14ac:dyDescent="0.25">
      <c r="A5346" s="232">
        <v>38906</v>
      </c>
      <c r="B5346" s="235">
        <v>2525.5</v>
      </c>
    </row>
    <row r="5347" spans="1:2" ht="16.350000000000001" customHeight="1" x14ac:dyDescent="0.25">
      <c r="A5347" s="232">
        <v>38907</v>
      </c>
      <c r="B5347" s="233">
        <v>2525.5</v>
      </c>
    </row>
    <row r="5348" spans="1:2" ht="16.350000000000001" customHeight="1" x14ac:dyDescent="0.25">
      <c r="A5348" s="232">
        <v>38908</v>
      </c>
      <c r="B5348" s="235">
        <v>2525.5</v>
      </c>
    </row>
    <row r="5349" spans="1:2" ht="16.350000000000001" customHeight="1" x14ac:dyDescent="0.25">
      <c r="A5349" s="232">
        <v>38909</v>
      </c>
      <c r="B5349" s="233">
        <v>2491.4499999999998</v>
      </c>
    </row>
    <row r="5350" spans="1:2" ht="16.350000000000001" customHeight="1" x14ac:dyDescent="0.25">
      <c r="A5350" s="232">
        <v>38910</v>
      </c>
      <c r="B5350" s="235">
        <v>2488.33</v>
      </c>
    </row>
    <row r="5351" spans="1:2" ht="16.350000000000001" customHeight="1" x14ac:dyDescent="0.25">
      <c r="A5351" s="232">
        <v>38911</v>
      </c>
      <c r="B5351" s="233">
        <v>2512.4</v>
      </c>
    </row>
    <row r="5352" spans="1:2" ht="16.350000000000001" customHeight="1" x14ac:dyDescent="0.25">
      <c r="A5352" s="232">
        <v>38912</v>
      </c>
      <c r="B5352" s="235">
        <v>2534.13</v>
      </c>
    </row>
    <row r="5353" spans="1:2" ht="16.350000000000001" customHeight="1" x14ac:dyDescent="0.25">
      <c r="A5353" s="232">
        <v>38913</v>
      </c>
      <c r="B5353" s="233">
        <v>2549.77</v>
      </c>
    </row>
    <row r="5354" spans="1:2" ht="16.350000000000001" customHeight="1" x14ac:dyDescent="0.25">
      <c r="A5354" s="232">
        <v>38914</v>
      </c>
      <c r="B5354" s="235">
        <v>2549.77</v>
      </c>
    </row>
    <row r="5355" spans="1:2" ht="16.350000000000001" customHeight="1" x14ac:dyDescent="0.25">
      <c r="A5355" s="232">
        <v>38915</v>
      </c>
      <c r="B5355" s="233">
        <v>2549.77</v>
      </c>
    </row>
    <row r="5356" spans="1:2" ht="16.350000000000001" customHeight="1" x14ac:dyDescent="0.25">
      <c r="A5356" s="232">
        <v>38916</v>
      </c>
      <c r="B5356" s="235">
        <v>2556.7199999999998</v>
      </c>
    </row>
    <row r="5357" spans="1:2" ht="16.350000000000001" customHeight="1" x14ac:dyDescent="0.25">
      <c r="A5357" s="232">
        <v>38917</v>
      </c>
      <c r="B5357" s="233">
        <v>2531.85</v>
      </c>
    </row>
    <row r="5358" spans="1:2" ht="16.350000000000001" customHeight="1" x14ac:dyDescent="0.25">
      <c r="A5358" s="232">
        <v>38918</v>
      </c>
      <c r="B5358" s="235">
        <v>2521.1799999999998</v>
      </c>
    </row>
    <row r="5359" spans="1:2" ht="16.350000000000001" customHeight="1" x14ac:dyDescent="0.25">
      <c r="A5359" s="232">
        <v>38919</v>
      </c>
      <c r="B5359" s="233">
        <v>2521.1799999999998</v>
      </c>
    </row>
    <row r="5360" spans="1:2" ht="16.350000000000001" customHeight="1" x14ac:dyDescent="0.25">
      <c r="A5360" s="232">
        <v>38920</v>
      </c>
      <c r="B5360" s="235">
        <v>2470.3200000000002</v>
      </c>
    </row>
    <row r="5361" spans="1:2" ht="16.350000000000001" customHeight="1" x14ac:dyDescent="0.25">
      <c r="A5361" s="232">
        <v>38921</v>
      </c>
      <c r="B5361" s="233">
        <v>2470.3200000000002</v>
      </c>
    </row>
    <row r="5362" spans="1:2" ht="16.350000000000001" customHeight="1" x14ac:dyDescent="0.25">
      <c r="A5362" s="232">
        <v>38922</v>
      </c>
      <c r="B5362" s="235">
        <v>2470.3200000000002</v>
      </c>
    </row>
    <row r="5363" spans="1:2" ht="16.350000000000001" customHeight="1" x14ac:dyDescent="0.25">
      <c r="A5363" s="232">
        <v>38923</v>
      </c>
      <c r="B5363" s="233">
        <v>2450.79</v>
      </c>
    </row>
    <row r="5364" spans="1:2" ht="16.350000000000001" customHeight="1" x14ac:dyDescent="0.25">
      <c r="A5364" s="232">
        <v>38924</v>
      </c>
      <c r="B5364" s="235">
        <v>2458.56</v>
      </c>
    </row>
    <row r="5365" spans="1:2" ht="16.350000000000001" customHeight="1" x14ac:dyDescent="0.25">
      <c r="A5365" s="232">
        <v>38925</v>
      </c>
      <c r="B5365" s="233">
        <v>2466.9499999999998</v>
      </c>
    </row>
    <row r="5366" spans="1:2" ht="16.350000000000001" customHeight="1" x14ac:dyDescent="0.25">
      <c r="A5366" s="232">
        <v>38926</v>
      </c>
      <c r="B5366" s="235">
        <v>2443.35</v>
      </c>
    </row>
    <row r="5367" spans="1:2" ht="16.350000000000001" customHeight="1" x14ac:dyDescent="0.25">
      <c r="A5367" s="232">
        <v>38927</v>
      </c>
      <c r="B5367" s="233">
        <v>2426</v>
      </c>
    </row>
    <row r="5368" spans="1:2" ht="16.350000000000001" customHeight="1" x14ac:dyDescent="0.25">
      <c r="A5368" s="232">
        <v>38928</v>
      </c>
      <c r="B5368" s="235">
        <v>2426</v>
      </c>
    </row>
    <row r="5369" spans="1:2" ht="16.350000000000001" customHeight="1" x14ac:dyDescent="0.25">
      <c r="A5369" s="232">
        <v>38929</v>
      </c>
      <c r="B5369" s="233">
        <v>2426</v>
      </c>
    </row>
    <row r="5370" spans="1:2" ht="16.350000000000001" customHeight="1" x14ac:dyDescent="0.25">
      <c r="A5370" s="232">
        <v>38930</v>
      </c>
      <c r="B5370" s="235">
        <v>2426.52</v>
      </c>
    </row>
    <row r="5371" spans="1:2" ht="16.350000000000001" customHeight="1" x14ac:dyDescent="0.25">
      <c r="A5371" s="232">
        <v>38931</v>
      </c>
      <c r="B5371" s="233">
        <v>2436.4299999999998</v>
      </c>
    </row>
    <row r="5372" spans="1:2" ht="16.350000000000001" customHeight="1" x14ac:dyDescent="0.25">
      <c r="A5372" s="232">
        <v>38932</v>
      </c>
      <c r="B5372" s="235">
        <v>2429.2399999999998</v>
      </c>
    </row>
    <row r="5373" spans="1:2" ht="16.350000000000001" customHeight="1" x14ac:dyDescent="0.25">
      <c r="A5373" s="232">
        <v>38933</v>
      </c>
      <c r="B5373" s="233">
        <v>2415.5100000000002</v>
      </c>
    </row>
    <row r="5374" spans="1:2" ht="16.350000000000001" customHeight="1" x14ac:dyDescent="0.25">
      <c r="A5374" s="232">
        <v>38934</v>
      </c>
      <c r="B5374" s="235">
        <v>2389.87</v>
      </c>
    </row>
    <row r="5375" spans="1:2" ht="16.350000000000001" customHeight="1" x14ac:dyDescent="0.25">
      <c r="A5375" s="232">
        <v>38935</v>
      </c>
      <c r="B5375" s="233">
        <v>2389.87</v>
      </c>
    </row>
    <row r="5376" spans="1:2" ht="16.350000000000001" customHeight="1" x14ac:dyDescent="0.25">
      <c r="A5376" s="232">
        <v>38936</v>
      </c>
      <c r="B5376" s="235">
        <v>2389.87</v>
      </c>
    </row>
    <row r="5377" spans="1:2" ht="16.350000000000001" customHeight="1" x14ac:dyDescent="0.25">
      <c r="A5377" s="232">
        <v>38937</v>
      </c>
      <c r="B5377" s="233">
        <v>2389.87</v>
      </c>
    </row>
    <row r="5378" spans="1:2" ht="16.350000000000001" customHeight="1" x14ac:dyDescent="0.25">
      <c r="A5378" s="232">
        <v>38938</v>
      </c>
      <c r="B5378" s="235">
        <v>2388.13</v>
      </c>
    </row>
    <row r="5379" spans="1:2" ht="16.350000000000001" customHeight="1" x14ac:dyDescent="0.25">
      <c r="A5379" s="232">
        <v>38939</v>
      </c>
      <c r="B5379" s="233">
        <v>2363.8200000000002</v>
      </c>
    </row>
    <row r="5380" spans="1:2" ht="16.350000000000001" customHeight="1" x14ac:dyDescent="0.25">
      <c r="A5380" s="232">
        <v>38940</v>
      </c>
      <c r="B5380" s="235">
        <v>2363.56</v>
      </c>
    </row>
    <row r="5381" spans="1:2" ht="16.350000000000001" customHeight="1" x14ac:dyDescent="0.25">
      <c r="A5381" s="232">
        <v>38941</v>
      </c>
      <c r="B5381" s="233">
        <v>2371.77</v>
      </c>
    </row>
    <row r="5382" spans="1:2" ht="16.350000000000001" customHeight="1" x14ac:dyDescent="0.25">
      <c r="A5382" s="232">
        <v>38942</v>
      </c>
      <c r="B5382" s="235">
        <v>2371.77</v>
      </c>
    </row>
    <row r="5383" spans="1:2" ht="16.350000000000001" customHeight="1" x14ac:dyDescent="0.25">
      <c r="A5383" s="232">
        <v>38943</v>
      </c>
      <c r="B5383" s="233">
        <v>2371.77</v>
      </c>
    </row>
    <row r="5384" spans="1:2" ht="16.350000000000001" customHeight="1" x14ac:dyDescent="0.25">
      <c r="A5384" s="232">
        <v>38944</v>
      </c>
      <c r="B5384" s="235">
        <v>2372.9499999999998</v>
      </c>
    </row>
    <row r="5385" spans="1:2" ht="16.350000000000001" customHeight="1" x14ac:dyDescent="0.25">
      <c r="A5385" s="232">
        <v>38945</v>
      </c>
      <c r="B5385" s="233">
        <v>2362.2800000000002</v>
      </c>
    </row>
    <row r="5386" spans="1:2" ht="16.350000000000001" customHeight="1" x14ac:dyDescent="0.25">
      <c r="A5386" s="232">
        <v>38946</v>
      </c>
      <c r="B5386" s="235">
        <v>2356.4899999999998</v>
      </c>
    </row>
    <row r="5387" spans="1:2" ht="16.350000000000001" customHeight="1" x14ac:dyDescent="0.25">
      <c r="A5387" s="232">
        <v>38947</v>
      </c>
      <c r="B5387" s="233">
        <v>2366.36</v>
      </c>
    </row>
    <row r="5388" spans="1:2" ht="16.350000000000001" customHeight="1" x14ac:dyDescent="0.25">
      <c r="A5388" s="232">
        <v>38948</v>
      </c>
      <c r="B5388" s="235">
        <v>2370.4899999999998</v>
      </c>
    </row>
    <row r="5389" spans="1:2" ht="16.350000000000001" customHeight="1" x14ac:dyDescent="0.25">
      <c r="A5389" s="232">
        <v>38949</v>
      </c>
      <c r="B5389" s="233">
        <v>2370.4899999999998</v>
      </c>
    </row>
    <row r="5390" spans="1:2" ht="16.350000000000001" customHeight="1" x14ac:dyDescent="0.25">
      <c r="A5390" s="232">
        <v>38950</v>
      </c>
      <c r="B5390" s="235">
        <v>2370.4899999999998</v>
      </c>
    </row>
    <row r="5391" spans="1:2" ht="16.350000000000001" customHeight="1" x14ac:dyDescent="0.25">
      <c r="A5391" s="232">
        <v>38951</v>
      </c>
      <c r="B5391" s="233">
        <v>2370.4899999999998</v>
      </c>
    </row>
    <row r="5392" spans="1:2" ht="16.350000000000001" customHeight="1" x14ac:dyDescent="0.25">
      <c r="A5392" s="232">
        <v>38952</v>
      </c>
      <c r="B5392" s="235">
        <v>2362.67</v>
      </c>
    </row>
    <row r="5393" spans="1:2" ht="16.350000000000001" customHeight="1" x14ac:dyDescent="0.25">
      <c r="A5393" s="232">
        <v>38953</v>
      </c>
      <c r="B5393" s="233">
        <v>2374.59</v>
      </c>
    </row>
    <row r="5394" spans="1:2" ht="16.350000000000001" customHeight="1" x14ac:dyDescent="0.25">
      <c r="A5394" s="232">
        <v>38954</v>
      </c>
      <c r="B5394" s="235">
        <v>2398</v>
      </c>
    </row>
    <row r="5395" spans="1:2" ht="16.350000000000001" customHeight="1" x14ac:dyDescent="0.25">
      <c r="A5395" s="232">
        <v>38955</v>
      </c>
      <c r="B5395" s="233">
        <v>2425.65</v>
      </c>
    </row>
    <row r="5396" spans="1:2" ht="16.350000000000001" customHeight="1" x14ac:dyDescent="0.25">
      <c r="A5396" s="232">
        <v>38956</v>
      </c>
      <c r="B5396" s="235">
        <v>2425.65</v>
      </c>
    </row>
    <row r="5397" spans="1:2" ht="16.350000000000001" customHeight="1" x14ac:dyDescent="0.25">
      <c r="A5397" s="232">
        <v>38957</v>
      </c>
      <c r="B5397" s="233">
        <v>2425.65</v>
      </c>
    </row>
    <row r="5398" spans="1:2" ht="16.350000000000001" customHeight="1" x14ac:dyDescent="0.25">
      <c r="A5398" s="232">
        <v>38958</v>
      </c>
      <c r="B5398" s="235">
        <v>2409.54</v>
      </c>
    </row>
    <row r="5399" spans="1:2" ht="16.350000000000001" customHeight="1" x14ac:dyDescent="0.25">
      <c r="A5399" s="232">
        <v>38959</v>
      </c>
      <c r="B5399" s="233">
        <v>2402.0700000000002</v>
      </c>
    </row>
    <row r="5400" spans="1:2" ht="16.350000000000001" customHeight="1" x14ac:dyDescent="0.25">
      <c r="A5400" s="232">
        <v>38960</v>
      </c>
      <c r="B5400" s="235">
        <v>2396.63</v>
      </c>
    </row>
    <row r="5401" spans="1:2" ht="16.350000000000001" customHeight="1" x14ac:dyDescent="0.25">
      <c r="A5401" s="232">
        <v>38961</v>
      </c>
      <c r="B5401" s="233">
        <v>2398.56</v>
      </c>
    </row>
    <row r="5402" spans="1:2" ht="16.350000000000001" customHeight="1" x14ac:dyDescent="0.25">
      <c r="A5402" s="232">
        <v>38962</v>
      </c>
      <c r="B5402" s="235">
        <v>2398.83</v>
      </c>
    </row>
    <row r="5403" spans="1:2" ht="16.350000000000001" customHeight="1" x14ac:dyDescent="0.25">
      <c r="A5403" s="232">
        <v>38963</v>
      </c>
      <c r="B5403" s="233">
        <v>2398.83</v>
      </c>
    </row>
    <row r="5404" spans="1:2" ht="16.350000000000001" customHeight="1" x14ac:dyDescent="0.25">
      <c r="A5404" s="232">
        <v>38964</v>
      </c>
      <c r="B5404" s="235">
        <v>2398.83</v>
      </c>
    </row>
    <row r="5405" spans="1:2" ht="16.350000000000001" customHeight="1" x14ac:dyDescent="0.25">
      <c r="A5405" s="232">
        <v>38965</v>
      </c>
      <c r="B5405" s="233">
        <v>2398.83</v>
      </c>
    </row>
    <row r="5406" spans="1:2" ht="16.350000000000001" customHeight="1" x14ac:dyDescent="0.25">
      <c r="A5406" s="232">
        <v>38966</v>
      </c>
      <c r="B5406" s="235">
        <v>2377.1799999999998</v>
      </c>
    </row>
    <row r="5407" spans="1:2" ht="16.350000000000001" customHeight="1" x14ac:dyDescent="0.25">
      <c r="A5407" s="232">
        <v>38967</v>
      </c>
      <c r="B5407" s="233">
        <v>2381.46</v>
      </c>
    </row>
    <row r="5408" spans="1:2" ht="16.350000000000001" customHeight="1" x14ac:dyDescent="0.25">
      <c r="A5408" s="232">
        <v>38968</v>
      </c>
      <c r="B5408" s="235">
        <v>2387.31</v>
      </c>
    </row>
    <row r="5409" spans="1:2" ht="16.350000000000001" customHeight="1" x14ac:dyDescent="0.25">
      <c r="A5409" s="232">
        <v>38969</v>
      </c>
      <c r="B5409" s="233">
        <v>2388.54</v>
      </c>
    </row>
    <row r="5410" spans="1:2" ht="16.350000000000001" customHeight="1" x14ac:dyDescent="0.25">
      <c r="A5410" s="232">
        <v>38970</v>
      </c>
      <c r="B5410" s="235">
        <v>2388.54</v>
      </c>
    </row>
    <row r="5411" spans="1:2" ht="16.350000000000001" customHeight="1" x14ac:dyDescent="0.25">
      <c r="A5411" s="232">
        <v>38971</v>
      </c>
      <c r="B5411" s="233">
        <v>2388.54</v>
      </c>
    </row>
    <row r="5412" spans="1:2" ht="16.350000000000001" customHeight="1" x14ac:dyDescent="0.25">
      <c r="A5412" s="232">
        <v>38972</v>
      </c>
      <c r="B5412" s="235">
        <v>2409.9299999999998</v>
      </c>
    </row>
    <row r="5413" spans="1:2" ht="16.350000000000001" customHeight="1" x14ac:dyDescent="0.25">
      <c r="A5413" s="232">
        <v>38973</v>
      </c>
      <c r="B5413" s="233">
        <v>2406.89</v>
      </c>
    </row>
    <row r="5414" spans="1:2" ht="16.350000000000001" customHeight="1" x14ac:dyDescent="0.25">
      <c r="A5414" s="232">
        <v>38974</v>
      </c>
      <c r="B5414" s="235">
        <v>2399.92</v>
      </c>
    </row>
    <row r="5415" spans="1:2" ht="16.350000000000001" customHeight="1" x14ac:dyDescent="0.25">
      <c r="A5415" s="232">
        <v>38975</v>
      </c>
      <c r="B5415" s="233">
        <v>2392.81</v>
      </c>
    </row>
    <row r="5416" spans="1:2" ht="16.350000000000001" customHeight="1" x14ac:dyDescent="0.25">
      <c r="A5416" s="232">
        <v>38976</v>
      </c>
      <c r="B5416" s="235">
        <v>2390.66</v>
      </c>
    </row>
    <row r="5417" spans="1:2" ht="16.350000000000001" customHeight="1" x14ac:dyDescent="0.25">
      <c r="A5417" s="232">
        <v>38977</v>
      </c>
      <c r="B5417" s="233">
        <v>2390.66</v>
      </c>
    </row>
    <row r="5418" spans="1:2" ht="16.350000000000001" customHeight="1" x14ac:dyDescent="0.25">
      <c r="A5418" s="232">
        <v>38978</v>
      </c>
      <c r="B5418" s="235">
        <v>2390.66</v>
      </c>
    </row>
    <row r="5419" spans="1:2" ht="16.350000000000001" customHeight="1" x14ac:dyDescent="0.25">
      <c r="A5419" s="232">
        <v>38979</v>
      </c>
      <c r="B5419" s="233">
        <v>2395.4299999999998</v>
      </c>
    </row>
    <row r="5420" spans="1:2" ht="16.350000000000001" customHeight="1" x14ac:dyDescent="0.25">
      <c r="A5420" s="232">
        <v>38980</v>
      </c>
      <c r="B5420" s="235">
        <v>2396.41</v>
      </c>
    </row>
    <row r="5421" spans="1:2" ht="16.350000000000001" customHeight="1" x14ac:dyDescent="0.25">
      <c r="A5421" s="232">
        <v>38981</v>
      </c>
      <c r="B5421" s="233">
        <v>2399.46</v>
      </c>
    </row>
    <row r="5422" spans="1:2" ht="16.350000000000001" customHeight="1" x14ac:dyDescent="0.25">
      <c r="A5422" s="232">
        <v>38982</v>
      </c>
      <c r="B5422" s="235">
        <v>2408.62</v>
      </c>
    </row>
    <row r="5423" spans="1:2" ht="16.350000000000001" customHeight="1" x14ac:dyDescent="0.25">
      <c r="A5423" s="232">
        <v>38983</v>
      </c>
      <c r="B5423" s="233">
        <v>2417.23</v>
      </c>
    </row>
    <row r="5424" spans="1:2" ht="16.350000000000001" customHeight="1" x14ac:dyDescent="0.25">
      <c r="A5424" s="232">
        <v>38984</v>
      </c>
      <c r="B5424" s="235">
        <v>2417.23</v>
      </c>
    </row>
    <row r="5425" spans="1:2" ht="16.350000000000001" customHeight="1" x14ac:dyDescent="0.25">
      <c r="A5425" s="232">
        <v>38985</v>
      </c>
      <c r="B5425" s="233">
        <v>2417.23</v>
      </c>
    </row>
    <row r="5426" spans="1:2" ht="16.350000000000001" customHeight="1" x14ac:dyDescent="0.25">
      <c r="A5426" s="232">
        <v>38986</v>
      </c>
      <c r="B5426" s="235">
        <v>2420.25</v>
      </c>
    </row>
    <row r="5427" spans="1:2" ht="16.350000000000001" customHeight="1" x14ac:dyDescent="0.25">
      <c r="A5427" s="232">
        <v>38987</v>
      </c>
      <c r="B5427" s="233">
        <v>2411.6799999999998</v>
      </c>
    </row>
    <row r="5428" spans="1:2" ht="16.350000000000001" customHeight="1" x14ac:dyDescent="0.25">
      <c r="A5428" s="232">
        <v>38988</v>
      </c>
      <c r="B5428" s="235">
        <v>2399.36</v>
      </c>
    </row>
    <row r="5429" spans="1:2" ht="16.350000000000001" customHeight="1" x14ac:dyDescent="0.25">
      <c r="A5429" s="232">
        <v>38989</v>
      </c>
      <c r="B5429" s="233">
        <v>2397.0700000000002</v>
      </c>
    </row>
    <row r="5430" spans="1:2" ht="16.350000000000001" customHeight="1" x14ac:dyDescent="0.25">
      <c r="A5430" s="232">
        <v>38990</v>
      </c>
      <c r="B5430" s="235">
        <v>2394.31</v>
      </c>
    </row>
    <row r="5431" spans="1:2" ht="16.350000000000001" customHeight="1" x14ac:dyDescent="0.25">
      <c r="A5431" s="232">
        <v>38991</v>
      </c>
      <c r="B5431" s="233">
        <v>2394.31</v>
      </c>
    </row>
    <row r="5432" spans="1:2" ht="16.350000000000001" customHeight="1" x14ac:dyDescent="0.25">
      <c r="A5432" s="232">
        <v>38992</v>
      </c>
      <c r="B5432" s="235">
        <v>2394.31</v>
      </c>
    </row>
    <row r="5433" spans="1:2" ht="16.350000000000001" customHeight="1" x14ac:dyDescent="0.25">
      <c r="A5433" s="232">
        <v>38993</v>
      </c>
      <c r="B5433" s="233">
        <v>2390.41</v>
      </c>
    </row>
    <row r="5434" spans="1:2" ht="16.350000000000001" customHeight="1" x14ac:dyDescent="0.25">
      <c r="A5434" s="232">
        <v>38994</v>
      </c>
      <c r="B5434" s="235">
        <v>2396.38</v>
      </c>
    </row>
    <row r="5435" spans="1:2" ht="16.350000000000001" customHeight="1" x14ac:dyDescent="0.25">
      <c r="A5435" s="232">
        <v>38995</v>
      </c>
      <c r="B5435" s="233">
        <v>2403.4299999999998</v>
      </c>
    </row>
    <row r="5436" spans="1:2" ht="16.350000000000001" customHeight="1" x14ac:dyDescent="0.25">
      <c r="A5436" s="232">
        <v>38996</v>
      </c>
      <c r="B5436" s="235">
        <v>2393.4699999999998</v>
      </c>
    </row>
    <row r="5437" spans="1:2" ht="16.350000000000001" customHeight="1" x14ac:dyDescent="0.25">
      <c r="A5437" s="232">
        <v>38997</v>
      </c>
      <c r="B5437" s="233">
        <v>2395.23</v>
      </c>
    </row>
    <row r="5438" spans="1:2" ht="16.350000000000001" customHeight="1" x14ac:dyDescent="0.25">
      <c r="A5438" s="232">
        <v>38998</v>
      </c>
      <c r="B5438" s="235">
        <v>2395.23</v>
      </c>
    </row>
    <row r="5439" spans="1:2" ht="16.350000000000001" customHeight="1" x14ac:dyDescent="0.25">
      <c r="A5439" s="232">
        <v>38999</v>
      </c>
      <c r="B5439" s="233">
        <v>2395.23</v>
      </c>
    </row>
    <row r="5440" spans="1:2" ht="16.350000000000001" customHeight="1" x14ac:dyDescent="0.25">
      <c r="A5440" s="232">
        <v>39000</v>
      </c>
      <c r="B5440" s="235">
        <v>2395.23</v>
      </c>
    </row>
    <row r="5441" spans="1:2" ht="16.350000000000001" customHeight="1" x14ac:dyDescent="0.25">
      <c r="A5441" s="232">
        <v>39001</v>
      </c>
      <c r="B5441" s="233">
        <v>2387.11</v>
      </c>
    </row>
    <row r="5442" spans="1:2" ht="16.350000000000001" customHeight="1" x14ac:dyDescent="0.25">
      <c r="A5442" s="232">
        <v>39002</v>
      </c>
      <c r="B5442" s="235">
        <v>2389.0700000000002</v>
      </c>
    </row>
    <row r="5443" spans="1:2" ht="16.350000000000001" customHeight="1" x14ac:dyDescent="0.25">
      <c r="A5443" s="232">
        <v>39003</v>
      </c>
      <c r="B5443" s="233">
        <v>2374.5100000000002</v>
      </c>
    </row>
    <row r="5444" spans="1:2" ht="16.350000000000001" customHeight="1" x14ac:dyDescent="0.25">
      <c r="A5444" s="232">
        <v>39004</v>
      </c>
      <c r="B5444" s="235">
        <v>2356.5300000000002</v>
      </c>
    </row>
    <row r="5445" spans="1:2" ht="16.350000000000001" customHeight="1" x14ac:dyDescent="0.25">
      <c r="A5445" s="232">
        <v>39005</v>
      </c>
      <c r="B5445" s="233">
        <v>2356.5300000000002</v>
      </c>
    </row>
    <row r="5446" spans="1:2" ht="16.350000000000001" customHeight="1" x14ac:dyDescent="0.25">
      <c r="A5446" s="232">
        <v>39006</v>
      </c>
      <c r="B5446" s="235">
        <v>2356.5300000000002</v>
      </c>
    </row>
    <row r="5447" spans="1:2" ht="16.350000000000001" customHeight="1" x14ac:dyDescent="0.25">
      <c r="A5447" s="232">
        <v>39007</v>
      </c>
      <c r="B5447" s="233">
        <v>2356.5300000000002</v>
      </c>
    </row>
    <row r="5448" spans="1:2" ht="16.350000000000001" customHeight="1" x14ac:dyDescent="0.25">
      <c r="A5448" s="232">
        <v>39008</v>
      </c>
      <c r="B5448" s="235">
        <v>2359.41</v>
      </c>
    </row>
    <row r="5449" spans="1:2" ht="16.350000000000001" customHeight="1" x14ac:dyDescent="0.25">
      <c r="A5449" s="232">
        <v>39009</v>
      </c>
      <c r="B5449" s="233">
        <v>2348.4299999999998</v>
      </c>
    </row>
    <row r="5450" spans="1:2" ht="16.350000000000001" customHeight="1" x14ac:dyDescent="0.25">
      <c r="A5450" s="232">
        <v>39010</v>
      </c>
      <c r="B5450" s="235">
        <v>2345.4899999999998</v>
      </c>
    </row>
    <row r="5451" spans="1:2" ht="16.350000000000001" customHeight="1" x14ac:dyDescent="0.25">
      <c r="A5451" s="232">
        <v>39011</v>
      </c>
      <c r="B5451" s="233">
        <v>2340.89</v>
      </c>
    </row>
    <row r="5452" spans="1:2" ht="16.350000000000001" customHeight="1" x14ac:dyDescent="0.25">
      <c r="A5452" s="232">
        <v>39012</v>
      </c>
      <c r="B5452" s="235">
        <v>2340.89</v>
      </c>
    </row>
    <row r="5453" spans="1:2" ht="16.350000000000001" customHeight="1" x14ac:dyDescent="0.25">
      <c r="A5453" s="232">
        <v>39013</v>
      </c>
      <c r="B5453" s="233">
        <v>2340.89</v>
      </c>
    </row>
    <row r="5454" spans="1:2" ht="16.350000000000001" customHeight="1" x14ac:dyDescent="0.25">
      <c r="A5454" s="232">
        <v>39014</v>
      </c>
      <c r="B5454" s="235">
        <v>2341.5100000000002</v>
      </c>
    </row>
    <row r="5455" spans="1:2" ht="16.350000000000001" customHeight="1" x14ac:dyDescent="0.25">
      <c r="A5455" s="232">
        <v>39015</v>
      </c>
      <c r="B5455" s="233">
        <v>2341.33</v>
      </c>
    </row>
    <row r="5456" spans="1:2" ht="16.350000000000001" customHeight="1" x14ac:dyDescent="0.25">
      <c r="A5456" s="232">
        <v>39016</v>
      </c>
      <c r="B5456" s="235">
        <v>2339.92</v>
      </c>
    </row>
    <row r="5457" spans="1:2" ht="16.350000000000001" customHeight="1" x14ac:dyDescent="0.25">
      <c r="A5457" s="232">
        <v>39017</v>
      </c>
      <c r="B5457" s="233">
        <v>2327.23</v>
      </c>
    </row>
    <row r="5458" spans="1:2" ht="16.350000000000001" customHeight="1" x14ac:dyDescent="0.25">
      <c r="A5458" s="232">
        <v>39018</v>
      </c>
      <c r="B5458" s="235">
        <v>2314.7600000000002</v>
      </c>
    </row>
    <row r="5459" spans="1:2" ht="16.350000000000001" customHeight="1" x14ac:dyDescent="0.25">
      <c r="A5459" s="232">
        <v>39019</v>
      </c>
      <c r="B5459" s="233">
        <v>2314.7600000000002</v>
      </c>
    </row>
    <row r="5460" spans="1:2" ht="16.350000000000001" customHeight="1" x14ac:dyDescent="0.25">
      <c r="A5460" s="232">
        <v>39020</v>
      </c>
      <c r="B5460" s="235">
        <v>2314.7600000000002</v>
      </c>
    </row>
    <row r="5461" spans="1:2" ht="16.350000000000001" customHeight="1" x14ac:dyDescent="0.25">
      <c r="A5461" s="232">
        <v>39021</v>
      </c>
      <c r="B5461" s="233">
        <v>2315.38</v>
      </c>
    </row>
    <row r="5462" spans="1:2" ht="16.350000000000001" customHeight="1" x14ac:dyDescent="0.25">
      <c r="A5462" s="232">
        <v>39022</v>
      </c>
      <c r="B5462" s="235">
        <v>2308.4899999999998</v>
      </c>
    </row>
    <row r="5463" spans="1:2" ht="16.350000000000001" customHeight="1" x14ac:dyDescent="0.25">
      <c r="A5463" s="232">
        <v>39023</v>
      </c>
      <c r="B5463" s="233">
        <v>2302.64</v>
      </c>
    </row>
    <row r="5464" spans="1:2" ht="16.350000000000001" customHeight="1" x14ac:dyDescent="0.25">
      <c r="A5464" s="232">
        <v>39024</v>
      </c>
      <c r="B5464" s="235">
        <v>2296.65</v>
      </c>
    </row>
    <row r="5465" spans="1:2" ht="16.350000000000001" customHeight="1" x14ac:dyDescent="0.25">
      <c r="A5465" s="232">
        <v>39025</v>
      </c>
      <c r="B5465" s="233">
        <v>2300.88</v>
      </c>
    </row>
    <row r="5466" spans="1:2" ht="16.350000000000001" customHeight="1" x14ac:dyDescent="0.25">
      <c r="A5466" s="232">
        <v>39026</v>
      </c>
      <c r="B5466" s="235">
        <v>2300.88</v>
      </c>
    </row>
    <row r="5467" spans="1:2" ht="16.350000000000001" customHeight="1" x14ac:dyDescent="0.25">
      <c r="A5467" s="232">
        <v>39027</v>
      </c>
      <c r="B5467" s="233">
        <v>2300.88</v>
      </c>
    </row>
    <row r="5468" spans="1:2" ht="16.350000000000001" customHeight="1" x14ac:dyDescent="0.25">
      <c r="A5468" s="232">
        <v>39028</v>
      </c>
      <c r="B5468" s="235">
        <v>2300.88</v>
      </c>
    </row>
    <row r="5469" spans="1:2" ht="16.350000000000001" customHeight="1" x14ac:dyDescent="0.25">
      <c r="A5469" s="232">
        <v>39029</v>
      </c>
      <c r="B5469" s="233">
        <v>2288.13</v>
      </c>
    </row>
    <row r="5470" spans="1:2" ht="16.350000000000001" customHeight="1" x14ac:dyDescent="0.25">
      <c r="A5470" s="232">
        <v>39030</v>
      </c>
      <c r="B5470" s="235">
        <v>2282.52</v>
      </c>
    </row>
    <row r="5471" spans="1:2" ht="16.350000000000001" customHeight="1" x14ac:dyDescent="0.25">
      <c r="A5471" s="232">
        <v>39031</v>
      </c>
      <c r="B5471" s="233">
        <v>2268.4699999999998</v>
      </c>
    </row>
    <row r="5472" spans="1:2" ht="16.350000000000001" customHeight="1" x14ac:dyDescent="0.25">
      <c r="A5472" s="232">
        <v>39032</v>
      </c>
      <c r="B5472" s="235">
        <v>2277.66</v>
      </c>
    </row>
    <row r="5473" spans="1:2" ht="16.350000000000001" customHeight="1" x14ac:dyDescent="0.25">
      <c r="A5473" s="232">
        <v>39033</v>
      </c>
      <c r="B5473" s="233">
        <v>2277.66</v>
      </c>
    </row>
    <row r="5474" spans="1:2" ht="16.350000000000001" customHeight="1" x14ac:dyDescent="0.25">
      <c r="A5474" s="232">
        <v>39034</v>
      </c>
      <c r="B5474" s="235">
        <v>2277.66</v>
      </c>
    </row>
    <row r="5475" spans="1:2" ht="16.350000000000001" customHeight="1" x14ac:dyDescent="0.25">
      <c r="A5475" s="232">
        <v>39035</v>
      </c>
      <c r="B5475" s="233">
        <v>2277.66</v>
      </c>
    </row>
    <row r="5476" spans="1:2" ht="16.350000000000001" customHeight="1" x14ac:dyDescent="0.25">
      <c r="A5476" s="232">
        <v>39036</v>
      </c>
      <c r="B5476" s="235">
        <v>2277.21</v>
      </c>
    </row>
    <row r="5477" spans="1:2" ht="16.350000000000001" customHeight="1" x14ac:dyDescent="0.25">
      <c r="A5477" s="232">
        <v>39037</v>
      </c>
      <c r="B5477" s="233">
        <v>2274.2600000000002</v>
      </c>
    </row>
    <row r="5478" spans="1:2" ht="16.350000000000001" customHeight="1" x14ac:dyDescent="0.25">
      <c r="A5478" s="232">
        <v>39038</v>
      </c>
      <c r="B5478" s="235">
        <v>2276.37</v>
      </c>
    </row>
    <row r="5479" spans="1:2" ht="16.350000000000001" customHeight="1" x14ac:dyDescent="0.25">
      <c r="A5479" s="232">
        <v>39039</v>
      </c>
      <c r="B5479" s="233">
        <v>2285.65</v>
      </c>
    </row>
    <row r="5480" spans="1:2" ht="16.350000000000001" customHeight="1" x14ac:dyDescent="0.25">
      <c r="A5480" s="232">
        <v>39040</v>
      </c>
      <c r="B5480" s="235">
        <v>2285.65</v>
      </c>
    </row>
    <row r="5481" spans="1:2" ht="16.350000000000001" customHeight="1" x14ac:dyDescent="0.25">
      <c r="A5481" s="232">
        <v>39041</v>
      </c>
      <c r="B5481" s="233">
        <v>2285.65</v>
      </c>
    </row>
    <row r="5482" spans="1:2" ht="16.350000000000001" customHeight="1" x14ac:dyDescent="0.25">
      <c r="A5482" s="232">
        <v>39042</v>
      </c>
      <c r="B5482" s="235">
        <v>2283.9899999999998</v>
      </c>
    </row>
    <row r="5483" spans="1:2" ht="16.350000000000001" customHeight="1" x14ac:dyDescent="0.25">
      <c r="A5483" s="232">
        <v>39043</v>
      </c>
      <c r="B5483" s="233">
        <v>2282.67</v>
      </c>
    </row>
    <row r="5484" spans="1:2" ht="16.350000000000001" customHeight="1" x14ac:dyDescent="0.25">
      <c r="A5484" s="232">
        <v>39044</v>
      </c>
      <c r="B5484" s="235">
        <v>2283.33</v>
      </c>
    </row>
    <row r="5485" spans="1:2" ht="16.350000000000001" customHeight="1" x14ac:dyDescent="0.25">
      <c r="A5485" s="232">
        <v>39045</v>
      </c>
      <c r="B5485" s="233">
        <v>2283.33</v>
      </c>
    </row>
    <row r="5486" spans="1:2" ht="16.350000000000001" customHeight="1" x14ac:dyDescent="0.25">
      <c r="A5486" s="232">
        <v>39046</v>
      </c>
      <c r="B5486" s="235">
        <v>2298.52</v>
      </c>
    </row>
    <row r="5487" spans="1:2" ht="16.350000000000001" customHeight="1" x14ac:dyDescent="0.25">
      <c r="A5487" s="232">
        <v>39047</v>
      </c>
      <c r="B5487" s="233">
        <v>2298.52</v>
      </c>
    </row>
    <row r="5488" spans="1:2" ht="16.350000000000001" customHeight="1" x14ac:dyDescent="0.25">
      <c r="A5488" s="232">
        <v>39048</v>
      </c>
      <c r="B5488" s="235">
        <v>2298.52</v>
      </c>
    </row>
    <row r="5489" spans="1:2" ht="16.350000000000001" customHeight="1" x14ac:dyDescent="0.25">
      <c r="A5489" s="232">
        <v>39049</v>
      </c>
      <c r="B5489" s="233">
        <v>2320.64</v>
      </c>
    </row>
    <row r="5490" spans="1:2" ht="16.350000000000001" customHeight="1" x14ac:dyDescent="0.25">
      <c r="A5490" s="232">
        <v>39050</v>
      </c>
      <c r="B5490" s="235">
        <v>2317.35</v>
      </c>
    </row>
    <row r="5491" spans="1:2" ht="16.350000000000001" customHeight="1" x14ac:dyDescent="0.25">
      <c r="A5491" s="232">
        <v>39051</v>
      </c>
      <c r="B5491" s="233">
        <v>2300.42</v>
      </c>
    </row>
    <row r="5492" spans="1:2" ht="16.350000000000001" customHeight="1" x14ac:dyDescent="0.25">
      <c r="A5492" s="232">
        <v>39052</v>
      </c>
      <c r="B5492" s="235">
        <v>2295.9899999999998</v>
      </c>
    </row>
    <row r="5493" spans="1:2" ht="16.350000000000001" customHeight="1" x14ac:dyDescent="0.25">
      <c r="A5493" s="232">
        <v>39053</v>
      </c>
      <c r="B5493" s="233">
        <v>2293.42</v>
      </c>
    </row>
    <row r="5494" spans="1:2" ht="16.350000000000001" customHeight="1" x14ac:dyDescent="0.25">
      <c r="A5494" s="232">
        <v>39054</v>
      </c>
      <c r="B5494" s="235">
        <v>2293.42</v>
      </c>
    </row>
    <row r="5495" spans="1:2" ht="16.350000000000001" customHeight="1" x14ac:dyDescent="0.25">
      <c r="A5495" s="232">
        <v>39055</v>
      </c>
      <c r="B5495" s="233">
        <v>2293.42</v>
      </c>
    </row>
    <row r="5496" spans="1:2" ht="16.350000000000001" customHeight="1" x14ac:dyDescent="0.25">
      <c r="A5496" s="232">
        <v>39056</v>
      </c>
      <c r="B5496" s="235">
        <v>2292.63</v>
      </c>
    </row>
    <row r="5497" spans="1:2" ht="16.350000000000001" customHeight="1" x14ac:dyDescent="0.25">
      <c r="A5497" s="232">
        <v>39057</v>
      </c>
      <c r="B5497" s="233">
        <v>2278.9699999999998</v>
      </c>
    </row>
    <row r="5498" spans="1:2" ht="16.350000000000001" customHeight="1" x14ac:dyDescent="0.25">
      <c r="A5498" s="232">
        <v>39058</v>
      </c>
      <c r="B5498" s="235">
        <v>2279.8200000000002</v>
      </c>
    </row>
    <row r="5499" spans="1:2" ht="16.350000000000001" customHeight="1" x14ac:dyDescent="0.25">
      <c r="A5499" s="232">
        <v>39059</v>
      </c>
      <c r="B5499" s="233">
        <v>2280.5</v>
      </c>
    </row>
    <row r="5500" spans="1:2" ht="16.350000000000001" customHeight="1" x14ac:dyDescent="0.25">
      <c r="A5500" s="232">
        <v>39060</v>
      </c>
      <c r="B5500" s="235">
        <v>2280.5</v>
      </c>
    </row>
    <row r="5501" spans="1:2" ht="16.350000000000001" customHeight="1" x14ac:dyDescent="0.25">
      <c r="A5501" s="232">
        <v>39061</v>
      </c>
      <c r="B5501" s="233">
        <v>2280.5</v>
      </c>
    </row>
    <row r="5502" spans="1:2" ht="16.350000000000001" customHeight="1" x14ac:dyDescent="0.25">
      <c r="A5502" s="232">
        <v>39062</v>
      </c>
      <c r="B5502" s="235">
        <v>2280.5</v>
      </c>
    </row>
    <row r="5503" spans="1:2" ht="16.350000000000001" customHeight="1" x14ac:dyDescent="0.25">
      <c r="A5503" s="232">
        <v>39063</v>
      </c>
      <c r="B5503" s="233">
        <v>2272.09</v>
      </c>
    </row>
    <row r="5504" spans="1:2" ht="16.350000000000001" customHeight="1" x14ac:dyDescent="0.25">
      <c r="A5504" s="232">
        <v>39064</v>
      </c>
      <c r="B5504" s="235">
        <v>2272.27</v>
      </c>
    </row>
    <row r="5505" spans="1:2" ht="16.350000000000001" customHeight="1" x14ac:dyDescent="0.25">
      <c r="A5505" s="232">
        <v>39065</v>
      </c>
      <c r="B5505" s="233">
        <v>2272.75</v>
      </c>
    </row>
    <row r="5506" spans="1:2" ht="16.350000000000001" customHeight="1" x14ac:dyDescent="0.25">
      <c r="A5506" s="232">
        <v>39066</v>
      </c>
      <c r="B5506" s="235">
        <v>2270.1799999999998</v>
      </c>
    </row>
    <row r="5507" spans="1:2" ht="16.350000000000001" customHeight="1" x14ac:dyDescent="0.25">
      <c r="A5507" s="232">
        <v>39067</v>
      </c>
      <c r="B5507" s="233">
        <v>2262.15</v>
      </c>
    </row>
    <row r="5508" spans="1:2" ht="16.350000000000001" customHeight="1" x14ac:dyDescent="0.25">
      <c r="A5508" s="232">
        <v>39068</v>
      </c>
      <c r="B5508" s="235">
        <v>2262.15</v>
      </c>
    </row>
    <row r="5509" spans="1:2" ht="16.350000000000001" customHeight="1" x14ac:dyDescent="0.25">
      <c r="A5509" s="232">
        <v>39069</v>
      </c>
      <c r="B5509" s="233">
        <v>2262.15</v>
      </c>
    </row>
    <row r="5510" spans="1:2" ht="16.350000000000001" customHeight="1" x14ac:dyDescent="0.25">
      <c r="A5510" s="232">
        <v>39070</v>
      </c>
      <c r="B5510" s="235">
        <v>2255.38</v>
      </c>
    </row>
    <row r="5511" spans="1:2" ht="16.350000000000001" customHeight="1" x14ac:dyDescent="0.25">
      <c r="A5511" s="232">
        <v>39071</v>
      </c>
      <c r="B5511" s="233">
        <v>2249.2800000000002</v>
      </c>
    </row>
    <row r="5512" spans="1:2" ht="16.350000000000001" customHeight="1" x14ac:dyDescent="0.25">
      <c r="A5512" s="232">
        <v>39072</v>
      </c>
      <c r="B5512" s="235">
        <v>2234.36</v>
      </c>
    </row>
    <row r="5513" spans="1:2" ht="16.350000000000001" customHeight="1" x14ac:dyDescent="0.25">
      <c r="A5513" s="232">
        <v>39073</v>
      </c>
      <c r="B5513" s="233">
        <v>2229.2800000000002</v>
      </c>
    </row>
    <row r="5514" spans="1:2" ht="16.350000000000001" customHeight="1" x14ac:dyDescent="0.25">
      <c r="A5514" s="232">
        <v>39074</v>
      </c>
      <c r="B5514" s="235">
        <v>2228.7600000000002</v>
      </c>
    </row>
    <row r="5515" spans="1:2" ht="16.350000000000001" customHeight="1" x14ac:dyDescent="0.25">
      <c r="A5515" s="232">
        <v>39075</v>
      </c>
      <c r="B5515" s="233">
        <v>2228.7600000000002</v>
      </c>
    </row>
    <row r="5516" spans="1:2" ht="16.350000000000001" customHeight="1" x14ac:dyDescent="0.25">
      <c r="A5516" s="232">
        <v>39076</v>
      </c>
      <c r="B5516" s="235">
        <v>2228.7600000000002</v>
      </c>
    </row>
    <row r="5517" spans="1:2" ht="16.350000000000001" customHeight="1" x14ac:dyDescent="0.25">
      <c r="A5517" s="232">
        <v>39077</v>
      </c>
      <c r="B5517" s="233">
        <v>2228.7600000000002</v>
      </c>
    </row>
    <row r="5518" spans="1:2" ht="16.350000000000001" customHeight="1" x14ac:dyDescent="0.25">
      <c r="A5518" s="232">
        <v>39078</v>
      </c>
      <c r="B5518" s="235">
        <v>2225.44</v>
      </c>
    </row>
    <row r="5519" spans="1:2" ht="16.350000000000001" customHeight="1" x14ac:dyDescent="0.25">
      <c r="A5519" s="232">
        <v>39079</v>
      </c>
      <c r="B5519" s="233">
        <v>2233.31</v>
      </c>
    </row>
    <row r="5520" spans="1:2" ht="16.350000000000001" customHeight="1" x14ac:dyDescent="0.25">
      <c r="A5520" s="232">
        <v>39080</v>
      </c>
      <c r="B5520" s="235">
        <v>2238.79</v>
      </c>
    </row>
    <row r="5521" spans="1:2" ht="16.350000000000001" customHeight="1" x14ac:dyDescent="0.25">
      <c r="A5521" s="232">
        <v>39081</v>
      </c>
      <c r="B5521" s="233">
        <v>2238.79</v>
      </c>
    </row>
    <row r="5522" spans="1:2" ht="16.350000000000001" customHeight="1" x14ac:dyDescent="0.25">
      <c r="A5522" s="232">
        <v>39082</v>
      </c>
      <c r="B5522" s="235">
        <v>2238.79</v>
      </c>
    </row>
    <row r="5523" spans="1:2" ht="16.350000000000001" customHeight="1" x14ac:dyDescent="0.25">
      <c r="A5523" s="232">
        <v>39083</v>
      </c>
      <c r="B5523" s="233">
        <v>2238.79</v>
      </c>
    </row>
    <row r="5524" spans="1:2" ht="16.350000000000001" customHeight="1" x14ac:dyDescent="0.25">
      <c r="A5524" s="232">
        <v>39084</v>
      </c>
      <c r="B5524" s="235">
        <v>2238.79</v>
      </c>
    </row>
    <row r="5525" spans="1:2" ht="16.350000000000001" customHeight="1" x14ac:dyDescent="0.25">
      <c r="A5525" s="232">
        <v>39085</v>
      </c>
      <c r="B5525" s="233">
        <v>2231.42</v>
      </c>
    </row>
    <row r="5526" spans="1:2" ht="16.350000000000001" customHeight="1" x14ac:dyDescent="0.25">
      <c r="A5526" s="232">
        <v>39086</v>
      </c>
      <c r="B5526" s="235">
        <v>2218.11</v>
      </c>
    </row>
    <row r="5527" spans="1:2" ht="16.350000000000001" customHeight="1" x14ac:dyDescent="0.25">
      <c r="A5527" s="232">
        <v>39087</v>
      </c>
      <c r="B5527" s="233">
        <v>2218.0500000000002</v>
      </c>
    </row>
    <row r="5528" spans="1:2" ht="16.350000000000001" customHeight="1" x14ac:dyDescent="0.25">
      <c r="A5528" s="232">
        <v>39088</v>
      </c>
      <c r="B5528" s="235">
        <v>2228.38</v>
      </c>
    </row>
    <row r="5529" spans="1:2" ht="16.350000000000001" customHeight="1" x14ac:dyDescent="0.25">
      <c r="A5529" s="232">
        <v>39089</v>
      </c>
      <c r="B5529" s="233">
        <v>2228.38</v>
      </c>
    </row>
    <row r="5530" spans="1:2" ht="16.350000000000001" customHeight="1" x14ac:dyDescent="0.25">
      <c r="A5530" s="232">
        <v>39090</v>
      </c>
      <c r="B5530" s="235">
        <v>2228.38</v>
      </c>
    </row>
    <row r="5531" spans="1:2" ht="16.350000000000001" customHeight="1" x14ac:dyDescent="0.25">
      <c r="A5531" s="232">
        <v>39091</v>
      </c>
      <c r="B5531" s="233">
        <v>2228.38</v>
      </c>
    </row>
    <row r="5532" spans="1:2" ht="16.350000000000001" customHeight="1" x14ac:dyDescent="0.25">
      <c r="A5532" s="232">
        <v>39092</v>
      </c>
      <c r="B5532" s="235">
        <v>2238.52</v>
      </c>
    </row>
    <row r="5533" spans="1:2" ht="16.350000000000001" customHeight="1" x14ac:dyDescent="0.25">
      <c r="A5533" s="232">
        <v>39093</v>
      </c>
      <c r="B5533" s="233">
        <v>2250.6</v>
      </c>
    </row>
    <row r="5534" spans="1:2" ht="16.350000000000001" customHeight="1" x14ac:dyDescent="0.25">
      <c r="A5534" s="232">
        <v>39094</v>
      </c>
      <c r="B5534" s="235">
        <v>2231.48</v>
      </c>
    </row>
    <row r="5535" spans="1:2" ht="16.350000000000001" customHeight="1" x14ac:dyDescent="0.25">
      <c r="A5535" s="232">
        <v>39095</v>
      </c>
      <c r="B5535" s="233">
        <v>2221.35</v>
      </c>
    </row>
    <row r="5536" spans="1:2" ht="16.350000000000001" customHeight="1" x14ac:dyDescent="0.25">
      <c r="A5536" s="232">
        <v>39096</v>
      </c>
      <c r="B5536" s="235">
        <v>2221.35</v>
      </c>
    </row>
    <row r="5537" spans="1:2" ht="16.350000000000001" customHeight="1" x14ac:dyDescent="0.25">
      <c r="A5537" s="232">
        <v>39097</v>
      </c>
      <c r="B5537" s="233">
        <v>2221.35</v>
      </c>
    </row>
    <row r="5538" spans="1:2" ht="16.350000000000001" customHeight="1" x14ac:dyDescent="0.25">
      <c r="A5538" s="232">
        <v>39098</v>
      </c>
      <c r="B5538" s="235">
        <v>2221.35</v>
      </c>
    </row>
    <row r="5539" spans="1:2" ht="16.350000000000001" customHeight="1" x14ac:dyDescent="0.25">
      <c r="A5539" s="232">
        <v>39099</v>
      </c>
      <c r="B5539" s="233">
        <v>2221.96</v>
      </c>
    </row>
    <row r="5540" spans="1:2" ht="16.350000000000001" customHeight="1" x14ac:dyDescent="0.25">
      <c r="A5540" s="232">
        <v>39100</v>
      </c>
      <c r="B5540" s="235">
        <v>2224.2199999999998</v>
      </c>
    </row>
    <row r="5541" spans="1:2" ht="16.350000000000001" customHeight="1" x14ac:dyDescent="0.25">
      <c r="A5541" s="232">
        <v>39101</v>
      </c>
      <c r="B5541" s="233">
        <v>2226.06</v>
      </c>
    </row>
    <row r="5542" spans="1:2" ht="16.350000000000001" customHeight="1" x14ac:dyDescent="0.25">
      <c r="A5542" s="232">
        <v>39102</v>
      </c>
      <c r="B5542" s="235">
        <v>2229.29</v>
      </c>
    </row>
    <row r="5543" spans="1:2" ht="16.350000000000001" customHeight="1" x14ac:dyDescent="0.25">
      <c r="A5543" s="232">
        <v>39103</v>
      </c>
      <c r="B5543" s="233">
        <v>2229.29</v>
      </c>
    </row>
    <row r="5544" spans="1:2" ht="16.350000000000001" customHeight="1" x14ac:dyDescent="0.25">
      <c r="A5544" s="232">
        <v>39104</v>
      </c>
      <c r="B5544" s="235">
        <v>2229.29</v>
      </c>
    </row>
    <row r="5545" spans="1:2" ht="16.350000000000001" customHeight="1" x14ac:dyDescent="0.25">
      <c r="A5545" s="232">
        <v>39105</v>
      </c>
      <c r="B5545" s="233">
        <v>2240.3200000000002</v>
      </c>
    </row>
    <row r="5546" spans="1:2" ht="16.350000000000001" customHeight="1" x14ac:dyDescent="0.25">
      <c r="A5546" s="232">
        <v>39106</v>
      </c>
      <c r="B5546" s="235">
        <v>2250.38</v>
      </c>
    </row>
    <row r="5547" spans="1:2" ht="16.350000000000001" customHeight="1" x14ac:dyDescent="0.25">
      <c r="A5547" s="232">
        <v>39107</v>
      </c>
      <c r="B5547" s="233">
        <v>2254.67</v>
      </c>
    </row>
    <row r="5548" spans="1:2" ht="16.350000000000001" customHeight="1" x14ac:dyDescent="0.25">
      <c r="A5548" s="232">
        <v>39108</v>
      </c>
      <c r="B5548" s="235">
        <v>2252.88</v>
      </c>
    </row>
    <row r="5549" spans="1:2" ht="16.350000000000001" customHeight="1" x14ac:dyDescent="0.25">
      <c r="A5549" s="232">
        <v>39109</v>
      </c>
      <c r="B5549" s="233">
        <v>2259.4299999999998</v>
      </c>
    </row>
    <row r="5550" spans="1:2" ht="16.350000000000001" customHeight="1" x14ac:dyDescent="0.25">
      <c r="A5550" s="232">
        <v>39110</v>
      </c>
      <c r="B5550" s="235">
        <v>2259.4299999999998</v>
      </c>
    </row>
    <row r="5551" spans="1:2" ht="16.350000000000001" customHeight="1" x14ac:dyDescent="0.25">
      <c r="A5551" s="232">
        <v>39111</v>
      </c>
      <c r="B5551" s="233">
        <v>2259.4299999999998</v>
      </c>
    </row>
    <row r="5552" spans="1:2" ht="16.350000000000001" customHeight="1" x14ac:dyDescent="0.25">
      <c r="A5552" s="232">
        <v>39112</v>
      </c>
      <c r="B5552" s="235">
        <v>2261.2199999999998</v>
      </c>
    </row>
    <row r="5553" spans="1:2" ht="16.350000000000001" customHeight="1" x14ac:dyDescent="0.25">
      <c r="A5553" s="232">
        <v>39113</v>
      </c>
      <c r="B5553" s="233">
        <v>2259.7199999999998</v>
      </c>
    </row>
    <row r="5554" spans="1:2" ht="16.350000000000001" customHeight="1" x14ac:dyDescent="0.25">
      <c r="A5554" s="232">
        <v>39114</v>
      </c>
      <c r="B5554" s="235">
        <v>2255.17</v>
      </c>
    </row>
    <row r="5555" spans="1:2" ht="16.350000000000001" customHeight="1" x14ac:dyDescent="0.25">
      <c r="A5555" s="232">
        <v>39115</v>
      </c>
      <c r="B5555" s="233">
        <v>2246.06</v>
      </c>
    </row>
    <row r="5556" spans="1:2" ht="16.350000000000001" customHeight="1" x14ac:dyDescent="0.25">
      <c r="A5556" s="232">
        <v>39116</v>
      </c>
      <c r="B5556" s="235">
        <v>2241.5300000000002</v>
      </c>
    </row>
    <row r="5557" spans="1:2" ht="16.350000000000001" customHeight="1" x14ac:dyDescent="0.25">
      <c r="A5557" s="232">
        <v>39117</v>
      </c>
      <c r="B5557" s="233">
        <v>2241.5300000000002</v>
      </c>
    </row>
    <row r="5558" spans="1:2" ht="16.350000000000001" customHeight="1" x14ac:dyDescent="0.25">
      <c r="A5558" s="232">
        <v>39118</v>
      </c>
      <c r="B5558" s="235">
        <v>2241.5300000000002</v>
      </c>
    </row>
    <row r="5559" spans="1:2" ht="16.350000000000001" customHeight="1" x14ac:dyDescent="0.25">
      <c r="A5559" s="232">
        <v>39119</v>
      </c>
      <c r="B5559" s="233">
        <v>2229.3000000000002</v>
      </c>
    </row>
    <row r="5560" spans="1:2" ht="16.350000000000001" customHeight="1" x14ac:dyDescent="0.25">
      <c r="A5560" s="232">
        <v>39120</v>
      </c>
      <c r="B5560" s="235">
        <v>2232.37</v>
      </c>
    </row>
    <row r="5561" spans="1:2" ht="16.350000000000001" customHeight="1" x14ac:dyDescent="0.25">
      <c r="A5561" s="232">
        <v>39121</v>
      </c>
      <c r="B5561" s="233">
        <v>2235.3000000000002</v>
      </c>
    </row>
    <row r="5562" spans="1:2" ht="16.350000000000001" customHeight="1" x14ac:dyDescent="0.25">
      <c r="A5562" s="232">
        <v>39122</v>
      </c>
      <c r="B5562" s="235">
        <v>2239.1999999999998</v>
      </c>
    </row>
    <row r="5563" spans="1:2" ht="16.350000000000001" customHeight="1" x14ac:dyDescent="0.25">
      <c r="A5563" s="232">
        <v>39123</v>
      </c>
      <c r="B5563" s="233">
        <v>2229.87</v>
      </c>
    </row>
    <row r="5564" spans="1:2" ht="16.350000000000001" customHeight="1" x14ac:dyDescent="0.25">
      <c r="A5564" s="232">
        <v>39124</v>
      </c>
      <c r="B5564" s="235">
        <v>2229.87</v>
      </c>
    </row>
    <row r="5565" spans="1:2" ht="16.350000000000001" customHeight="1" x14ac:dyDescent="0.25">
      <c r="A5565" s="232">
        <v>39125</v>
      </c>
      <c r="B5565" s="233">
        <v>2229.87</v>
      </c>
    </row>
    <row r="5566" spans="1:2" ht="16.350000000000001" customHeight="1" x14ac:dyDescent="0.25">
      <c r="A5566" s="232">
        <v>39126</v>
      </c>
      <c r="B5566" s="235">
        <v>2230.4</v>
      </c>
    </row>
    <row r="5567" spans="1:2" ht="16.350000000000001" customHeight="1" x14ac:dyDescent="0.25">
      <c r="A5567" s="232">
        <v>39127</v>
      </c>
      <c r="B5567" s="233">
        <v>2223.3000000000002</v>
      </c>
    </row>
    <row r="5568" spans="1:2" ht="16.350000000000001" customHeight="1" x14ac:dyDescent="0.25">
      <c r="A5568" s="232">
        <v>39128</v>
      </c>
      <c r="B5568" s="235">
        <v>2221.4299999999998</v>
      </c>
    </row>
    <row r="5569" spans="1:2" ht="16.350000000000001" customHeight="1" x14ac:dyDescent="0.25">
      <c r="A5569" s="232">
        <v>39129</v>
      </c>
      <c r="B5569" s="233">
        <v>2219.15</v>
      </c>
    </row>
    <row r="5570" spans="1:2" ht="16.350000000000001" customHeight="1" x14ac:dyDescent="0.25">
      <c r="A5570" s="232">
        <v>39130</v>
      </c>
      <c r="B5570" s="235">
        <v>2221.6999999999998</v>
      </c>
    </row>
    <row r="5571" spans="1:2" ht="16.350000000000001" customHeight="1" x14ac:dyDescent="0.25">
      <c r="A5571" s="232">
        <v>39131</v>
      </c>
      <c r="B5571" s="233">
        <v>2221.6999999999998</v>
      </c>
    </row>
    <row r="5572" spans="1:2" ht="16.350000000000001" customHeight="1" x14ac:dyDescent="0.25">
      <c r="A5572" s="232">
        <v>39132</v>
      </c>
      <c r="B5572" s="235">
        <v>2221.6999999999998</v>
      </c>
    </row>
    <row r="5573" spans="1:2" ht="16.350000000000001" customHeight="1" x14ac:dyDescent="0.25">
      <c r="A5573" s="232">
        <v>39133</v>
      </c>
      <c r="B5573" s="233">
        <v>2221.6999999999998</v>
      </c>
    </row>
    <row r="5574" spans="1:2" ht="16.350000000000001" customHeight="1" x14ac:dyDescent="0.25">
      <c r="A5574" s="232">
        <v>39134</v>
      </c>
      <c r="B5574" s="235">
        <v>2220.7600000000002</v>
      </c>
    </row>
    <row r="5575" spans="1:2" ht="16.350000000000001" customHeight="1" x14ac:dyDescent="0.25">
      <c r="A5575" s="232">
        <v>39135</v>
      </c>
      <c r="B5575" s="233">
        <v>2218.7800000000002</v>
      </c>
    </row>
    <row r="5576" spans="1:2" ht="16.350000000000001" customHeight="1" x14ac:dyDescent="0.25">
      <c r="A5576" s="232">
        <v>39136</v>
      </c>
      <c r="B5576" s="235">
        <v>2214.44</v>
      </c>
    </row>
    <row r="5577" spans="1:2" ht="16.350000000000001" customHeight="1" x14ac:dyDescent="0.25">
      <c r="A5577" s="232">
        <v>39137</v>
      </c>
      <c r="B5577" s="233">
        <v>2216.5700000000002</v>
      </c>
    </row>
    <row r="5578" spans="1:2" ht="16.350000000000001" customHeight="1" x14ac:dyDescent="0.25">
      <c r="A5578" s="232">
        <v>39138</v>
      </c>
      <c r="B5578" s="235">
        <v>2216.5700000000002</v>
      </c>
    </row>
    <row r="5579" spans="1:2" ht="16.350000000000001" customHeight="1" x14ac:dyDescent="0.25">
      <c r="A5579" s="232">
        <v>39139</v>
      </c>
      <c r="B5579" s="233">
        <v>2216.5700000000002</v>
      </c>
    </row>
    <row r="5580" spans="1:2" ht="16.350000000000001" customHeight="1" x14ac:dyDescent="0.25">
      <c r="A5580" s="232">
        <v>39140</v>
      </c>
      <c r="B5580" s="235">
        <v>2211.46</v>
      </c>
    </row>
    <row r="5581" spans="1:2" ht="16.350000000000001" customHeight="1" x14ac:dyDescent="0.25">
      <c r="A5581" s="232">
        <v>39141</v>
      </c>
      <c r="B5581" s="233">
        <v>2224.12</v>
      </c>
    </row>
    <row r="5582" spans="1:2" ht="16.350000000000001" customHeight="1" x14ac:dyDescent="0.25">
      <c r="A5582" s="232">
        <v>39142</v>
      </c>
      <c r="B5582" s="235">
        <v>2231.94</v>
      </c>
    </row>
    <row r="5583" spans="1:2" ht="16.350000000000001" customHeight="1" x14ac:dyDescent="0.25">
      <c r="A5583" s="232">
        <v>39143</v>
      </c>
      <c r="B5583" s="233">
        <v>2246.88</v>
      </c>
    </row>
    <row r="5584" spans="1:2" ht="16.350000000000001" customHeight="1" x14ac:dyDescent="0.25">
      <c r="A5584" s="232">
        <v>39144</v>
      </c>
      <c r="B5584" s="235">
        <v>2242.62</v>
      </c>
    </row>
    <row r="5585" spans="1:2" ht="16.350000000000001" customHeight="1" x14ac:dyDescent="0.25">
      <c r="A5585" s="232">
        <v>39145</v>
      </c>
      <c r="B5585" s="233">
        <v>2242.62</v>
      </c>
    </row>
    <row r="5586" spans="1:2" ht="16.350000000000001" customHeight="1" x14ac:dyDescent="0.25">
      <c r="A5586" s="232">
        <v>39146</v>
      </c>
      <c r="B5586" s="235">
        <v>2242.62</v>
      </c>
    </row>
    <row r="5587" spans="1:2" ht="16.350000000000001" customHeight="1" x14ac:dyDescent="0.25">
      <c r="A5587" s="232">
        <v>39147</v>
      </c>
      <c r="B5587" s="233">
        <v>2245.71</v>
      </c>
    </row>
    <row r="5588" spans="1:2" ht="16.350000000000001" customHeight="1" x14ac:dyDescent="0.25">
      <c r="A5588" s="232">
        <v>39148</v>
      </c>
      <c r="B5588" s="235">
        <v>2222.4499999999998</v>
      </c>
    </row>
    <row r="5589" spans="1:2" ht="16.350000000000001" customHeight="1" x14ac:dyDescent="0.25">
      <c r="A5589" s="232">
        <v>39149</v>
      </c>
      <c r="B5589" s="233">
        <v>2218.94</v>
      </c>
    </row>
    <row r="5590" spans="1:2" ht="16.350000000000001" customHeight="1" x14ac:dyDescent="0.25">
      <c r="A5590" s="232">
        <v>39150</v>
      </c>
      <c r="B5590" s="235">
        <v>2214.0500000000002</v>
      </c>
    </row>
    <row r="5591" spans="1:2" ht="16.350000000000001" customHeight="1" x14ac:dyDescent="0.25">
      <c r="A5591" s="232">
        <v>39151</v>
      </c>
      <c r="B5591" s="233">
        <v>2210.98</v>
      </c>
    </row>
    <row r="5592" spans="1:2" ht="16.350000000000001" customHeight="1" x14ac:dyDescent="0.25">
      <c r="A5592" s="232">
        <v>39152</v>
      </c>
      <c r="B5592" s="235">
        <v>2210.98</v>
      </c>
    </row>
    <row r="5593" spans="1:2" ht="16.350000000000001" customHeight="1" x14ac:dyDescent="0.25">
      <c r="A5593" s="232">
        <v>39153</v>
      </c>
      <c r="B5593" s="233">
        <v>2210.98</v>
      </c>
    </row>
    <row r="5594" spans="1:2" ht="16.350000000000001" customHeight="1" x14ac:dyDescent="0.25">
      <c r="A5594" s="232">
        <v>39154</v>
      </c>
      <c r="B5594" s="235">
        <v>2205.77</v>
      </c>
    </row>
    <row r="5595" spans="1:2" ht="16.350000000000001" customHeight="1" x14ac:dyDescent="0.25">
      <c r="A5595" s="232">
        <v>39155</v>
      </c>
      <c r="B5595" s="233">
        <v>2206.38</v>
      </c>
    </row>
    <row r="5596" spans="1:2" ht="16.350000000000001" customHeight="1" x14ac:dyDescent="0.25">
      <c r="A5596" s="232">
        <v>39156</v>
      </c>
      <c r="B5596" s="235">
        <v>2210.12</v>
      </c>
    </row>
    <row r="5597" spans="1:2" ht="16.350000000000001" customHeight="1" x14ac:dyDescent="0.25">
      <c r="A5597" s="232">
        <v>39157</v>
      </c>
      <c r="B5597" s="233">
        <v>2197.7600000000002</v>
      </c>
    </row>
    <row r="5598" spans="1:2" ht="16.350000000000001" customHeight="1" x14ac:dyDescent="0.25">
      <c r="A5598" s="232">
        <v>39158</v>
      </c>
      <c r="B5598" s="235">
        <v>2204.0500000000002</v>
      </c>
    </row>
    <row r="5599" spans="1:2" ht="16.350000000000001" customHeight="1" x14ac:dyDescent="0.25">
      <c r="A5599" s="232">
        <v>39159</v>
      </c>
      <c r="B5599" s="233">
        <v>2204.0500000000002</v>
      </c>
    </row>
    <row r="5600" spans="1:2" ht="16.350000000000001" customHeight="1" x14ac:dyDescent="0.25">
      <c r="A5600" s="232">
        <v>39160</v>
      </c>
      <c r="B5600" s="235">
        <v>2204.0500000000002</v>
      </c>
    </row>
    <row r="5601" spans="1:2" ht="16.350000000000001" customHeight="1" x14ac:dyDescent="0.25">
      <c r="A5601" s="232">
        <v>39161</v>
      </c>
      <c r="B5601" s="233">
        <v>2204.0500000000002</v>
      </c>
    </row>
    <row r="5602" spans="1:2" ht="16.350000000000001" customHeight="1" x14ac:dyDescent="0.25">
      <c r="A5602" s="232">
        <v>39162</v>
      </c>
      <c r="B5602" s="235">
        <v>2186.21</v>
      </c>
    </row>
    <row r="5603" spans="1:2" ht="16.350000000000001" customHeight="1" x14ac:dyDescent="0.25">
      <c r="A5603" s="232">
        <v>39163</v>
      </c>
      <c r="B5603" s="233">
        <v>2172.6</v>
      </c>
    </row>
    <row r="5604" spans="1:2" ht="16.350000000000001" customHeight="1" x14ac:dyDescent="0.25">
      <c r="A5604" s="232">
        <v>39164</v>
      </c>
      <c r="B5604" s="235">
        <v>2168.9499999999998</v>
      </c>
    </row>
    <row r="5605" spans="1:2" ht="16.350000000000001" customHeight="1" x14ac:dyDescent="0.25">
      <c r="A5605" s="232">
        <v>39165</v>
      </c>
      <c r="B5605" s="233">
        <v>2174.7199999999998</v>
      </c>
    </row>
    <row r="5606" spans="1:2" ht="16.350000000000001" customHeight="1" x14ac:dyDescent="0.25">
      <c r="A5606" s="232">
        <v>39166</v>
      </c>
      <c r="B5606" s="235">
        <v>2174.7199999999998</v>
      </c>
    </row>
    <row r="5607" spans="1:2" ht="16.350000000000001" customHeight="1" x14ac:dyDescent="0.25">
      <c r="A5607" s="232">
        <v>39167</v>
      </c>
      <c r="B5607" s="233">
        <v>2174.7199999999998</v>
      </c>
    </row>
    <row r="5608" spans="1:2" ht="16.350000000000001" customHeight="1" x14ac:dyDescent="0.25">
      <c r="A5608" s="232">
        <v>39168</v>
      </c>
      <c r="B5608" s="235">
        <v>2172.14</v>
      </c>
    </row>
    <row r="5609" spans="1:2" ht="16.350000000000001" customHeight="1" x14ac:dyDescent="0.25">
      <c r="A5609" s="232">
        <v>39169</v>
      </c>
      <c r="B5609" s="233">
        <v>2172.09</v>
      </c>
    </row>
    <row r="5610" spans="1:2" ht="16.350000000000001" customHeight="1" x14ac:dyDescent="0.25">
      <c r="A5610" s="232">
        <v>39170</v>
      </c>
      <c r="B5610" s="235">
        <v>2169.67</v>
      </c>
    </row>
    <row r="5611" spans="1:2" ht="16.350000000000001" customHeight="1" x14ac:dyDescent="0.25">
      <c r="A5611" s="232">
        <v>39171</v>
      </c>
      <c r="B5611" s="233">
        <v>2155.06</v>
      </c>
    </row>
    <row r="5612" spans="1:2" ht="16.350000000000001" customHeight="1" x14ac:dyDescent="0.25">
      <c r="A5612" s="232">
        <v>39172</v>
      </c>
      <c r="B5612" s="235">
        <v>2190.3000000000002</v>
      </c>
    </row>
    <row r="5613" spans="1:2" ht="16.350000000000001" customHeight="1" x14ac:dyDescent="0.25">
      <c r="A5613" s="232">
        <v>39173</v>
      </c>
      <c r="B5613" s="233">
        <v>2190.3000000000002</v>
      </c>
    </row>
    <row r="5614" spans="1:2" ht="16.350000000000001" customHeight="1" x14ac:dyDescent="0.25">
      <c r="A5614" s="232">
        <v>39174</v>
      </c>
      <c r="B5614" s="235">
        <v>2190.3000000000002</v>
      </c>
    </row>
    <row r="5615" spans="1:2" ht="16.350000000000001" customHeight="1" x14ac:dyDescent="0.25">
      <c r="A5615" s="232">
        <v>39175</v>
      </c>
      <c r="B5615" s="233">
        <v>2189.1799999999998</v>
      </c>
    </row>
    <row r="5616" spans="1:2" ht="16.350000000000001" customHeight="1" x14ac:dyDescent="0.25">
      <c r="A5616" s="232">
        <v>39176</v>
      </c>
      <c r="B5616" s="235">
        <v>2171.4699999999998</v>
      </c>
    </row>
    <row r="5617" spans="1:2" ht="16.350000000000001" customHeight="1" x14ac:dyDescent="0.25">
      <c r="A5617" s="232">
        <v>39177</v>
      </c>
      <c r="B5617" s="233">
        <v>2166.9299999999998</v>
      </c>
    </row>
    <row r="5618" spans="1:2" ht="16.350000000000001" customHeight="1" x14ac:dyDescent="0.25">
      <c r="A5618" s="232">
        <v>39178</v>
      </c>
      <c r="B5618" s="235">
        <v>2166.9299999999998</v>
      </c>
    </row>
    <row r="5619" spans="1:2" ht="16.350000000000001" customHeight="1" x14ac:dyDescent="0.25">
      <c r="A5619" s="232">
        <v>39179</v>
      </c>
      <c r="B5619" s="233">
        <v>2166.9299999999998</v>
      </c>
    </row>
    <row r="5620" spans="1:2" ht="16.350000000000001" customHeight="1" x14ac:dyDescent="0.25">
      <c r="A5620" s="232">
        <v>39180</v>
      </c>
      <c r="B5620" s="235">
        <v>2166.9299999999998</v>
      </c>
    </row>
    <row r="5621" spans="1:2" ht="16.350000000000001" customHeight="1" x14ac:dyDescent="0.25">
      <c r="A5621" s="232">
        <v>39181</v>
      </c>
      <c r="B5621" s="233">
        <v>2166.9299999999998</v>
      </c>
    </row>
    <row r="5622" spans="1:2" ht="16.350000000000001" customHeight="1" x14ac:dyDescent="0.25">
      <c r="A5622" s="232">
        <v>39182</v>
      </c>
      <c r="B5622" s="235">
        <v>2164.5500000000002</v>
      </c>
    </row>
    <row r="5623" spans="1:2" ht="16.350000000000001" customHeight="1" x14ac:dyDescent="0.25">
      <c r="A5623" s="232">
        <v>39183</v>
      </c>
      <c r="B5623" s="233">
        <v>2157.8200000000002</v>
      </c>
    </row>
    <row r="5624" spans="1:2" ht="16.350000000000001" customHeight="1" x14ac:dyDescent="0.25">
      <c r="A5624" s="232">
        <v>39184</v>
      </c>
      <c r="B5624" s="235">
        <v>2154.61</v>
      </c>
    </row>
    <row r="5625" spans="1:2" ht="16.350000000000001" customHeight="1" x14ac:dyDescent="0.25">
      <c r="A5625" s="232">
        <v>39185</v>
      </c>
      <c r="B5625" s="233">
        <v>2152.65</v>
      </c>
    </row>
    <row r="5626" spans="1:2" ht="16.350000000000001" customHeight="1" x14ac:dyDescent="0.25">
      <c r="A5626" s="232">
        <v>39186</v>
      </c>
      <c r="B5626" s="235">
        <v>2138.7399999999998</v>
      </c>
    </row>
    <row r="5627" spans="1:2" ht="16.350000000000001" customHeight="1" x14ac:dyDescent="0.25">
      <c r="A5627" s="232">
        <v>39187</v>
      </c>
      <c r="B5627" s="233">
        <v>2138.7399999999998</v>
      </c>
    </row>
    <row r="5628" spans="1:2" ht="16.350000000000001" customHeight="1" x14ac:dyDescent="0.25">
      <c r="A5628" s="232">
        <v>39188</v>
      </c>
      <c r="B5628" s="235">
        <v>2138.7399999999998</v>
      </c>
    </row>
    <row r="5629" spans="1:2" ht="16.350000000000001" customHeight="1" x14ac:dyDescent="0.25">
      <c r="A5629" s="232">
        <v>39189</v>
      </c>
      <c r="B5629" s="233">
        <v>2136.8200000000002</v>
      </c>
    </row>
    <row r="5630" spans="1:2" ht="16.350000000000001" customHeight="1" x14ac:dyDescent="0.25">
      <c r="A5630" s="232">
        <v>39190</v>
      </c>
      <c r="B5630" s="235">
        <v>2141.35</v>
      </c>
    </row>
    <row r="5631" spans="1:2" ht="16.350000000000001" customHeight="1" x14ac:dyDescent="0.25">
      <c r="A5631" s="232">
        <v>39191</v>
      </c>
      <c r="B5631" s="233">
        <v>2148.46</v>
      </c>
    </row>
    <row r="5632" spans="1:2" ht="16.350000000000001" customHeight="1" x14ac:dyDescent="0.25">
      <c r="A5632" s="232">
        <v>39192</v>
      </c>
      <c r="B5632" s="235">
        <v>2143.31</v>
      </c>
    </row>
    <row r="5633" spans="1:2" ht="16.350000000000001" customHeight="1" x14ac:dyDescent="0.25">
      <c r="A5633" s="232">
        <v>39193</v>
      </c>
      <c r="B5633" s="233">
        <v>2121.42</v>
      </c>
    </row>
    <row r="5634" spans="1:2" ht="16.350000000000001" customHeight="1" x14ac:dyDescent="0.25">
      <c r="A5634" s="232">
        <v>39194</v>
      </c>
      <c r="B5634" s="235">
        <v>2121.42</v>
      </c>
    </row>
    <row r="5635" spans="1:2" ht="16.350000000000001" customHeight="1" x14ac:dyDescent="0.25">
      <c r="A5635" s="232">
        <v>39195</v>
      </c>
      <c r="B5635" s="233">
        <v>2121.42</v>
      </c>
    </row>
    <row r="5636" spans="1:2" ht="16.350000000000001" customHeight="1" x14ac:dyDescent="0.25">
      <c r="A5636" s="232">
        <v>39196</v>
      </c>
      <c r="B5636" s="235">
        <v>2115.56</v>
      </c>
    </row>
    <row r="5637" spans="1:2" ht="16.350000000000001" customHeight="1" x14ac:dyDescent="0.25">
      <c r="A5637" s="232">
        <v>39197</v>
      </c>
      <c r="B5637" s="233">
        <v>2119.37</v>
      </c>
    </row>
    <row r="5638" spans="1:2" ht="16.350000000000001" customHeight="1" x14ac:dyDescent="0.25">
      <c r="A5638" s="232">
        <v>39198</v>
      </c>
      <c r="B5638" s="235">
        <v>2112.61</v>
      </c>
    </row>
    <row r="5639" spans="1:2" ht="16.350000000000001" customHeight="1" x14ac:dyDescent="0.25">
      <c r="A5639" s="232">
        <v>39199</v>
      </c>
      <c r="B5639" s="233">
        <v>2111.52</v>
      </c>
    </row>
    <row r="5640" spans="1:2" ht="16.350000000000001" customHeight="1" x14ac:dyDescent="0.25">
      <c r="A5640" s="232">
        <v>39200</v>
      </c>
      <c r="B5640" s="235">
        <v>2110.67</v>
      </c>
    </row>
    <row r="5641" spans="1:2" ht="16.350000000000001" customHeight="1" x14ac:dyDescent="0.25">
      <c r="A5641" s="232">
        <v>39201</v>
      </c>
      <c r="B5641" s="233">
        <v>2110.67</v>
      </c>
    </row>
    <row r="5642" spans="1:2" ht="16.350000000000001" customHeight="1" x14ac:dyDescent="0.25">
      <c r="A5642" s="232">
        <v>39202</v>
      </c>
      <c r="B5642" s="235">
        <v>2110.67</v>
      </c>
    </row>
    <row r="5643" spans="1:2" ht="16.350000000000001" customHeight="1" x14ac:dyDescent="0.25">
      <c r="A5643" s="232">
        <v>39203</v>
      </c>
      <c r="B5643" s="233">
        <v>2104.16</v>
      </c>
    </row>
    <row r="5644" spans="1:2" ht="16.350000000000001" customHeight="1" x14ac:dyDescent="0.25">
      <c r="A5644" s="232">
        <v>39204</v>
      </c>
      <c r="B5644" s="235">
        <v>2104.16</v>
      </c>
    </row>
    <row r="5645" spans="1:2" ht="16.350000000000001" customHeight="1" x14ac:dyDescent="0.25">
      <c r="A5645" s="232">
        <v>39205</v>
      </c>
      <c r="B5645" s="233">
        <v>2085.1799999999998</v>
      </c>
    </row>
    <row r="5646" spans="1:2" ht="16.350000000000001" customHeight="1" x14ac:dyDescent="0.25">
      <c r="A5646" s="232">
        <v>39206</v>
      </c>
      <c r="B5646" s="235">
        <v>2077.12</v>
      </c>
    </row>
    <row r="5647" spans="1:2" ht="16.350000000000001" customHeight="1" x14ac:dyDescent="0.25">
      <c r="A5647" s="232">
        <v>39207</v>
      </c>
      <c r="B5647" s="233">
        <v>2069.0100000000002</v>
      </c>
    </row>
    <row r="5648" spans="1:2" ht="16.350000000000001" customHeight="1" x14ac:dyDescent="0.25">
      <c r="A5648" s="232">
        <v>39208</v>
      </c>
      <c r="B5648" s="235">
        <v>2069.0100000000002</v>
      </c>
    </row>
    <row r="5649" spans="1:2" ht="16.350000000000001" customHeight="1" x14ac:dyDescent="0.25">
      <c r="A5649" s="232">
        <v>39209</v>
      </c>
      <c r="B5649" s="233">
        <v>2069.0100000000002</v>
      </c>
    </row>
    <row r="5650" spans="1:2" ht="16.350000000000001" customHeight="1" x14ac:dyDescent="0.25">
      <c r="A5650" s="232">
        <v>39210</v>
      </c>
      <c r="B5650" s="235">
        <v>2081.2399999999998</v>
      </c>
    </row>
    <row r="5651" spans="1:2" ht="16.350000000000001" customHeight="1" x14ac:dyDescent="0.25">
      <c r="A5651" s="232">
        <v>39211</v>
      </c>
      <c r="B5651" s="233">
        <v>2074.0300000000002</v>
      </c>
    </row>
    <row r="5652" spans="1:2" ht="16.350000000000001" customHeight="1" x14ac:dyDescent="0.25">
      <c r="A5652" s="232">
        <v>39212</v>
      </c>
      <c r="B5652" s="235">
        <v>2045.51</v>
      </c>
    </row>
    <row r="5653" spans="1:2" ht="16.350000000000001" customHeight="1" x14ac:dyDescent="0.25">
      <c r="A5653" s="232">
        <v>39213</v>
      </c>
      <c r="B5653" s="233">
        <v>2041.39</v>
      </c>
    </row>
    <row r="5654" spans="1:2" ht="16.350000000000001" customHeight="1" x14ac:dyDescent="0.25">
      <c r="A5654" s="232">
        <v>39214</v>
      </c>
      <c r="B5654" s="235">
        <v>2029.2</v>
      </c>
    </row>
    <row r="5655" spans="1:2" ht="16.350000000000001" customHeight="1" x14ac:dyDescent="0.25">
      <c r="A5655" s="232">
        <v>39215</v>
      </c>
      <c r="B5655" s="233">
        <v>2029.2</v>
      </c>
    </row>
    <row r="5656" spans="1:2" ht="16.350000000000001" customHeight="1" x14ac:dyDescent="0.25">
      <c r="A5656" s="232">
        <v>39216</v>
      </c>
      <c r="B5656" s="235">
        <v>2029.2</v>
      </c>
    </row>
    <row r="5657" spans="1:2" ht="16.350000000000001" customHeight="1" x14ac:dyDescent="0.25">
      <c r="A5657" s="232">
        <v>39217</v>
      </c>
      <c r="B5657" s="233">
        <v>2002.04</v>
      </c>
    </row>
    <row r="5658" spans="1:2" ht="16.350000000000001" customHeight="1" x14ac:dyDescent="0.25">
      <c r="A5658" s="232">
        <v>39218</v>
      </c>
      <c r="B5658" s="235">
        <v>1995.17</v>
      </c>
    </row>
    <row r="5659" spans="1:2" ht="16.350000000000001" customHeight="1" x14ac:dyDescent="0.25">
      <c r="A5659" s="232">
        <v>39219</v>
      </c>
      <c r="B5659" s="233">
        <v>1988.01</v>
      </c>
    </row>
    <row r="5660" spans="1:2" ht="16.350000000000001" customHeight="1" x14ac:dyDescent="0.25">
      <c r="A5660" s="232">
        <v>39220</v>
      </c>
      <c r="B5660" s="235">
        <v>1990.43</v>
      </c>
    </row>
    <row r="5661" spans="1:2" ht="16.350000000000001" customHeight="1" x14ac:dyDescent="0.25">
      <c r="A5661" s="232">
        <v>39221</v>
      </c>
      <c r="B5661" s="233">
        <v>1985.33</v>
      </c>
    </row>
    <row r="5662" spans="1:2" ht="16.350000000000001" customHeight="1" x14ac:dyDescent="0.25">
      <c r="A5662" s="232">
        <v>39222</v>
      </c>
      <c r="B5662" s="235">
        <v>1985.33</v>
      </c>
    </row>
    <row r="5663" spans="1:2" ht="16.350000000000001" customHeight="1" x14ac:dyDescent="0.25">
      <c r="A5663" s="232">
        <v>39223</v>
      </c>
      <c r="B5663" s="233">
        <v>1985.33</v>
      </c>
    </row>
    <row r="5664" spans="1:2" ht="16.350000000000001" customHeight="1" x14ac:dyDescent="0.25">
      <c r="A5664" s="232">
        <v>39224</v>
      </c>
      <c r="B5664" s="235">
        <v>1985.33</v>
      </c>
    </row>
    <row r="5665" spans="1:2" ht="16.350000000000001" customHeight="1" x14ac:dyDescent="0.25">
      <c r="A5665" s="232">
        <v>39225</v>
      </c>
      <c r="B5665" s="233">
        <v>1957.54</v>
      </c>
    </row>
    <row r="5666" spans="1:2" ht="16.350000000000001" customHeight="1" x14ac:dyDescent="0.25">
      <c r="A5666" s="232">
        <v>39226</v>
      </c>
      <c r="B5666" s="235">
        <v>1963.56</v>
      </c>
    </row>
    <row r="5667" spans="1:2" ht="16.350000000000001" customHeight="1" x14ac:dyDescent="0.25">
      <c r="A5667" s="232">
        <v>39227</v>
      </c>
      <c r="B5667" s="233">
        <v>1962.59</v>
      </c>
    </row>
    <row r="5668" spans="1:2" ht="16.350000000000001" customHeight="1" x14ac:dyDescent="0.25">
      <c r="A5668" s="232">
        <v>39228</v>
      </c>
      <c r="B5668" s="235">
        <v>1934.55</v>
      </c>
    </row>
    <row r="5669" spans="1:2" ht="16.350000000000001" customHeight="1" x14ac:dyDescent="0.25">
      <c r="A5669" s="232">
        <v>39229</v>
      </c>
      <c r="B5669" s="233">
        <v>1934.55</v>
      </c>
    </row>
    <row r="5670" spans="1:2" ht="16.350000000000001" customHeight="1" x14ac:dyDescent="0.25">
      <c r="A5670" s="232">
        <v>39230</v>
      </c>
      <c r="B5670" s="235">
        <v>1934.55</v>
      </c>
    </row>
    <row r="5671" spans="1:2" ht="16.350000000000001" customHeight="1" x14ac:dyDescent="0.25">
      <c r="A5671" s="232">
        <v>39231</v>
      </c>
      <c r="B5671" s="233">
        <v>1934.55</v>
      </c>
    </row>
    <row r="5672" spans="1:2" ht="16.350000000000001" customHeight="1" x14ac:dyDescent="0.25">
      <c r="A5672" s="232">
        <v>39232</v>
      </c>
      <c r="B5672" s="235">
        <v>1914.96</v>
      </c>
    </row>
    <row r="5673" spans="1:2" ht="16.350000000000001" customHeight="1" x14ac:dyDescent="0.25">
      <c r="A5673" s="232">
        <v>39233</v>
      </c>
      <c r="B5673" s="233">
        <v>1930.64</v>
      </c>
    </row>
    <row r="5674" spans="1:2" ht="16.350000000000001" customHeight="1" x14ac:dyDescent="0.25">
      <c r="A5674" s="232">
        <v>39234</v>
      </c>
      <c r="B5674" s="235">
        <v>1900.09</v>
      </c>
    </row>
    <row r="5675" spans="1:2" ht="16.350000000000001" customHeight="1" x14ac:dyDescent="0.25">
      <c r="A5675" s="232">
        <v>39235</v>
      </c>
      <c r="B5675" s="233">
        <v>1885.8</v>
      </c>
    </row>
    <row r="5676" spans="1:2" ht="16.350000000000001" customHeight="1" x14ac:dyDescent="0.25">
      <c r="A5676" s="232">
        <v>39236</v>
      </c>
      <c r="B5676" s="235">
        <v>1885.8</v>
      </c>
    </row>
    <row r="5677" spans="1:2" ht="16.350000000000001" customHeight="1" x14ac:dyDescent="0.25">
      <c r="A5677" s="232">
        <v>39237</v>
      </c>
      <c r="B5677" s="233">
        <v>1885.8</v>
      </c>
    </row>
    <row r="5678" spans="1:2" ht="16.350000000000001" customHeight="1" x14ac:dyDescent="0.25">
      <c r="A5678" s="232">
        <v>39238</v>
      </c>
      <c r="B5678" s="235">
        <v>1882.06</v>
      </c>
    </row>
    <row r="5679" spans="1:2" ht="16.350000000000001" customHeight="1" x14ac:dyDescent="0.25">
      <c r="A5679" s="232">
        <v>39239</v>
      </c>
      <c r="B5679" s="233">
        <v>1877.88</v>
      </c>
    </row>
    <row r="5680" spans="1:2" ht="16.350000000000001" customHeight="1" x14ac:dyDescent="0.25">
      <c r="A5680" s="232">
        <v>39240</v>
      </c>
      <c r="B5680" s="235">
        <v>1886.92</v>
      </c>
    </row>
    <row r="5681" spans="1:2" ht="16.350000000000001" customHeight="1" x14ac:dyDescent="0.25">
      <c r="A5681" s="232">
        <v>39241</v>
      </c>
      <c r="B5681" s="233">
        <v>1900.68</v>
      </c>
    </row>
    <row r="5682" spans="1:2" ht="16.350000000000001" customHeight="1" x14ac:dyDescent="0.25">
      <c r="A5682" s="232">
        <v>39242</v>
      </c>
      <c r="B5682" s="235">
        <v>1924.54</v>
      </c>
    </row>
    <row r="5683" spans="1:2" ht="16.350000000000001" customHeight="1" x14ac:dyDescent="0.25">
      <c r="A5683" s="232">
        <v>39243</v>
      </c>
      <c r="B5683" s="233">
        <v>1924.54</v>
      </c>
    </row>
    <row r="5684" spans="1:2" ht="16.350000000000001" customHeight="1" x14ac:dyDescent="0.25">
      <c r="A5684" s="232">
        <v>39244</v>
      </c>
      <c r="B5684" s="235">
        <v>1924.54</v>
      </c>
    </row>
    <row r="5685" spans="1:2" ht="16.350000000000001" customHeight="1" x14ac:dyDescent="0.25">
      <c r="A5685" s="232">
        <v>39245</v>
      </c>
      <c r="B5685" s="233">
        <v>1924.54</v>
      </c>
    </row>
    <row r="5686" spans="1:2" ht="16.350000000000001" customHeight="1" x14ac:dyDescent="0.25">
      <c r="A5686" s="232">
        <v>39246</v>
      </c>
      <c r="B5686" s="235">
        <v>1931.36</v>
      </c>
    </row>
    <row r="5687" spans="1:2" ht="16.350000000000001" customHeight="1" x14ac:dyDescent="0.25">
      <c r="A5687" s="232">
        <v>39247</v>
      </c>
      <c r="B5687" s="233">
        <v>1947.37</v>
      </c>
    </row>
    <row r="5688" spans="1:2" ht="16.350000000000001" customHeight="1" x14ac:dyDescent="0.25">
      <c r="A5688" s="232">
        <v>39248</v>
      </c>
      <c r="B5688" s="235">
        <v>1945.09</v>
      </c>
    </row>
    <row r="5689" spans="1:2" ht="16.350000000000001" customHeight="1" x14ac:dyDescent="0.25">
      <c r="A5689" s="232">
        <v>39249</v>
      </c>
      <c r="B5689" s="233">
        <v>1920.25</v>
      </c>
    </row>
    <row r="5690" spans="1:2" ht="16.350000000000001" customHeight="1" x14ac:dyDescent="0.25">
      <c r="A5690" s="232">
        <v>39250</v>
      </c>
      <c r="B5690" s="235">
        <v>1920.25</v>
      </c>
    </row>
    <row r="5691" spans="1:2" ht="16.350000000000001" customHeight="1" x14ac:dyDescent="0.25">
      <c r="A5691" s="232">
        <v>39251</v>
      </c>
      <c r="B5691" s="233">
        <v>1920.25</v>
      </c>
    </row>
    <row r="5692" spans="1:2" ht="16.350000000000001" customHeight="1" x14ac:dyDescent="0.25">
      <c r="A5692" s="232">
        <v>39252</v>
      </c>
      <c r="B5692" s="235">
        <v>1920.25</v>
      </c>
    </row>
    <row r="5693" spans="1:2" ht="16.350000000000001" customHeight="1" x14ac:dyDescent="0.25">
      <c r="A5693" s="232">
        <v>39253</v>
      </c>
      <c r="B5693" s="233">
        <v>1896.07</v>
      </c>
    </row>
    <row r="5694" spans="1:2" ht="16.350000000000001" customHeight="1" x14ac:dyDescent="0.25">
      <c r="A5694" s="232">
        <v>39254</v>
      </c>
      <c r="B5694" s="235">
        <v>1905.13</v>
      </c>
    </row>
    <row r="5695" spans="1:2" ht="16.350000000000001" customHeight="1" x14ac:dyDescent="0.25">
      <c r="A5695" s="232">
        <v>39255</v>
      </c>
      <c r="B5695" s="233">
        <v>1938.17</v>
      </c>
    </row>
    <row r="5696" spans="1:2" ht="16.350000000000001" customHeight="1" x14ac:dyDescent="0.25">
      <c r="A5696" s="232">
        <v>39256</v>
      </c>
      <c r="B5696" s="235">
        <v>1944.01</v>
      </c>
    </row>
    <row r="5697" spans="1:2" ht="16.350000000000001" customHeight="1" x14ac:dyDescent="0.25">
      <c r="A5697" s="232">
        <v>39257</v>
      </c>
      <c r="B5697" s="233">
        <v>1944.01</v>
      </c>
    </row>
    <row r="5698" spans="1:2" ht="16.350000000000001" customHeight="1" x14ac:dyDescent="0.25">
      <c r="A5698" s="232">
        <v>39258</v>
      </c>
      <c r="B5698" s="235">
        <v>1944.01</v>
      </c>
    </row>
    <row r="5699" spans="1:2" ht="16.350000000000001" customHeight="1" x14ac:dyDescent="0.25">
      <c r="A5699" s="232">
        <v>39259</v>
      </c>
      <c r="B5699" s="233">
        <v>1960.32</v>
      </c>
    </row>
    <row r="5700" spans="1:2" ht="16.350000000000001" customHeight="1" x14ac:dyDescent="0.25">
      <c r="A5700" s="232">
        <v>39260</v>
      </c>
      <c r="B5700" s="235">
        <v>1965.31</v>
      </c>
    </row>
    <row r="5701" spans="1:2" ht="16.350000000000001" customHeight="1" x14ac:dyDescent="0.25">
      <c r="A5701" s="232">
        <v>39261</v>
      </c>
      <c r="B5701" s="233">
        <v>1982.29</v>
      </c>
    </row>
    <row r="5702" spans="1:2" ht="16.350000000000001" customHeight="1" x14ac:dyDescent="0.25">
      <c r="A5702" s="232">
        <v>39262</v>
      </c>
      <c r="B5702" s="235">
        <v>1958.09</v>
      </c>
    </row>
    <row r="5703" spans="1:2" ht="16.350000000000001" customHeight="1" x14ac:dyDescent="0.25">
      <c r="A5703" s="232">
        <v>39263</v>
      </c>
      <c r="B5703" s="233">
        <v>1960.61</v>
      </c>
    </row>
    <row r="5704" spans="1:2" ht="16.350000000000001" customHeight="1" x14ac:dyDescent="0.25">
      <c r="A5704" s="232">
        <v>39264</v>
      </c>
      <c r="B5704" s="235">
        <v>1960.61</v>
      </c>
    </row>
    <row r="5705" spans="1:2" ht="16.350000000000001" customHeight="1" x14ac:dyDescent="0.25">
      <c r="A5705" s="232">
        <v>39265</v>
      </c>
      <c r="B5705" s="233">
        <v>1960.61</v>
      </c>
    </row>
    <row r="5706" spans="1:2" ht="16.350000000000001" customHeight="1" x14ac:dyDescent="0.25">
      <c r="A5706" s="232">
        <v>39266</v>
      </c>
      <c r="B5706" s="235">
        <v>1960.61</v>
      </c>
    </row>
    <row r="5707" spans="1:2" ht="16.350000000000001" customHeight="1" x14ac:dyDescent="0.25">
      <c r="A5707" s="232">
        <v>39267</v>
      </c>
      <c r="B5707" s="233">
        <v>1958.95</v>
      </c>
    </row>
    <row r="5708" spans="1:2" ht="16.350000000000001" customHeight="1" x14ac:dyDescent="0.25">
      <c r="A5708" s="232">
        <v>39268</v>
      </c>
      <c r="B5708" s="235">
        <v>1958.95</v>
      </c>
    </row>
    <row r="5709" spans="1:2" ht="16.350000000000001" customHeight="1" x14ac:dyDescent="0.25">
      <c r="A5709" s="232">
        <v>39269</v>
      </c>
      <c r="B5709" s="233">
        <v>1969.36</v>
      </c>
    </row>
    <row r="5710" spans="1:2" ht="16.350000000000001" customHeight="1" x14ac:dyDescent="0.25">
      <c r="A5710" s="232">
        <v>39270</v>
      </c>
      <c r="B5710" s="235">
        <v>1962.55</v>
      </c>
    </row>
    <row r="5711" spans="1:2" ht="16.350000000000001" customHeight="1" x14ac:dyDescent="0.25">
      <c r="A5711" s="232">
        <v>39271</v>
      </c>
      <c r="B5711" s="233">
        <v>1962.55</v>
      </c>
    </row>
    <row r="5712" spans="1:2" ht="16.350000000000001" customHeight="1" x14ac:dyDescent="0.25">
      <c r="A5712" s="232">
        <v>39272</v>
      </c>
      <c r="B5712" s="235">
        <v>1962.55</v>
      </c>
    </row>
    <row r="5713" spans="1:2" ht="16.350000000000001" customHeight="1" x14ac:dyDescent="0.25">
      <c r="A5713" s="232">
        <v>39273</v>
      </c>
      <c r="B5713" s="233">
        <v>1945.94</v>
      </c>
    </row>
    <row r="5714" spans="1:2" ht="16.350000000000001" customHeight="1" x14ac:dyDescent="0.25">
      <c r="A5714" s="232">
        <v>39274</v>
      </c>
      <c r="B5714" s="235">
        <v>1960.31</v>
      </c>
    </row>
    <row r="5715" spans="1:2" ht="16.350000000000001" customHeight="1" x14ac:dyDescent="0.25">
      <c r="A5715" s="232">
        <v>39275</v>
      </c>
      <c r="B5715" s="233">
        <v>1964.82</v>
      </c>
    </row>
    <row r="5716" spans="1:2" ht="16.350000000000001" customHeight="1" x14ac:dyDescent="0.25">
      <c r="A5716" s="232">
        <v>39276</v>
      </c>
      <c r="B5716" s="235">
        <v>1954.48</v>
      </c>
    </row>
    <row r="5717" spans="1:2" ht="16.350000000000001" customHeight="1" x14ac:dyDescent="0.25">
      <c r="A5717" s="232">
        <v>39277</v>
      </c>
      <c r="B5717" s="233">
        <v>1956.05</v>
      </c>
    </row>
    <row r="5718" spans="1:2" ht="16.350000000000001" customHeight="1" x14ac:dyDescent="0.25">
      <c r="A5718" s="232">
        <v>39278</v>
      </c>
      <c r="B5718" s="235">
        <v>1956.05</v>
      </c>
    </row>
    <row r="5719" spans="1:2" ht="16.350000000000001" customHeight="1" x14ac:dyDescent="0.25">
      <c r="A5719" s="232">
        <v>39279</v>
      </c>
      <c r="B5719" s="233">
        <v>1956.05</v>
      </c>
    </row>
    <row r="5720" spans="1:2" ht="16.350000000000001" customHeight="1" x14ac:dyDescent="0.25">
      <c r="A5720" s="232">
        <v>39280</v>
      </c>
      <c r="B5720" s="235">
        <v>1942.43</v>
      </c>
    </row>
    <row r="5721" spans="1:2" ht="16.350000000000001" customHeight="1" x14ac:dyDescent="0.25">
      <c r="A5721" s="232">
        <v>39281</v>
      </c>
      <c r="B5721" s="233">
        <v>1931.04</v>
      </c>
    </row>
    <row r="5722" spans="1:2" ht="16.350000000000001" customHeight="1" x14ac:dyDescent="0.25">
      <c r="A5722" s="232">
        <v>39282</v>
      </c>
      <c r="B5722" s="235">
        <v>1928.59</v>
      </c>
    </row>
    <row r="5723" spans="1:2" ht="16.350000000000001" customHeight="1" x14ac:dyDescent="0.25">
      <c r="A5723" s="232">
        <v>39283</v>
      </c>
      <c r="B5723" s="233">
        <v>1921.04</v>
      </c>
    </row>
    <row r="5724" spans="1:2" ht="16.350000000000001" customHeight="1" x14ac:dyDescent="0.25">
      <c r="A5724" s="232">
        <v>39284</v>
      </c>
      <c r="B5724" s="235">
        <v>1921.04</v>
      </c>
    </row>
    <row r="5725" spans="1:2" ht="16.350000000000001" customHeight="1" x14ac:dyDescent="0.25">
      <c r="A5725" s="232">
        <v>39285</v>
      </c>
      <c r="B5725" s="233">
        <v>1921.04</v>
      </c>
    </row>
    <row r="5726" spans="1:2" ht="16.350000000000001" customHeight="1" x14ac:dyDescent="0.25">
      <c r="A5726" s="232">
        <v>39286</v>
      </c>
      <c r="B5726" s="235">
        <v>1921.04</v>
      </c>
    </row>
    <row r="5727" spans="1:2" ht="16.350000000000001" customHeight="1" x14ac:dyDescent="0.25">
      <c r="A5727" s="232">
        <v>39287</v>
      </c>
      <c r="B5727" s="233">
        <v>1912.9</v>
      </c>
    </row>
    <row r="5728" spans="1:2" ht="16.350000000000001" customHeight="1" x14ac:dyDescent="0.25">
      <c r="A5728" s="232">
        <v>39288</v>
      </c>
      <c r="B5728" s="235">
        <v>1916.23</v>
      </c>
    </row>
    <row r="5729" spans="1:2" ht="16.350000000000001" customHeight="1" x14ac:dyDescent="0.25">
      <c r="A5729" s="232">
        <v>39289</v>
      </c>
      <c r="B5729" s="233">
        <v>1935.68</v>
      </c>
    </row>
    <row r="5730" spans="1:2" ht="16.350000000000001" customHeight="1" x14ac:dyDescent="0.25">
      <c r="A5730" s="232">
        <v>39290</v>
      </c>
      <c r="B5730" s="235">
        <v>1981.58</v>
      </c>
    </row>
    <row r="5731" spans="1:2" ht="16.350000000000001" customHeight="1" x14ac:dyDescent="0.25">
      <c r="A5731" s="232">
        <v>39291</v>
      </c>
      <c r="B5731" s="233">
        <v>1984.1</v>
      </c>
    </row>
    <row r="5732" spans="1:2" ht="16.350000000000001" customHeight="1" x14ac:dyDescent="0.25">
      <c r="A5732" s="232">
        <v>39292</v>
      </c>
      <c r="B5732" s="235">
        <v>1984.1</v>
      </c>
    </row>
    <row r="5733" spans="1:2" ht="16.350000000000001" customHeight="1" x14ac:dyDescent="0.25">
      <c r="A5733" s="232">
        <v>39293</v>
      </c>
      <c r="B5733" s="233">
        <v>1984.1</v>
      </c>
    </row>
    <row r="5734" spans="1:2" ht="16.350000000000001" customHeight="1" x14ac:dyDescent="0.25">
      <c r="A5734" s="232">
        <v>39294</v>
      </c>
      <c r="B5734" s="235">
        <v>1971.8</v>
      </c>
    </row>
    <row r="5735" spans="1:2" ht="16.350000000000001" customHeight="1" x14ac:dyDescent="0.25">
      <c r="A5735" s="232">
        <v>39295</v>
      </c>
      <c r="B5735" s="233">
        <v>1958.5</v>
      </c>
    </row>
    <row r="5736" spans="1:2" ht="16.350000000000001" customHeight="1" x14ac:dyDescent="0.25">
      <c r="A5736" s="232">
        <v>39296</v>
      </c>
      <c r="B5736" s="235">
        <v>1971.2</v>
      </c>
    </row>
    <row r="5737" spans="1:2" ht="16.350000000000001" customHeight="1" x14ac:dyDescent="0.25">
      <c r="A5737" s="232">
        <v>39297</v>
      </c>
      <c r="B5737" s="233">
        <v>1957.68</v>
      </c>
    </row>
    <row r="5738" spans="1:2" ht="16.350000000000001" customHeight="1" x14ac:dyDescent="0.25">
      <c r="A5738" s="232">
        <v>39298</v>
      </c>
      <c r="B5738" s="235">
        <v>1963.69</v>
      </c>
    </row>
    <row r="5739" spans="1:2" ht="16.350000000000001" customHeight="1" x14ac:dyDescent="0.25">
      <c r="A5739" s="232">
        <v>39299</v>
      </c>
      <c r="B5739" s="233">
        <v>1963.69</v>
      </c>
    </row>
    <row r="5740" spans="1:2" ht="16.350000000000001" customHeight="1" x14ac:dyDescent="0.25">
      <c r="A5740" s="232">
        <v>39300</v>
      </c>
      <c r="B5740" s="235">
        <v>1963.69</v>
      </c>
    </row>
    <row r="5741" spans="1:2" ht="16.350000000000001" customHeight="1" x14ac:dyDescent="0.25">
      <c r="A5741" s="232">
        <v>39301</v>
      </c>
      <c r="B5741" s="233">
        <v>1976.89</v>
      </c>
    </row>
    <row r="5742" spans="1:2" ht="16.350000000000001" customHeight="1" x14ac:dyDescent="0.25">
      <c r="A5742" s="232">
        <v>39302</v>
      </c>
      <c r="B5742" s="235">
        <v>1976.89</v>
      </c>
    </row>
    <row r="5743" spans="1:2" ht="16.350000000000001" customHeight="1" x14ac:dyDescent="0.25">
      <c r="A5743" s="232">
        <v>39303</v>
      </c>
      <c r="B5743" s="233">
        <v>1957.58</v>
      </c>
    </row>
    <row r="5744" spans="1:2" ht="16.350000000000001" customHeight="1" x14ac:dyDescent="0.25">
      <c r="A5744" s="232">
        <v>39304</v>
      </c>
      <c r="B5744" s="235">
        <v>1981.9</v>
      </c>
    </row>
    <row r="5745" spans="1:2" ht="16.350000000000001" customHeight="1" x14ac:dyDescent="0.25">
      <c r="A5745" s="232">
        <v>39305</v>
      </c>
      <c r="B5745" s="233">
        <v>2006.79</v>
      </c>
    </row>
    <row r="5746" spans="1:2" ht="16.350000000000001" customHeight="1" x14ac:dyDescent="0.25">
      <c r="A5746" s="232">
        <v>39306</v>
      </c>
      <c r="B5746" s="235">
        <v>2006.79</v>
      </c>
    </row>
    <row r="5747" spans="1:2" ht="16.350000000000001" customHeight="1" x14ac:dyDescent="0.25">
      <c r="A5747" s="232">
        <v>39307</v>
      </c>
      <c r="B5747" s="233">
        <v>2006.79</v>
      </c>
    </row>
    <row r="5748" spans="1:2" ht="16.350000000000001" customHeight="1" x14ac:dyDescent="0.25">
      <c r="A5748" s="232">
        <v>39308</v>
      </c>
      <c r="B5748" s="235">
        <v>1997.38</v>
      </c>
    </row>
    <row r="5749" spans="1:2" ht="16.350000000000001" customHeight="1" x14ac:dyDescent="0.25">
      <c r="A5749" s="232">
        <v>39309</v>
      </c>
      <c r="B5749" s="233">
        <v>2016.3</v>
      </c>
    </row>
    <row r="5750" spans="1:2" ht="16.350000000000001" customHeight="1" x14ac:dyDescent="0.25">
      <c r="A5750" s="232">
        <v>39310</v>
      </c>
      <c r="B5750" s="235">
        <v>2048.44</v>
      </c>
    </row>
    <row r="5751" spans="1:2" ht="16.350000000000001" customHeight="1" x14ac:dyDescent="0.25">
      <c r="A5751" s="232">
        <v>39311</v>
      </c>
      <c r="B5751" s="233">
        <v>2124.4</v>
      </c>
    </row>
    <row r="5752" spans="1:2" ht="16.350000000000001" customHeight="1" x14ac:dyDescent="0.25">
      <c r="A5752" s="232">
        <v>39312</v>
      </c>
      <c r="B5752" s="235">
        <v>2113.54</v>
      </c>
    </row>
    <row r="5753" spans="1:2" ht="16.350000000000001" customHeight="1" x14ac:dyDescent="0.25">
      <c r="A5753" s="232">
        <v>39313</v>
      </c>
      <c r="B5753" s="233">
        <v>2113.54</v>
      </c>
    </row>
    <row r="5754" spans="1:2" ht="16.350000000000001" customHeight="1" x14ac:dyDescent="0.25">
      <c r="A5754" s="232">
        <v>39314</v>
      </c>
      <c r="B5754" s="235">
        <v>2113.54</v>
      </c>
    </row>
    <row r="5755" spans="1:2" ht="16.350000000000001" customHeight="1" x14ac:dyDescent="0.25">
      <c r="A5755" s="232">
        <v>39315</v>
      </c>
      <c r="B5755" s="233">
        <v>2113.54</v>
      </c>
    </row>
    <row r="5756" spans="1:2" ht="16.350000000000001" customHeight="1" x14ac:dyDescent="0.25">
      <c r="A5756" s="232">
        <v>39316</v>
      </c>
      <c r="B5756" s="235">
        <v>2154.94</v>
      </c>
    </row>
    <row r="5757" spans="1:2" ht="16.350000000000001" customHeight="1" x14ac:dyDescent="0.25">
      <c r="A5757" s="232">
        <v>39317</v>
      </c>
      <c r="B5757" s="233">
        <v>2133.04</v>
      </c>
    </row>
    <row r="5758" spans="1:2" ht="16.350000000000001" customHeight="1" x14ac:dyDescent="0.25">
      <c r="A5758" s="232">
        <v>39318</v>
      </c>
      <c r="B5758" s="235">
        <v>2138.13</v>
      </c>
    </row>
    <row r="5759" spans="1:2" ht="16.350000000000001" customHeight="1" x14ac:dyDescent="0.25">
      <c r="A5759" s="232">
        <v>39319</v>
      </c>
      <c r="B5759" s="233">
        <v>2128.17</v>
      </c>
    </row>
    <row r="5760" spans="1:2" ht="16.350000000000001" customHeight="1" x14ac:dyDescent="0.25">
      <c r="A5760" s="232">
        <v>39320</v>
      </c>
      <c r="B5760" s="235">
        <v>2128.17</v>
      </c>
    </row>
    <row r="5761" spans="1:2" ht="16.350000000000001" customHeight="1" x14ac:dyDescent="0.25">
      <c r="A5761" s="232">
        <v>39321</v>
      </c>
      <c r="B5761" s="233">
        <v>2128.17</v>
      </c>
    </row>
    <row r="5762" spans="1:2" ht="16.350000000000001" customHeight="1" x14ac:dyDescent="0.25">
      <c r="A5762" s="232">
        <v>39322</v>
      </c>
      <c r="B5762" s="235">
        <v>2114.15</v>
      </c>
    </row>
    <row r="5763" spans="1:2" ht="16.350000000000001" customHeight="1" x14ac:dyDescent="0.25">
      <c r="A5763" s="232">
        <v>39323</v>
      </c>
      <c r="B5763" s="233">
        <v>2147.34</v>
      </c>
    </row>
    <row r="5764" spans="1:2" ht="16.350000000000001" customHeight="1" x14ac:dyDescent="0.25">
      <c r="A5764" s="232">
        <v>39324</v>
      </c>
      <c r="B5764" s="235">
        <v>2160.65</v>
      </c>
    </row>
    <row r="5765" spans="1:2" ht="16.350000000000001" customHeight="1" x14ac:dyDescent="0.25">
      <c r="A5765" s="232">
        <v>39325</v>
      </c>
      <c r="B5765" s="233">
        <v>2173.17</v>
      </c>
    </row>
    <row r="5766" spans="1:2" ht="16.350000000000001" customHeight="1" x14ac:dyDescent="0.25">
      <c r="A5766" s="232">
        <v>39326</v>
      </c>
      <c r="B5766" s="235">
        <v>2160.9899999999998</v>
      </c>
    </row>
    <row r="5767" spans="1:2" ht="16.350000000000001" customHeight="1" x14ac:dyDescent="0.25">
      <c r="A5767" s="232">
        <v>39327</v>
      </c>
      <c r="B5767" s="233">
        <v>2160.9899999999998</v>
      </c>
    </row>
    <row r="5768" spans="1:2" ht="16.350000000000001" customHeight="1" x14ac:dyDescent="0.25">
      <c r="A5768" s="232">
        <v>39328</v>
      </c>
      <c r="B5768" s="235">
        <v>2160.9899999999998</v>
      </c>
    </row>
    <row r="5769" spans="1:2" ht="16.350000000000001" customHeight="1" x14ac:dyDescent="0.25">
      <c r="A5769" s="232">
        <v>39329</v>
      </c>
      <c r="B5769" s="233">
        <v>2160.9899999999998</v>
      </c>
    </row>
    <row r="5770" spans="1:2" ht="16.350000000000001" customHeight="1" x14ac:dyDescent="0.25">
      <c r="A5770" s="232">
        <v>39330</v>
      </c>
      <c r="B5770" s="235">
        <v>2161.56</v>
      </c>
    </row>
    <row r="5771" spans="1:2" ht="16.350000000000001" customHeight="1" x14ac:dyDescent="0.25">
      <c r="A5771" s="232">
        <v>39331</v>
      </c>
      <c r="B5771" s="233">
        <v>2174.56</v>
      </c>
    </row>
    <row r="5772" spans="1:2" ht="16.350000000000001" customHeight="1" x14ac:dyDescent="0.25">
      <c r="A5772" s="232">
        <v>39332</v>
      </c>
      <c r="B5772" s="235">
        <v>2166.6</v>
      </c>
    </row>
    <row r="5773" spans="1:2" ht="16.350000000000001" customHeight="1" x14ac:dyDescent="0.25">
      <c r="A5773" s="232">
        <v>39333</v>
      </c>
      <c r="B5773" s="233">
        <v>2191</v>
      </c>
    </row>
    <row r="5774" spans="1:2" ht="16.350000000000001" customHeight="1" x14ac:dyDescent="0.25">
      <c r="A5774" s="232">
        <v>39334</v>
      </c>
      <c r="B5774" s="235">
        <v>2191</v>
      </c>
    </row>
    <row r="5775" spans="1:2" ht="16.350000000000001" customHeight="1" x14ac:dyDescent="0.25">
      <c r="A5775" s="232">
        <v>39335</v>
      </c>
      <c r="B5775" s="233">
        <v>2191</v>
      </c>
    </row>
    <row r="5776" spans="1:2" ht="16.350000000000001" customHeight="1" x14ac:dyDescent="0.25">
      <c r="A5776" s="232">
        <v>39336</v>
      </c>
      <c r="B5776" s="235">
        <v>2194.65</v>
      </c>
    </row>
    <row r="5777" spans="1:2" ht="16.350000000000001" customHeight="1" x14ac:dyDescent="0.25">
      <c r="A5777" s="232">
        <v>39337</v>
      </c>
      <c r="B5777" s="233">
        <v>2185.89</v>
      </c>
    </row>
    <row r="5778" spans="1:2" ht="16.350000000000001" customHeight="1" x14ac:dyDescent="0.25">
      <c r="A5778" s="232">
        <v>39338</v>
      </c>
      <c r="B5778" s="235">
        <v>2182.2199999999998</v>
      </c>
    </row>
    <row r="5779" spans="1:2" ht="16.350000000000001" customHeight="1" x14ac:dyDescent="0.25">
      <c r="A5779" s="232">
        <v>39339</v>
      </c>
      <c r="B5779" s="233">
        <v>2157.75</v>
      </c>
    </row>
    <row r="5780" spans="1:2" ht="16.350000000000001" customHeight="1" x14ac:dyDescent="0.25">
      <c r="A5780" s="232">
        <v>39340</v>
      </c>
      <c r="B5780" s="235">
        <v>2128.5</v>
      </c>
    </row>
    <row r="5781" spans="1:2" ht="16.350000000000001" customHeight="1" x14ac:dyDescent="0.25">
      <c r="A5781" s="232">
        <v>39341</v>
      </c>
      <c r="B5781" s="233">
        <v>2128.5</v>
      </c>
    </row>
    <row r="5782" spans="1:2" ht="16.350000000000001" customHeight="1" x14ac:dyDescent="0.25">
      <c r="A5782" s="232">
        <v>39342</v>
      </c>
      <c r="B5782" s="235">
        <v>2128.5</v>
      </c>
    </row>
    <row r="5783" spans="1:2" ht="16.350000000000001" customHeight="1" x14ac:dyDescent="0.25">
      <c r="A5783" s="232">
        <v>39343</v>
      </c>
      <c r="B5783" s="233">
        <v>2130.66</v>
      </c>
    </row>
    <row r="5784" spans="1:2" ht="16.350000000000001" customHeight="1" x14ac:dyDescent="0.25">
      <c r="A5784" s="232">
        <v>39344</v>
      </c>
      <c r="B5784" s="235">
        <v>2124.36</v>
      </c>
    </row>
    <row r="5785" spans="1:2" ht="16.350000000000001" customHeight="1" x14ac:dyDescent="0.25">
      <c r="A5785" s="232">
        <v>39345</v>
      </c>
      <c r="B5785" s="233">
        <v>2055.2800000000002</v>
      </c>
    </row>
    <row r="5786" spans="1:2" ht="16.350000000000001" customHeight="1" x14ac:dyDescent="0.25">
      <c r="A5786" s="232">
        <v>39346</v>
      </c>
      <c r="B5786" s="235">
        <v>2042.63</v>
      </c>
    </row>
    <row r="5787" spans="1:2" ht="16.350000000000001" customHeight="1" x14ac:dyDescent="0.25">
      <c r="A5787" s="232">
        <v>39347</v>
      </c>
      <c r="B5787" s="233">
        <v>2026.33</v>
      </c>
    </row>
    <row r="5788" spans="1:2" ht="16.350000000000001" customHeight="1" x14ac:dyDescent="0.25">
      <c r="A5788" s="232">
        <v>39348</v>
      </c>
      <c r="B5788" s="235">
        <v>2026.33</v>
      </c>
    </row>
    <row r="5789" spans="1:2" ht="16.350000000000001" customHeight="1" x14ac:dyDescent="0.25">
      <c r="A5789" s="232">
        <v>39349</v>
      </c>
      <c r="B5789" s="233">
        <v>2026.33</v>
      </c>
    </row>
    <row r="5790" spans="1:2" ht="16.350000000000001" customHeight="1" x14ac:dyDescent="0.25">
      <c r="A5790" s="232">
        <v>39350</v>
      </c>
      <c r="B5790" s="235">
        <v>2028.95</v>
      </c>
    </row>
    <row r="5791" spans="1:2" ht="16.350000000000001" customHeight="1" x14ac:dyDescent="0.25">
      <c r="A5791" s="232">
        <v>39351</v>
      </c>
      <c r="B5791" s="233">
        <v>2045.51</v>
      </c>
    </row>
    <row r="5792" spans="1:2" ht="16.350000000000001" customHeight="1" x14ac:dyDescent="0.25">
      <c r="A5792" s="232">
        <v>39352</v>
      </c>
      <c r="B5792" s="235">
        <v>2009.46</v>
      </c>
    </row>
    <row r="5793" spans="1:2" ht="16.350000000000001" customHeight="1" x14ac:dyDescent="0.25">
      <c r="A5793" s="232">
        <v>39353</v>
      </c>
      <c r="B5793" s="233">
        <v>2013.18</v>
      </c>
    </row>
    <row r="5794" spans="1:2" ht="16.350000000000001" customHeight="1" x14ac:dyDescent="0.25">
      <c r="A5794" s="232">
        <v>39354</v>
      </c>
      <c r="B5794" s="235">
        <v>2023.19</v>
      </c>
    </row>
    <row r="5795" spans="1:2" ht="16.350000000000001" customHeight="1" x14ac:dyDescent="0.25">
      <c r="A5795" s="232">
        <v>39355</v>
      </c>
      <c r="B5795" s="233">
        <v>2023.19</v>
      </c>
    </row>
    <row r="5796" spans="1:2" ht="16.350000000000001" customHeight="1" x14ac:dyDescent="0.25">
      <c r="A5796" s="232">
        <v>39356</v>
      </c>
      <c r="B5796" s="235">
        <v>2023.19</v>
      </c>
    </row>
    <row r="5797" spans="1:2" ht="16.350000000000001" customHeight="1" x14ac:dyDescent="0.25">
      <c r="A5797" s="232">
        <v>39357</v>
      </c>
      <c r="B5797" s="233">
        <v>2015.75</v>
      </c>
    </row>
    <row r="5798" spans="1:2" ht="16.350000000000001" customHeight="1" x14ac:dyDescent="0.25">
      <c r="A5798" s="232">
        <v>39358</v>
      </c>
      <c r="B5798" s="235">
        <v>2013.39</v>
      </c>
    </row>
    <row r="5799" spans="1:2" ht="16.350000000000001" customHeight="1" x14ac:dyDescent="0.25">
      <c r="A5799" s="232">
        <v>39359</v>
      </c>
      <c r="B5799" s="233">
        <v>2017.69</v>
      </c>
    </row>
    <row r="5800" spans="1:2" ht="16.350000000000001" customHeight="1" x14ac:dyDescent="0.25">
      <c r="A5800" s="232">
        <v>39360</v>
      </c>
      <c r="B5800" s="235">
        <v>2018.45</v>
      </c>
    </row>
    <row r="5801" spans="1:2" ht="16.350000000000001" customHeight="1" x14ac:dyDescent="0.25">
      <c r="A5801" s="232">
        <v>39361</v>
      </c>
      <c r="B5801" s="233">
        <v>1999.95</v>
      </c>
    </row>
    <row r="5802" spans="1:2" ht="16.350000000000001" customHeight="1" x14ac:dyDescent="0.25">
      <c r="A5802" s="232">
        <v>39362</v>
      </c>
      <c r="B5802" s="235">
        <v>1999.95</v>
      </c>
    </row>
    <row r="5803" spans="1:2" ht="16.350000000000001" customHeight="1" x14ac:dyDescent="0.25">
      <c r="A5803" s="232">
        <v>39363</v>
      </c>
      <c r="B5803" s="233">
        <v>1999.95</v>
      </c>
    </row>
    <row r="5804" spans="1:2" ht="16.350000000000001" customHeight="1" x14ac:dyDescent="0.25">
      <c r="A5804" s="232">
        <v>39364</v>
      </c>
      <c r="B5804" s="235">
        <v>1999.95</v>
      </c>
    </row>
    <row r="5805" spans="1:2" ht="16.350000000000001" customHeight="1" x14ac:dyDescent="0.25">
      <c r="A5805" s="232">
        <v>39365</v>
      </c>
      <c r="B5805" s="233">
        <v>1968.13</v>
      </c>
    </row>
    <row r="5806" spans="1:2" ht="16.350000000000001" customHeight="1" x14ac:dyDescent="0.25">
      <c r="A5806" s="232">
        <v>39366</v>
      </c>
      <c r="B5806" s="235">
        <v>1972.81</v>
      </c>
    </row>
    <row r="5807" spans="1:2" ht="16.350000000000001" customHeight="1" x14ac:dyDescent="0.25">
      <c r="A5807" s="232">
        <v>39367</v>
      </c>
      <c r="B5807" s="233">
        <v>1963.03</v>
      </c>
    </row>
    <row r="5808" spans="1:2" ht="16.350000000000001" customHeight="1" x14ac:dyDescent="0.25">
      <c r="A5808" s="232">
        <v>39368</v>
      </c>
      <c r="B5808" s="235">
        <v>1978.97</v>
      </c>
    </row>
    <row r="5809" spans="1:2" ht="16.350000000000001" customHeight="1" x14ac:dyDescent="0.25">
      <c r="A5809" s="232">
        <v>39369</v>
      </c>
      <c r="B5809" s="233">
        <v>1978.97</v>
      </c>
    </row>
    <row r="5810" spans="1:2" ht="16.350000000000001" customHeight="1" x14ac:dyDescent="0.25">
      <c r="A5810" s="232">
        <v>39370</v>
      </c>
      <c r="B5810" s="235">
        <v>1978.97</v>
      </c>
    </row>
    <row r="5811" spans="1:2" ht="16.350000000000001" customHeight="1" x14ac:dyDescent="0.25">
      <c r="A5811" s="232">
        <v>39371</v>
      </c>
      <c r="B5811" s="233">
        <v>1978.97</v>
      </c>
    </row>
    <row r="5812" spans="1:2" ht="16.350000000000001" customHeight="1" x14ac:dyDescent="0.25">
      <c r="A5812" s="232">
        <v>39372</v>
      </c>
      <c r="B5812" s="235">
        <v>2004.58</v>
      </c>
    </row>
    <row r="5813" spans="1:2" ht="16.350000000000001" customHeight="1" x14ac:dyDescent="0.25">
      <c r="A5813" s="232">
        <v>39373</v>
      </c>
      <c r="B5813" s="233">
        <v>1994.06</v>
      </c>
    </row>
    <row r="5814" spans="1:2" ht="16.350000000000001" customHeight="1" x14ac:dyDescent="0.25">
      <c r="A5814" s="232">
        <v>39374</v>
      </c>
      <c r="B5814" s="235">
        <v>2018.55</v>
      </c>
    </row>
    <row r="5815" spans="1:2" ht="16.350000000000001" customHeight="1" x14ac:dyDescent="0.25">
      <c r="A5815" s="232">
        <v>39375</v>
      </c>
      <c r="B5815" s="233">
        <v>2007.24</v>
      </c>
    </row>
    <row r="5816" spans="1:2" ht="16.350000000000001" customHeight="1" x14ac:dyDescent="0.25">
      <c r="A5816" s="232">
        <v>39376</v>
      </c>
      <c r="B5816" s="235">
        <v>2007.24</v>
      </c>
    </row>
    <row r="5817" spans="1:2" ht="16.350000000000001" customHeight="1" x14ac:dyDescent="0.25">
      <c r="A5817" s="232">
        <v>39377</v>
      </c>
      <c r="B5817" s="233">
        <v>2007.24</v>
      </c>
    </row>
    <row r="5818" spans="1:2" ht="16.350000000000001" customHeight="1" x14ac:dyDescent="0.25">
      <c r="A5818" s="232">
        <v>39378</v>
      </c>
      <c r="B5818" s="235">
        <v>2022.76</v>
      </c>
    </row>
    <row r="5819" spans="1:2" ht="16.350000000000001" customHeight="1" x14ac:dyDescent="0.25">
      <c r="A5819" s="232">
        <v>39379</v>
      </c>
      <c r="B5819" s="233">
        <v>2006.67</v>
      </c>
    </row>
    <row r="5820" spans="1:2" ht="16.350000000000001" customHeight="1" x14ac:dyDescent="0.25">
      <c r="A5820" s="232">
        <v>39380</v>
      </c>
      <c r="B5820" s="235">
        <v>2025.7</v>
      </c>
    </row>
    <row r="5821" spans="1:2" ht="16.350000000000001" customHeight="1" x14ac:dyDescent="0.25">
      <c r="A5821" s="232">
        <v>39381</v>
      </c>
      <c r="B5821" s="233">
        <v>2020.29</v>
      </c>
    </row>
    <row r="5822" spans="1:2" ht="16.350000000000001" customHeight="1" x14ac:dyDescent="0.25">
      <c r="A5822" s="232">
        <v>39382</v>
      </c>
      <c r="B5822" s="235">
        <v>2005.28</v>
      </c>
    </row>
    <row r="5823" spans="1:2" ht="16.350000000000001" customHeight="1" x14ac:dyDescent="0.25">
      <c r="A5823" s="232">
        <v>39383</v>
      </c>
      <c r="B5823" s="233">
        <v>2005.28</v>
      </c>
    </row>
    <row r="5824" spans="1:2" ht="16.350000000000001" customHeight="1" x14ac:dyDescent="0.25">
      <c r="A5824" s="232">
        <v>39384</v>
      </c>
      <c r="B5824" s="235">
        <v>2005.28</v>
      </c>
    </row>
    <row r="5825" spans="1:2" ht="16.350000000000001" customHeight="1" x14ac:dyDescent="0.25">
      <c r="A5825" s="232">
        <v>39385</v>
      </c>
      <c r="B5825" s="233">
        <v>1995.94</v>
      </c>
    </row>
    <row r="5826" spans="1:2" ht="16.350000000000001" customHeight="1" x14ac:dyDescent="0.25">
      <c r="A5826" s="232">
        <v>39386</v>
      </c>
      <c r="B5826" s="235">
        <v>1999.44</v>
      </c>
    </row>
    <row r="5827" spans="1:2" ht="16.350000000000001" customHeight="1" x14ac:dyDescent="0.25">
      <c r="A5827" s="232">
        <v>39387</v>
      </c>
      <c r="B5827" s="233">
        <v>1987.69</v>
      </c>
    </row>
    <row r="5828" spans="1:2" ht="16.350000000000001" customHeight="1" x14ac:dyDescent="0.25">
      <c r="A5828" s="232">
        <v>39388</v>
      </c>
      <c r="B5828" s="235">
        <v>2008.11</v>
      </c>
    </row>
    <row r="5829" spans="1:2" ht="16.350000000000001" customHeight="1" x14ac:dyDescent="0.25">
      <c r="A5829" s="232">
        <v>39389</v>
      </c>
      <c r="B5829" s="233">
        <v>2014.12</v>
      </c>
    </row>
    <row r="5830" spans="1:2" ht="16.350000000000001" customHeight="1" x14ac:dyDescent="0.25">
      <c r="A5830" s="232">
        <v>39390</v>
      </c>
      <c r="B5830" s="235">
        <v>2014.12</v>
      </c>
    </row>
    <row r="5831" spans="1:2" ht="16.350000000000001" customHeight="1" x14ac:dyDescent="0.25">
      <c r="A5831" s="232">
        <v>39391</v>
      </c>
      <c r="B5831" s="233">
        <v>2014.12</v>
      </c>
    </row>
    <row r="5832" spans="1:2" ht="16.350000000000001" customHeight="1" x14ac:dyDescent="0.25">
      <c r="A5832" s="232">
        <v>39392</v>
      </c>
      <c r="B5832" s="235">
        <v>2014.12</v>
      </c>
    </row>
    <row r="5833" spans="1:2" ht="16.350000000000001" customHeight="1" x14ac:dyDescent="0.25">
      <c r="A5833" s="232">
        <v>39393</v>
      </c>
      <c r="B5833" s="233">
        <v>2012.89</v>
      </c>
    </row>
    <row r="5834" spans="1:2" ht="16.350000000000001" customHeight="1" x14ac:dyDescent="0.25">
      <c r="A5834" s="232">
        <v>39394</v>
      </c>
      <c r="B5834" s="235">
        <v>2023.99</v>
      </c>
    </row>
    <row r="5835" spans="1:2" ht="16.350000000000001" customHeight="1" x14ac:dyDescent="0.25">
      <c r="A5835" s="232">
        <v>39395</v>
      </c>
      <c r="B5835" s="233">
        <v>2033.94</v>
      </c>
    </row>
    <row r="5836" spans="1:2" ht="16.350000000000001" customHeight="1" x14ac:dyDescent="0.25">
      <c r="A5836" s="232">
        <v>39396</v>
      </c>
      <c r="B5836" s="235">
        <v>2045.59</v>
      </c>
    </row>
    <row r="5837" spans="1:2" ht="16.350000000000001" customHeight="1" x14ac:dyDescent="0.25">
      <c r="A5837" s="232">
        <v>39397</v>
      </c>
      <c r="B5837" s="233">
        <v>2045.59</v>
      </c>
    </row>
    <row r="5838" spans="1:2" ht="16.350000000000001" customHeight="1" x14ac:dyDescent="0.25">
      <c r="A5838" s="232">
        <v>39398</v>
      </c>
      <c r="B5838" s="235">
        <v>2045.59</v>
      </c>
    </row>
    <row r="5839" spans="1:2" ht="16.350000000000001" customHeight="1" x14ac:dyDescent="0.25">
      <c r="A5839" s="232">
        <v>39399</v>
      </c>
      <c r="B5839" s="233">
        <v>2045.59</v>
      </c>
    </row>
    <row r="5840" spans="1:2" ht="16.350000000000001" customHeight="1" x14ac:dyDescent="0.25">
      <c r="A5840" s="232">
        <v>39400</v>
      </c>
      <c r="B5840" s="235">
        <v>2051.88</v>
      </c>
    </row>
    <row r="5841" spans="1:2" ht="16.350000000000001" customHeight="1" x14ac:dyDescent="0.25">
      <c r="A5841" s="232">
        <v>39401</v>
      </c>
      <c r="B5841" s="233">
        <v>2032.04</v>
      </c>
    </row>
    <row r="5842" spans="1:2" ht="16.350000000000001" customHeight="1" x14ac:dyDescent="0.25">
      <c r="A5842" s="232">
        <v>39402</v>
      </c>
      <c r="B5842" s="235">
        <v>2044.7</v>
      </c>
    </row>
    <row r="5843" spans="1:2" ht="16.350000000000001" customHeight="1" x14ac:dyDescent="0.25">
      <c r="A5843" s="232">
        <v>39403</v>
      </c>
      <c r="B5843" s="233">
        <v>2040.35</v>
      </c>
    </row>
    <row r="5844" spans="1:2" ht="16.350000000000001" customHeight="1" x14ac:dyDescent="0.25">
      <c r="A5844" s="232">
        <v>39404</v>
      </c>
      <c r="B5844" s="235">
        <v>2040.35</v>
      </c>
    </row>
    <row r="5845" spans="1:2" ht="16.350000000000001" customHeight="1" x14ac:dyDescent="0.25">
      <c r="A5845" s="232">
        <v>39405</v>
      </c>
      <c r="B5845" s="233">
        <v>2040.35</v>
      </c>
    </row>
    <row r="5846" spans="1:2" ht="16.350000000000001" customHeight="1" x14ac:dyDescent="0.25">
      <c r="A5846" s="232">
        <v>39406</v>
      </c>
      <c r="B5846" s="235">
        <v>2054.3000000000002</v>
      </c>
    </row>
    <row r="5847" spans="1:2" ht="16.350000000000001" customHeight="1" x14ac:dyDescent="0.25">
      <c r="A5847" s="232">
        <v>39407</v>
      </c>
      <c r="B5847" s="233">
        <v>2056.2800000000002</v>
      </c>
    </row>
    <row r="5848" spans="1:2" ht="16.350000000000001" customHeight="1" x14ac:dyDescent="0.25">
      <c r="A5848" s="232">
        <v>39408</v>
      </c>
      <c r="B5848" s="235">
        <v>2074.6</v>
      </c>
    </row>
    <row r="5849" spans="1:2" ht="16.350000000000001" customHeight="1" x14ac:dyDescent="0.25">
      <c r="A5849" s="232">
        <v>39409</v>
      </c>
      <c r="B5849" s="233">
        <v>2074.6</v>
      </c>
    </row>
    <row r="5850" spans="1:2" ht="16.350000000000001" customHeight="1" x14ac:dyDescent="0.25">
      <c r="A5850" s="232">
        <v>39410</v>
      </c>
      <c r="B5850" s="235">
        <v>2088.2399999999998</v>
      </c>
    </row>
    <row r="5851" spans="1:2" ht="16.350000000000001" customHeight="1" x14ac:dyDescent="0.25">
      <c r="A5851" s="232">
        <v>39411</v>
      </c>
      <c r="B5851" s="233">
        <v>2088.2399999999998</v>
      </c>
    </row>
    <row r="5852" spans="1:2" ht="16.350000000000001" customHeight="1" x14ac:dyDescent="0.25">
      <c r="A5852" s="232">
        <v>39412</v>
      </c>
      <c r="B5852" s="235">
        <v>2088.2399999999998</v>
      </c>
    </row>
    <row r="5853" spans="1:2" ht="16.350000000000001" customHeight="1" x14ac:dyDescent="0.25">
      <c r="A5853" s="232">
        <v>39413</v>
      </c>
      <c r="B5853" s="233">
        <v>2089.11</v>
      </c>
    </row>
    <row r="5854" spans="1:2" ht="16.350000000000001" customHeight="1" x14ac:dyDescent="0.25">
      <c r="A5854" s="232">
        <v>39414</v>
      </c>
      <c r="B5854" s="235">
        <v>2094.7399999999998</v>
      </c>
    </row>
    <row r="5855" spans="1:2" ht="16.350000000000001" customHeight="1" x14ac:dyDescent="0.25">
      <c r="A5855" s="232">
        <v>39415</v>
      </c>
      <c r="B5855" s="233">
        <v>2066.81</v>
      </c>
    </row>
    <row r="5856" spans="1:2" ht="16.350000000000001" customHeight="1" x14ac:dyDescent="0.25">
      <c r="A5856" s="232">
        <v>39416</v>
      </c>
      <c r="B5856" s="235">
        <v>2060.42</v>
      </c>
    </row>
    <row r="5857" spans="1:2" ht="16.350000000000001" customHeight="1" x14ac:dyDescent="0.25">
      <c r="A5857" s="232">
        <v>39417</v>
      </c>
      <c r="B5857" s="233">
        <v>2043.11</v>
      </c>
    </row>
    <row r="5858" spans="1:2" ht="16.350000000000001" customHeight="1" x14ac:dyDescent="0.25">
      <c r="A5858" s="232">
        <v>39418</v>
      </c>
      <c r="B5858" s="235">
        <v>2043.11</v>
      </c>
    </row>
    <row r="5859" spans="1:2" ht="16.350000000000001" customHeight="1" x14ac:dyDescent="0.25">
      <c r="A5859" s="232">
        <v>39419</v>
      </c>
      <c r="B5859" s="233">
        <v>2043.11</v>
      </c>
    </row>
    <row r="5860" spans="1:2" ht="16.350000000000001" customHeight="1" x14ac:dyDescent="0.25">
      <c r="A5860" s="232">
        <v>39420</v>
      </c>
      <c r="B5860" s="235">
        <v>2052.1799999999998</v>
      </c>
    </row>
    <row r="5861" spans="1:2" ht="16.350000000000001" customHeight="1" x14ac:dyDescent="0.25">
      <c r="A5861" s="232">
        <v>39421</v>
      </c>
      <c r="B5861" s="233">
        <v>2057.4</v>
      </c>
    </row>
    <row r="5862" spans="1:2" ht="16.350000000000001" customHeight="1" x14ac:dyDescent="0.25">
      <c r="A5862" s="232">
        <v>39422</v>
      </c>
      <c r="B5862" s="235">
        <v>2036.6</v>
      </c>
    </row>
    <row r="5863" spans="1:2" ht="16.350000000000001" customHeight="1" x14ac:dyDescent="0.25">
      <c r="A5863" s="232">
        <v>39423</v>
      </c>
      <c r="B5863" s="233">
        <v>2023.18</v>
      </c>
    </row>
    <row r="5864" spans="1:2" ht="16.350000000000001" customHeight="1" x14ac:dyDescent="0.25">
      <c r="A5864" s="232">
        <v>39424</v>
      </c>
      <c r="B5864" s="235">
        <v>2016.77</v>
      </c>
    </row>
    <row r="5865" spans="1:2" ht="16.350000000000001" customHeight="1" x14ac:dyDescent="0.25">
      <c r="A5865" s="232">
        <v>39425</v>
      </c>
      <c r="B5865" s="233">
        <v>2016.77</v>
      </c>
    </row>
    <row r="5866" spans="1:2" ht="16.350000000000001" customHeight="1" x14ac:dyDescent="0.25">
      <c r="A5866" s="232">
        <v>39426</v>
      </c>
      <c r="B5866" s="235">
        <v>2016.77</v>
      </c>
    </row>
    <row r="5867" spans="1:2" ht="16.350000000000001" customHeight="1" x14ac:dyDescent="0.25">
      <c r="A5867" s="232">
        <v>39427</v>
      </c>
      <c r="B5867" s="233">
        <v>2009.83</v>
      </c>
    </row>
    <row r="5868" spans="1:2" ht="16.350000000000001" customHeight="1" x14ac:dyDescent="0.25">
      <c r="A5868" s="232">
        <v>39428</v>
      </c>
      <c r="B5868" s="235">
        <v>2005.82</v>
      </c>
    </row>
    <row r="5869" spans="1:2" ht="16.350000000000001" customHeight="1" x14ac:dyDescent="0.25">
      <c r="A5869" s="232">
        <v>39429</v>
      </c>
      <c r="B5869" s="233">
        <v>2003.9</v>
      </c>
    </row>
    <row r="5870" spans="1:2" ht="16.350000000000001" customHeight="1" x14ac:dyDescent="0.25">
      <c r="A5870" s="232">
        <v>39430</v>
      </c>
      <c r="B5870" s="235">
        <v>2017.36</v>
      </c>
    </row>
    <row r="5871" spans="1:2" ht="16.350000000000001" customHeight="1" x14ac:dyDescent="0.25">
      <c r="A5871" s="232">
        <v>39431</v>
      </c>
      <c r="B5871" s="233">
        <v>2009.85</v>
      </c>
    </row>
    <row r="5872" spans="1:2" ht="16.350000000000001" customHeight="1" x14ac:dyDescent="0.25">
      <c r="A5872" s="232">
        <v>39432</v>
      </c>
      <c r="B5872" s="235">
        <v>2009.85</v>
      </c>
    </row>
    <row r="5873" spans="1:2" ht="16.350000000000001" customHeight="1" x14ac:dyDescent="0.25">
      <c r="A5873" s="232">
        <v>39433</v>
      </c>
      <c r="B5873" s="233">
        <v>2009.85</v>
      </c>
    </row>
    <row r="5874" spans="1:2" ht="16.350000000000001" customHeight="1" x14ac:dyDescent="0.25">
      <c r="A5874" s="232">
        <v>39434</v>
      </c>
      <c r="B5874" s="235">
        <v>2006.48</v>
      </c>
    </row>
    <row r="5875" spans="1:2" ht="16.350000000000001" customHeight="1" x14ac:dyDescent="0.25">
      <c r="A5875" s="232">
        <v>39435</v>
      </c>
      <c r="B5875" s="233">
        <v>2007.98</v>
      </c>
    </row>
    <row r="5876" spans="1:2" ht="16.350000000000001" customHeight="1" x14ac:dyDescent="0.25">
      <c r="A5876" s="232">
        <v>39436</v>
      </c>
      <c r="B5876" s="235">
        <v>2005.92</v>
      </c>
    </row>
    <row r="5877" spans="1:2" ht="16.350000000000001" customHeight="1" x14ac:dyDescent="0.25">
      <c r="A5877" s="232">
        <v>39437</v>
      </c>
      <c r="B5877" s="233">
        <v>2000.58</v>
      </c>
    </row>
    <row r="5878" spans="1:2" ht="16.350000000000001" customHeight="1" x14ac:dyDescent="0.25">
      <c r="A5878" s="232">
        <v>39438</v>
      </c>
      <c r="B5878" s="235">
        <v>1993.08</v>
      </c>
    </row>
    <row r="5879" spans="1:2" ht="16.350000000000001" customHeight="1" x14ac:dyDescent="0.25">
      <c r="A5879" s="232">
        <v>39439</v>
      </c>
      <c r="B5879" s="233">
        <v>1993.08</v>
      </c>
    </row>
    <row r="5880" spans="1:2" ht="16.350000000000001" customHeight="1" x14ac:dyDescent="0.25">
      <c r="A5880" s="232">
        <v>39440</v>
      </c>
      <c r="B5880" s="235">
        <v>1993.08</v>
      </c>
    </row>
    <row r="5881" spans="1:2" ht="16.350000000000001" customHeight="1" x14ac:dyDescent="0.25">
      <c r="A5881" s="232">
        <v>39441</v>
      </c>
      <c r="B5881" s="233">
        <v>1989.7</v>
      </c>
    </row>
    <row r="5882" spans="1:2" ht="16.350000000000001" customHeight="1" x14ac:dyDescent="0.25">
      <c r="A5882" s="232">
        <v>39442</v>
      </c>
      <c r="B5882" s="235">
        <v>1989.7</v>
      </c>
    </row>
    <row r="5883" spans="1:2" ht="16.350000000000001" customHeight="1" x14ac:dyDescent="0.25">
      <c r="A5883" s="232">
        <v>39443</v>
      </c>
      <c r="B5883" s="233">
        <v>1987.81</v>
      </c>
    </row>
    <row r="5884" spans="1:2" ht="16.350000000000001" customHeight="1" x14ac:dyDescent="0.25">
      <c r="A5884" s="232">
        <v>39444</v>
      </c>
      <c r="B5884" s="235">
        <v>2001.72</v>
      </c>
    </row>
    <row r="5885" spans="1:2" ht="16.350000000000001" customHeight="1" x14ac:dyDescent="0.25">
      <c r="A5885" s="232">
        <v>39445</v>
      </c>
      <c r="B5885" s="233">
        <v>2014.76</v>
      </c>
    </row>
    <row r="5886" spans="1:2" ht="16.350000000000001" customHeight="1" x14ac:dyDescent="0.25">
      <c r="A5886" s="232">
        <v>39446</v>
      </c>
      <c r="B5886" s="235">
        <v>2014.76</v>
      </c>
    </row>
    <row r="5887" spans="1:2" ht="16.350000000000001" customHeight="1" x14ac:dyDescent="0.25">
      <c r="A5887" s="232">
        <v>39447</v>
      </c>
      <c r="B5887" s="233">
        <v>2014.76</v>
      </c>
    </row>
    <row r="5888" spans="1:2" ht="16.350000000000001" customHeight="1" x14ac:dyDescent="0.25">
      <c r="A5888" s="232">
        <v>39448</v>
      </c>
      <c r="B5888" s="235">
        <v>2014.76</v>
      </c>
    </row>
    <row r="5889" spans="1:2" ht="16.350000000000001" customHeight="1" x14ac:dyDescent="0.25">
      <c r="A5889" s="232">
        <v>39449</v>
      </c>
      <c r="B5889" s="233">
        <v>2014.76</v>
      </c>
    </row>
    <row r="5890" spans="1:2" ht="16.350000000000001" customHeight="1" x14ac:dyDescent="0.25">
      <c r="A5890" s="232">
        <v>39450</v>
      </c>
      <c r="B5890" s="235">
        <v>2012.82</v>
      </c>
    </row>
    <row r="5891" spans="1:2" ht="16.350000000000001" customHeight="1" x14ac:dyDescent="0.25">
      <c r="A5891" s="232">
        <v>39451</v>
      </c>
      <c r="B5891" s="233">
        <v>2013.27</v>
      </c>
    </row>
    <row r="5892" spans="1:2" ht="16.350000000000001" customHeight="1" x14ac:dyDescent="0.25">
      <c r="A5892" s="232">
        <v>39452</v>
      </c>
      <c r="B5892" s="235">
        <v>2013.98</v>
      </c>
    </row>
    <row r="5893" spans="1:2" ht="16.350000000000001" customHeight="1" x14ac:dyDescent="0.25">
      <c r="A5893" s="232">
        <v>39453</v>
      </c>
      <c r="B5893" s="233">
        <v>2013.98</v>
      </c>
    </row>
    <row r="5894" spans="1:2" ht="16.350000000000001" customHeight="1" x14ac:dyDescent="0.25">
      <c r="A5894" s="232">
        <v>39454</v>
      </c>
      <c r="B5894" s="235">
        <v>2013.98</v>
      </c>
    </row>
    <row r="5895" spans="1:2" ht="16.350000000000001" customHeight="1" x14ac:dyDescent="0.25">
      <c r="A5895" s="232">
        <v>39455</v>
      </c>
      <c r="B5895" s="233">
        <v>2013.98</v>
      </c>
    </row>
    <row r="5896" spans="1:2" ht="16.350000000000001" customHeight="1" x14ac:dyDescent="0.25">
      <c r="A5896" s="232">
        <v>39456</v>
      </c>
      <c r="B5896" s="235">
        <v>2000.91</v>
      </c>
    </row>
    <row r="5897" spans="1:2" ht="16.350000000000001" customHeight="1" x14ac:dyDescent="0.25">
      <c r="A5897" s="232">
        <v>39457</v>
      </c>
      <c r="B5897" s="233">
        <v>2004.7</v>
      </c>
    </row>
    <row r="5898" spans="1:2" ht="16.350000000000001" customHeight="1" x14ac:dyDescent="0.25">
      <c r="A5898" s="232">
        <v>39458</v>
      </c>
      <c r="B5898" s="235">
        <v>2003.74</v>
      </c>
    </row>
    <row r="5899" spans="1:2" ht="16.350000000000001" customHeight="1" x14ac:dyDescent="0.25">
      <c r="A5899" s="232">
        <v>39459</v>
      </c>
      <c r="B5899" s="233">
        <v>1985.35</v>
      </c>
    </row>
    <row r="5900" spans="1:2" ht="16.350000000000001" customHeight="1" x14ac:dyDescent="0.25">
      <c r="A5900" s="232">
        <v>39460</v>
      </c>
      <c r="B5900" s="235">
        <v>1985.35</v>
      </c>
    </row>
    <row r="5901" spans="1:2" ht="16.350000000000001" customHeight="1" x14ac:dyDescent="0.25">
      <c r="A5901" s="232">
        <v>39461</v>
      </c>
      <c r="B5901" s="233">
        <v>1985.35</v>
      </c>
    </row>
    <row r="5902" spans="1:2" ht="16.350000000000001" customHeight="1" x14ac:dyDescent="0.25">
      <c r="A5902" s="232">
        <v>39462</v>
      </c>
      <c r="B5902" s="235">
        <v>1949.43</v>
      </c>
    </row>
    <row r="5903" spans="1:2" ht="16.350000000000001" customHeight="1" x14ac:dyDescent="0.25">
      <c r="A5903" s="232">
        <v>39463</v>
      </c>
      <c r="B5903" s="233">
        <v>1948.91</v>
      </c>
    </row>
    <row r="5904" spans="1:2" ht="16.350000000000001" customHeight="1" x14ac:dyDescent="0.25">
      <c r="A5904" s="232">
        <v>39464</v>
      </c>
      <c r="B5904" s="235">
        <v>1960.49</v>
      </c>
    </row>
    <row r="5905" spans="1:2" ht="16.350000000000001" customHeight="1" x14ac:dyDescent="0.25">
      <c r="A5905" s="232">
        <v>39465</v>
      </c>
      <c r="B5905" s="233">
        <v>1947.6</v>
      </c>
    </row>
    <row r="5906" spans="1:2" ht="16.350000000000001" customHeight="1" x14ac:dyDescent="0.25">
      <c r="A5906" s="232">
        <v>39466</v>
      </c>
      <c r="B5906" s="235">
        <v>1968.13</v>
      </c>
    </row>
    <row r="5907" spans="1:2" ht="16.350000000000001" customHeight="1" x14ac:dyDescent="0.25">
      <c r="A5907" s="232">
        <v>39467</v>
      </c>
      <c r="B5907" s="233">
        <v>1968.13</v>
      </c>
    </row>
    <row r="5908" spans="1:2" ht="16.350000000000001" customHeight="1" x14ac:dyDescent="0.25">
      <c r="A5908" s="232">
        <v>39468</v>
      </c>
      <c r="B5908" s="235">
        <v>1968.13</v>
      </c>
    </row>
    <row r="5909" spans="1:2" ht="16.350000000000001" customHeight="1" x14ac:dyDescent="0.25">
      <c r="A5909" s="232">
        <v>39469</v>
      </c>
      <c r="B5909" s="233">
        <v>1968.13</v>
      </c>
    </row>
    <row r="5910" spans="1:2" ht="16.350000000000001" customHeight="1" x14ac:dyDescent="0.25">
      <c r="A5910" s="232">
        <v>39470</v>
      </c>
      <c r="B5910" s="235">
        <v>2007.41</v>
      </c>
    </row>
    <row r="5911" spans="1:2" ht="16.350000000000001" customHeight="1" x14ac:dyDescent="0.25">
      <c r="A5911" s="232">
        <v>39471</v>
      </c>
      <c r="B5911" s="233">
        <v>2005.08</v>
      </c>
    </row>
    <row r="5912" spans="1:2" ht="16.350000000000001" customHeight="1" x14ac:dyDescent="0.25">
      <c r="A5912" s="232">
        <v>39472</v>
      </c>
      <c r="B5912" s="235">
        <v>1970.65</v>
      </c>
    </row>
    <row r="5913" spans="1:2" ht="16.350000000000001" customHeight="1" x14ac:dyDescent="0.25">
      <c r="A5913" s="232">
        <v>39473</v>
      </c>
      <c r="B5913" s="233">
        <v>1961.3</v>
      </c>
    </row>
    <row r="5914" spans="1:2" ht="16.350000000000001" customHeight="1" x14ac:dyDescent="0.25">
      <c r="A5914" s="232">
        <v>39474</v>
      </c>
      <c r="B5914" s="235">
        <v>1961.3</v>
      </c>
    </row>
    <row r="5915" spans="1:2" ht="16.350000000000001" customHeight="1" x14ac:dyDescent="0.25">
      <c r="A5915" s="232">
        <v>39475</v>
      </c>
      <c r="B5915" s="233">
        <v>1961.3</v>
      </c>
    </row>
    <row r="5916" spans="1:2" ht="16.350000000000001" customHeight="1" x14ac:dyDescent="0.25">
      <c r="A5916" s="232">
        <v>39476</v>
      </c>
      <c r="B5916" s="235">
        <v>1969.65</v>
      </c>
    </row>
    <row r="5917" spans="1:2" ht="16.350000000000001" customHeight="1" x14ac:dyDescent="0.25">
      <c r="A5917" s="232">
        <v>39477</v>
      </c>
      <c r="B5917" s="233">
        <v>1946.54</v>
      </c>
    </row>
    <row r="5918" spans="1:2" ht="16.350000000000001" customHeight="1" x14ac:dyDescent="0.25">
      <c r="A5918" s="232">
        <v>39478</v>
      </c>
      <c r="B5918" s="235">
        <v>1939.6</v>
      </c>
    </row>
    <row r="5919" spans="1:2" ht="16.350000000000001" customHeight="1" x14ac:dyDescent="0.25">
      <c r="A5919" s="232">
        <v>39479</v>
      </c>
      <c r="B5919" s="233">
        <v>1939.77</v>
      </c>
    </row>
    <row r="5920" spans="1:2" ht="16.350000000000001" customHeight="1" x14ac:dyDescent="0.25">
      <c r="A5920" s="232">
        <v>39480</v>
      </c>
      <c r="B5920" s="235">
        <v>1921.94</v>
      </c>
    </row>
    <row r="5921" spans="1:2" ht="16.350000000000001" customHeight="1" x14ac:dyDescent="0.25">
      <c r="A5921" s="232">
        <v>39481</v>
      </c>
      <c r="B5921" s="233">
        <v>1921.94</v>
      </c>
    </row>
    <row r="5922" spans="1:2" ht="16.350000000000001" customHeight="1" x14ac:dyDescent="0.25">
      <c r="A5922" s="232">
        <v>39482</v>
      </c>
      <c r="B5922" s="235">
        <v>1921.94</v>
      </c>
    </row>
    <row r="5923" spans="1:2" ht="16.350000000000001" customHeight="1" x14ac:dyDescent="0.25">
      <c r="A5923" s="232">
        <v>39483</v>
      </c>
      <c r="B5923" s="233">
        <v>1917.26</v>
      </c>
    </row>
    <row r="5924" spans="1:2" ht="16.350000000000001" customHeight="1" x14ac:dyDescent="0.25">
      <c r="A5924" s="232">
        <v>39484</v>
      </c>
      <c r="B5924" s="235">
        <v>1928.3</v>
      </c>
    </row>
    <row r="5925" spans="1:2" ht="16.350000000000001" customHeight="1" x14ac:dyDescent="0.25">
      <c r="A5925" s="232">
        <v>39485</v>
      </c>
      <c r="B5925" s="233">
        <v>1929.7</v>
      </c>
    </row>
    <row r="5926" spans="1:2" ht="16.350000000000001" customHeight="1" x14ac:dyDescent="0.25">
      <c r="A5926" s="232">
        <v>39486</v>
      </c>
      <c r="B5926" s="235">
        <v>1935.49</v>
      </c>
    </row>
    <row r="5927" spans="1:2" ht="16.350000000000001" customHeight="1" x14ac:dyDescent="0.25">
      <c r="A5927" s="232">
        <v>39487</v>
      </c>
      <c r="B5927" s="233">
        <v>1923.08</v>
      </c>
    </row>
    <row r="5928" spans="1:2" ht="16.350000000000001" customHeight="1" x14ac:dyDescent="0.25">
      <c r="A5928" s="232">
        <v>39488</v>
      </c>
      <c r="B5928" s="235">
        <v>1923.08</v>
      </c>
    </row>
    <row r="5929" spans="1:2" ht="16.350000000000001" customHeight="1" x14ac:dyDescent="0.25">
      <c r="A5929" s="232">
        <v>39489</v>
      </c>
      <c r="B5929" s="233">
        <v>1923.08</v>
      </c>
    </row>
    <row r="5930" spans="1:2" ht="16.350000000000001" customHeight="1" x14ac:dyDescent="0.25">
      <c r="A5930" s="232">
        <v>39490</v>
      </c>
      <c r="B5930" s="235">
        <v>1912.8</v>
      </c>
    </row>
    <row r="5931" spans="1:2" ht="16.350000000000001" customHeight="1" x14ac:dyDescent="0.25">
      <c r="A5931" s="232">
        <v>39491</v>
      </c>
      <c r="B5931" s="233">
        <v>1901.38</v>
      </c>
    </row>
    <row r="5932" spans="1:2" ht="16.350000000000001" customHeight="1" x14ac:dyDescent="0.25">
      <c r="A5932" s="232">
        <v>39492</v>
      </c>
      <c r="B5932" s="235">
        <v>1898.4</v>
      </c>
    </row>
    <row r="5933" spans="1:2" ht="16.350000000000001" customHeight="1" x14ac:dyDescent="0.25">
      <c r="A5933" s="232">
        <v>39493</v>
      </c>
      <c r="B5933" s="233">
        <v>1894.87</v>
      </c>
    </row>
    <row r="5934" spans="1:2" ht="16.350000000000001" customHeight="1" x14ac:dyDescent="0.25">
      <c r="A5934" s="232">
        <v>39494</v>
      </c>
      <c r="B5934" s="235">
        <v>1905.37</v>
      </c>
    </row>
    <row r="5935" spans="1:2" ht="16.350000000000001" customHeight="1" x14ac:dyDescent="0.25">
      <c r="A5935" s="232">
        <v>39495</v>
      </c>
      <c r="B5935" s="233">
        <v>1905.37</v>
      </c>
    </row>
    <row r="5936" spans="1:2" ht="16.350000000000001" customHeight="1" x14ac:dyDescent="0.25">
      <c r="A5936" s="232">
        <v>39496</v>
      </c>
      <c r="B5936" s="235">
        <v>1905.37</v>
      </c>
    </row>
    <row r="5937" spans="1:2" ht="16.350000000000001" customHeight="1" x14ac:dyDescent="0.25">
      <c r="A5937" s="232">
        <v>39497</v>
      </c>
      <c r="B5937" s="233">
        <v>1905.37</v>
      </c>
    </row>
    <row r="5938" spans="1:2" ht="16.350000000000001" customHeight="1" x14ac:dyDescent="0.25">
      <c r="A5938" s="232">
        <v>39498</v>
      </c>
      <c r="B5938" s="235">
        <v>1890.74</v>
      </c>
    </row>
    <row r="5939" spans="1:2" ht="16.350000000000001" customHeight="1" x14ac:dyDescent="0.25">
      <c r="A5939" s="232">
        <v>39499</v>
      </c>
      <c r="B5939" s="233">
        <v>1910.81</v>
      </c>
    </row>
    <row r="5940" spans="1:2" ht="16.350000000000001" customHeight="1" x14ac:dyDescent="0.25">
      <c r="A5940" s="232">
        <v>39500</v>
      </c>
      <c r="B5940" s="235">
        <v>1895.85</v>
      </c>
    </row>
    <row r="5941" spans="1:2" ht="16.350000000000001" customHeight="1" x14ac:dyDescent="0.25">
      <c r="A5941" s="232">
        <v>39501</v>
      </c>
      <c r="B5941" s="233">
        <v>1892</v>
      </c>
    </row>
    <row r="5942" spans="1:2" ht="16.350000000000001" customHeight="1" x14ac:dyDescent="0.25">
      <c r="A5942" s="232">
        <v>39502</v>
      </c>
      <c r="B5942" s="235">
        <v>1892</v>
      </c>
    </row>
    <row r="5943" spans="1:2" ht="16.350000000000001" customHeight="1" x14ac:dyDescent="0.25">
      <c r="A5943" s="232">
        <v>39503</v>
      </c>
      <c r="B5943" s="233">
        <v>1892</v>
      </c>
    </row>
    <row r="5944" spans="1:2" ht="16.350000000000001" customHeight="1" x14ac:dyDescent="0.25">
      <c r="A5944" s="232">
        <v>39504</v>
      </c>
      <c r="B5944" s="235">
        <v>1887.97</v>
      </c>
    </row>
    <row r="5945" spans="1:2" ht="16.350000000000001" customHeight="1" x14ac:dyDescent="0.25">
      <c r="A5945" s="232">
        <v>39505</v>
      </c>
      <c r="B5945" s="233">
        <v>1879.19</v>
      </c>
    </row>
    <row r="5946" spans="1:2" ht="16.350000000000001" customHeight="1" x14ac:dyDescent="0.25">
      <c r="A5946" s="232">
        <v>39506</v>
      </c>
      <c r="B5946" s="235">
        <v>1854.87</v>
      </c>
    </row>
    <row r="5947" spans="1:2" ht="16.350000000000001" customHeight="1" x14ac:dyDescent="0.25">
      <c r="A5947" s="232">
        <v>39507</v>
      </c>
      <c r="B5947" s="233">
        <v>1843.59</v>
      </c>
    </row>
    <row r="5948" spans="1:2" ht="16.350000000000001" customHeight="1" x14ac:dyDescent="0.25">
      <c r="A5948" s="232">
        <v>39508</v>
      </c>
      <c r="B5948" s="235">
        <v>1845.17</v>
      </c>
    </row>
    <row r="5949" spans="1:2" ht="16.350000000000001" customHeight="1" x14ac:dyDescent="0.25">
      <c r="A5949" s="232">
        <v>39509</v>
      </c>
      <c r="B5949" s="233">
        <v>1845.17</v>
      </c>
    </row>
    <row r="5950" spans="1:2" ht="16.350000000000001" customHeight="1" x14ac:dyDescent="0.25">
      <c r="A5950" s="232">
        <v>39510</v>
      </c>
      <c r="B5950" s="235">
        <v>1845.17</v>
      </c>
    </row>
    <row r="5951" spans="1:2" ht="16.350000000000001" customHeight="1" x14ac:dyDescent="0.25">
      <c r="A5951" s="232">
        <v>39511</v>
      </c>
      <c r="B5951" s="233">
        <v>1849.46</v>
      </c>
    </row>
    <row r="5952" spans="1:2" ht="16.350000000000001" customHeight="1" x14ac:dyDescent="0.25">
      <c r="A5952" s="232">
        <v>39512</v>
      </c>
      <c r="B5952" s="235">
        <v>1841.61</v>
      </c>
    </row>
    <row r="5953" spans="1:2" ht="16.350000000000001" customHeight="1" x14ac:dyDescent="0.25">
      <c r="A5953" s="232">
        <v>39513</v>
      </c>
      <c r="B5953" s="233">
        <v>1856.69</v>
      </c>
    </row>
    <row r="5954" spans="1:2" ht="16.350000000000001" customHeight="1" x14ac:dyDescent="0.25">
      <c r="A5954" s="232">
        <v>39514</v>
      </c>
      <c r="B5954" s="235">
        <v>1880.12</v>
      </c>
    </row>
    <row r="5955" spans="1:2" ht="16.350000000000001" customHeight="1" x14ac:dyDescent="0.25">
      <c r="A5955" s="232">
        <v>39515</v>
      </c>
      <c r="B5955" s="233">
        <v>1902.17</v>
      </c>
    </row>
    <row r="5956" spans="1:2" ht="16.350000000000001" customHeight="1" x14ac:dyDescent="0.25">
      <c r="A5956" s="232">
        <v>39516</v>
      </c>
      <c r="B5956" s="235">
        <v>1902.17</v>
      </c>
    </row>
    <row r="5957" spans="1:2" ht="16.350000000000001" customHeight="1" x14ac:dyDescent="0.25">
      <c r="A5957" s="232">
        <v>39517</v>
      </c>
      <c r="B5957" s="233">
        <v>1902.17</v>
      </c>
    </row>
    <row r="5958" spans="1:2" ht="16.350000000000001" customHeight="1" x14ac:dyDescent="0.25">
      <c r="A5958" s="232">
        <v>39518</v>
      </c>
      <c r="B5958" s="235">
        <v>1864.78</v>
      </c>
    </row>
    <row r="5959" spans="1:2" ht="16.350000000000001" customHeight="1" x14ac:dyDescent="0.25">
      <c r="A5959" s="232">
        <v>39519</v>
      </c>
      <c r="B5959" s="233">
        <v>1865.98</v>
      </c>
    </row>
    <row r="5960" spans="1:2" ht="16.350000000000001" customHeight="1" x14ac:dyDescent="0.25">
      <c r="A5960" s="232">
        <v>39520</v>
      </c>
      <c r="B5960" s="235">
        <v>1853.41</v>
      </c>
    </row>
    <row r="5961" spans="1:2" ht="16.350000000000001" customHeight="1" x14ac:dyDescent="0.25">
      <c r="A5961" s="232">
        <v>39521</v>
      </c>
      <c r="B5961" s="233">
        <v>1856.01</v>
      </c>
    </row>
    <row r="5962" spans="1:2" ht="16.350000000000001" customHeight="1" x14ac:dyDescent="0.25">
      <c r="A5962" s="232">
        <v>39522</v>
      </c>
      <c r="B5962" s="235">
        <v>1843.95</v>
      </c>
    </row>
    <row r="5963" spans="1:2" ht="16.350000000000001" customHeight="1" x14ac:dyDescent="0.25">
      <c r="A5963" s="232">
        <v>39523</v>
      </c>
      <c r="B5963" s="233">
        <v>1843.95</v>
      </c>
    </row>
    <row r="5964" spans="1:2" ht="16.350000000000001" customHeight="1" x14ac:dyDescent="0.25">
      <c r="A5964" s="232">
        <v>39524</v>
      </c>
      <c r="B5964" s="235">
        <v>1843.95</v>
      </c>
    </row>
    <row r="5965" spans="1:2" ht="16.350000000000001" customHeight="1" x14ac:dyDescent="0.25">
      <c r="A5965" s="232">
        <v>39525</v>
      </c>
      <c r="B5965" s="233">
        <v>1857.55</v>
      </c>
    </row>
    <row r="5966" spans="1:2" ht="16.350000000000001" customHeight="1" x14ac:dyDescent="0.25">
      <c r="A5966" s="232">
        <v>39526</v>
      </c>
      <c r="B5966" s="235">
        <v>1823.11</v>
      </c>
    </row>
    <row r="5967" spans="1:2" ht="16.350000000000001" customHeight="1" x14ac:dyDescent="0.25">
      <c r="A5967" s="232">
        <v>39527</v>
      </c>
      <c r="B5967" s="233">
        <v>1815.65</v>
      </c>
    </row>
    <row r="5968" spans="1:2" ht="16.350000000000001" customHeight="1" x14ac:dyDescent="0.25">
      <c r="A5968" s="232">
        <v>39528</v>
      </c>
      <c r="B5968" s="235">
        <v>1815.65</v>
      </c>
    </row>
    <row r="5969" spans="1:2" ht="16.350000000000001" customHeight="1" x14ac:dyDescent="0.25">
      <c r="A5969" s="232">
        <v>39529</v>
      </c>
      <c r="B5969" s="233">
        <v>1815.65</v>
      </c>
    </row>
    <row r="5970" spans="1:2" ht="16.350000000000001" customHeight="1" x14ac:dyDescent="0.25">
      <c r="A5970" s="232">
        <v>39530</v>
      </c>
      <c r="B5970" s="235">
        <v>1815.65</v>
      </c>
    </row>
    <row r="5971" spans="1:2" ht="16.350000000000001" customHeight="1" x14ac:dyDescent="0.25">
      <c r="A5971" s="232">
        <v>39531</v>
      </c>
      <c r="B5971" s="233">
        <v>1815.65</v>
      </c>
    </row>
    <row r="5972" spans="1:2" ht="16.350000000000001" customHeight="1" x14ac:dyDescent="0.25">
      <c r="A5972" s="232">
        <v>39532</v>
      </c>
      <c r="B5972" s="235">
        <v>1815.65</v>
      </c>
    </row>
    <row r="5973" spans="1:2" ht="16.350000000000001" customHeight="1" x14ac:dyDescent="0.25">
      <c r="A5973" s="232">
        <v>39533</v>
      </c>
      <c r="B5973" s="233">
        <v>1835.01</v>
      </c>
    </row>
    <row r="5974" spans="1:2" ht="16.350000000000001" customHeight="1" x14ac:dyDescent="0.25">
      <c r="A5974" s="232">
        <v>39534</v>
      </c>
      <c r="B5974" s="235">
        <v>1821.31</v>
      </c>
    </row>
    <row r="5975" spans="1:2" ht="16.350000000000001" customHeight="1" x14ac:dyDescent="0.25">
      <c r="A5975" s="232">
        <v>39535</v>
      </c>
      <c r="B5975" s="233">
        <v>1810.68</v>
      </c>
    </row>
    <row r="5976" spans="1:2" ht="16.350000000000001" customHeight="1" x14ac:dyDescent="0.25">
      <c r="A5976" s="232">
        <v>39536</v>
      </c>
      <c r="B5976" s="235">
        <v>1821.6</v>
      </c>
    </row>
    <row r="5977" spans="1:2" ht="16.350000000000001" customHeight="1" x14ac:dyDescent="0.25">
      <c r="A5977" s="232">
        <v>39537</v>
      </c>
      <c r="B5977" s="233">
        <v>1821.6</v>
      </c>
    </row>
    <row r="5978" spans="1:2" ht="16.350000000000001" customHeight="1" x14ac:dyDescent="0.25">
      <c r="A5978" s="232">
        <v>39538</v>
      </c>
      <c r="B5978" s="235">
        <v>1821.6</v>
      </c>
    </row>
    <row r="5979" spans="1:2" ht="16.350000000000001" customHeight="1" x14ac:dyDescent="0.25">
      <c r="A5979" s="232">
        <v>39539</v>
      </c>
      <c r="B5979" s="233">
        <v>1834.96</v>
      </c>
    </row>
    <row r="5980" spans="1:2" ht="16.350000000000001" customHeight="1" x14ac:dyDescent="0.25">
      <c r="A5980" s="232">
        <v>39540</v>
      </c>
      <c r="B5980" s="235">
        <v>1827.94</v>
      </c>
    </row>
    <row r="5981" spans="1:2" ht="16.350000000000001" customHeight="1" x14ac:dyDescent="0.25">
      <c r="A5981" s="232">
        <v>39541</v>
      </c>
      <c r="B5981" s="233">
        <v>1826.34</v>
      </c>
    </row>
    <row r="5982" spans="1:2" ht="16.350000000000001" customHeight="1" x14ac:dyDescent="0.25">
      <c r="A5982" s="232">
        <v>39542</v>
      </c>
      <c r="B5982" s="235">
        <v>1824.39</v>
      </c>
    </row>
    <row r="5983" spans="1:2" ht="16.350000000000001" customHeight="1" x14ac:dyDescent="0.25">
      <c r="A5983" s="232">
        <v>39543</v>
      </c>
      <c r="B5983" s="233">
        <v>1816.28</v>
      </c>
    </row>
    <row r="5984" spans="1:2" ht="16.350000000000001" customHeight="1" x14ac:dyDescent="0.25">
      <c r="A5984" s="232">
        <v>39544</v>
      </c>
      <c r="B5984" s="235">
        <v>1816.28</v>
      </c>
    </row>
    <row r="5985" spans="1:2" ht="16.350000000000001" customHeight="1" x14ac:dyDescent="0.25">
      <c r="A5985" s="232">
        <v>39545</v>
      </c>
      <c r="B5985" s="233">
        <v>1816.28</v>
      </c>
    </row>
    <row r="5986" spans="1:2" ht="16.350000000000001" customHeight="1" x14ac:dyDescent="0.25">
      <c r="A5986" s="232">
        <v>39546</v>
      </c>
      <c r="B5986" s="235">
        <v>1811.23</v>
      </c>
    </row>
    <row r="5987" spans="1:2" ht="16.350000000000001" customHeight="1" x14ac:dyDescent="0.25">
      <c r="A5987" s="232">
        <v>39547</v>
      </c>
      <c r="B5987" s="233">
        <v>1812.85</v>
      </c>
    </row>
    <row r="5988" spans="1:2" ht="16.350000000000001" customHeight="1" x14ac:dyDescent="0.25">
      <c r="A5988" s="232">
        <v>39548</v>
      </c>
      <c r="B5988" s="235">
        <v>1799.07</v>
      </c>
    </row>
    <row r="5989" spans="1:2" ht="16.350000000000001" customHeight="1" x14ac:dyDescent="0.25">
      <c r="A5989" s="232">
        <v>39549</v>
      </c>
      <c r="B5989" s="233">
        <v>1791.63</v>
      </c>
    </row>
    <row r="5990" spans="1:2" ht="16.350000000000001" customHeight="1" x14ac:dyDescent="0.25">
      <c r="A5990" s="232">
        <v>39550</v>
      </c>
      <c r="B5990" s="235">
        <v>1792.49</v>
      </c>
    </row>
    <row r="5991" spans="1:2" ht="16.350000000000001" customHeight="1" x14ac:dyDescent="0.25">
      <c r="A5991" s="232">
        <v>39551</v>
      </c>
      <c r="B5991" s="233">
        <v>1792.49</v>
      </c>
    </row>
    <row r="5992" spans="1:2" ht="16.350000000000001" customHeight="1" x14ac:dyDescent="0.25">
      <c r="A5992" s="232">
        <v>39552</v>
      </c>
      <c r="B5992" s="235">
        <v>1792.49</v>
      </c>
    </row>
    <row r="5993" spans="1:2" ht="16.350000000000001" customHeight="1" x14ac:dyDescent="0.25">
      <c r="A5993" s="232">
        <v>39553</v>
      </c>
      <c r="B5993" s="233">
        <v>1792.69</v>
      </c>
    </row>
    <row r="5994" spans="1:2" ht="16.350000000000001" customHeight="1" x14ac:dyDescent="0.25">
      <c r="A5994" s="232">
        <v>39554</v>
      </c>
      <c r="B5994" s="235">
        <v>1797.89</v>
      </c>
    </row>
    <row r="5995" spans="1:2" ht="16.350000000000001" customHeight="1" x14ac:dyDescent="0.25">
      <c r="A5995" s="232">
        <v>39555</v>
      </c>
      <c r="B5995" s="233">
        <v>1798.89</v>
      </c>
    </row>
    <row r="5996" spans="1:2" ht="16.350000000000001" customHeight="1" x14ac:dyDescent="0.25">
      <c r="A5996" s="232">
        <v>39556</v>
      </c>
      <c r="B5996" s="235">
        <v>1792.87</v>
      </c>
    </row>
    <row r="5997" spans="1:2" ht="16.350000000000001" customHeight="1" x14ac:dyDescent="0.25">
      <c r="A5997" s="232">
        <v>39557</v>
      </c>
      <c r="B5997" s="233">
        <v>1785.17</v>
      </c>
    </row>
    <row r="5998" spans="1:2" ht="16.350000000000001" customHeight="1" x14ac:dyDescent="0.25">
      <c r="A5998" s="232">
        <v>39558</v>
      </c>
      <c r="B5998" s="235">
        <v>1785.17</v>
      </c>
    </row>
    <row r="5999" spans="1:2" ht="16.350000000000001" customHeight="1" x14ac:dyDescent="0.25">
      <c r="A5999" s="232">
        <v>39559</v>
      </c>
      <c r="B5999" s="233">
        <v>1785.17</v>
      </c>
    </row>
    <row r="6000" spans="1:2" ht="16.350000000000001" customHeight="1" x14ac:dyDescent="0.25">
      <c r="A6000" s="232">
        <v>39560</v>
      </c>
      <c r="B6000" s="235">
        <v>1780.79</v>
      </c>
    </row>
    <row r="6001" spans="1:2" ht="16.350000000000001" customHeight="1" x14ac:dyDescent="0.25">
      <c r="A6001" s="232">
        <v>39561</v>
      </c>
      <c r="B6001" s="233">
        <v>1775.08</v>
      </c>
    </row>
    <row r="6002" spans="1:2" ht="16.350000000000001" customHeight="1" x14ac:dyDescent="0.25">
      <c r="A6002" s="232">
        <v>39562</v>
      </c>
      <c r="B6002" s="235">
        <v>1765.3</v>
      </c>
    </row>
    <row r="6003" spans="1:2" ht="16.350000000000001" customHeight="1" x14ac:dyDescent="0.25">
      <c r="A6003" s="232">
        <v>39563</v>
      </c>
      <c r="B6003" s="233">
        <v>1765.75</v>
      </c>
    </row>
    <row r="6004" spans="1:2" ht="16.350000000000001" customHeight="1" x14ac:dyDescent="0.25">
      <c r="A6004" s="232">
        <v>39564</v>
      </c>
      <c r="B6004" s="235">
        <v>1775.22</v>
      </c>
    </row>
    <row r="6005" spans="1:2" ht="16.350000000000001" customHeight="1" x14ac:dyDescent="0.25">
      <c r="A6005" s="232">
        <v>39565</v>
      </c>
      <c r="B6005" s="233">
        <v>1775.22</v>
      </c>
    </row>
    <row r="6006" spans="1:2" ht="16.350000000000001" customHeight="1" x14ac:dyDescent="0.25">
      <c r="A6006" s="232">
        <v>39566</v>
      </c>
      <c r="B6006" s="235">
        <v>1775.22</v>
      </c>
    </row>
    <row r="6007" spans="1:2" ht="16.350000000000001" customHeight="1" x14ac:dyDescent="0.25">
      <c r="A6007" s="232">
        <v>39567</v>
      </c>
      <c r="B6007" s="233">
        <v>1767.73</v>
      </c>
    </row>
    <row r="6008" spans="1:2" ht="16.350000000000001" customHeight="1" x14ac:dyDescent="0.25">
      <c r="A6008" s="232">
        <v>39568</v>
      </c>
      <c r="B6008" s="235">
        <v>1780.21</v>
      </c>
    </row>
    <row r="6009" spans="1:2" ht="16.350000000000001" customHeight="1" x14ac:dyDescent="0.25">
      <c r="A6009" s="232">
        <v>39569</v>
      </c>
      <c r="B6009" s="233">
        <v>1767.27</v>
      </c>
    </row>
    <row r="6010" spans="1:2" ht="16.350000000000001" customHeight="1" x14ac:dyDescent="0.25">
      <c r="A6010" s="232">
        <v>39570</v>
      </c>
      <c r="B6010" s="235">
        <v>1767.27</v>
      </c>
    </row>
    <row r="6011" spans="1:2" ht="16.350000000000001" customHeight="1" x14ac:dyDescent="0.25">
      <c r="A6011" s="232">
        <v>39571</v>
      </c>
      <c r="B6011" s="233">
        <v>1756.25</v>
      </c>
    </row>
    <row r="6012" spans="1:2" ht="16.350000000000001" customHeight="1" x14ac:dyDescent="0.25">
      <c r="A6012" s="232">
        <v>39572</v>
      </c>
      <c r="B6012" s="235">
        <v>1756.25</v>
      </c>
    </row>
    <row r="6013" spans="1:2" ht="16.350000000000001" customHeight="1" x14ac:dyDescent="0.25">
      <c r="A6013" s="232">
        <v>39573</v>
      </c>
      <c r="B6013" s="233">
        <v>1756.25</v>
      </c>
    </row>
    <row r="6014" spans="1:2" ht="16.350000000000001" customHeight="1" x14ac:dyDescent="0.25">
      <c r="A6014" s="232">
        <v>39574</v>
      </c>
      <c r="B6014" s="235">
        <v>1756.25</v>
      </c>
    </row>
    <row r="6015" spans="1:2" ht="16.350000000000001" customHeight="1" x14ac:dyDescent="0.25">
      <c r="A6015" s="232">
        <v>39575</v>
      </c>
      <c r="B6015" s="233">
        <v>1769.32</v>
      </c>
    </row>
    <row r="6016" spans="1:2" ht="16.350000000000001" customHeight="1" x14ac:dyDescent="0.25">
      <c r="A6016" s="232">
        <v>39576</v>
      </c>
      <c r="B6016" s="235">
        <v>1787.62</v>
      </c>
    </row>
    <row r="6017" spans="1:2" ht="16.350000000000001" customHeight="1" x14ac:dyDescent="0.25">
      <c r="A6017" s="232">
        <v>39577</v>
      </c>
      <c r="B6017" s="233">
        <v>1793.13</v>
      </c>
    </row>
    <row r="6018" spans="1:2" ht="16.350000000000001" customHeight="1" x14ac:dyDescent="0.25">
      <c r="A6018" s="232">
        <v>39578</v>
      </c>
      <c r="B6018" s="235">
        <v>1781.79</v>
      </c>
    </row>
    <row r="6019" spans="1:2" ht="16.350000000000001" customHeight="1" x14ac:dyDescent="0.25">
      <c r="A6019" s="232">
        <v>39579</v>
      </c>
      <c r="B6019" s="233">
        <v>1781.79</v>
      </c>
    </row>
    <row r="6020" spans="1:2" ht="16.350000000000001" customHeight="1" x14ac:dyDescent="0.25">
      <c r="A6020" s="232">
        <v>39580</v>
      </c>
      <c r="B6020" s="235">
        <v>1781.79</v>
      </c>
    </row>
    <row r="6021" spans="1:2" ht="16.350000000000001" customHeight="1" x14ac:dyDescent="0.25">
      <c r="A6021" s="232">
        <v>39581</v>
      </c>
      <c r="B6021" s="233">
        <v>1781.29</v>
      </c>
    </row>
    <row r="6022" spans="1:2" ht="16.350000000000001" customHeight="1" x14ac:dyDescent="0.25">
      <c r="A6022" s="232">
        <v>39582</v>
      </c>
      <c r="B6022" s="235">
        <v>1780.01</v>
      </c>
    </row>
    <row r="6023" spans="1:2" ht="16.350000000000001" customHeight="1" x14ac:dyDescent="0.25">
      <c r="A6023" s="232">
        <v>39583</v>
      </c>
      <c r="B6023" s="233">
        <v>1787.65</v>
      </c>
    </row>
    <row r="6024" spans="1:2" ht="16.350000000000001" customHeight="1" x14ac:dyDescent="0.25">
      <c r="A6024" s="232">
        <v>39584</v>
      </c>
      <c r="B6024" s="235">
        <v>1792.94</v>
      </c>
    </row>
    <row r="6025" spans="1:2" ht="16.350000000000001" customHeight="1" x14ac:dyDescent="0.25">
      <c r="A6025" s="232">
        <v>39585</v>
      </c>
      <c r="B6025" s="233">
        <v>1785.04</v>
      </c>
    </row>
    <row r="6026" spans="1:2" ht="16.350000000000001" customHeight="1" x14ac:dyDescent="0.25">
      <c r="A6026" s="232">
        <v>39586</v>
      </c>
      <c r="B6026" s="235">
        <v>1785.04</v>
      </c>
    </row>
    <row r="6027" spans="1:2" ht="16.350000000000001" customHeight="1" x14ac:dyDescent="0.25">
      <c r="A6027" s="232">
        <v>39587</v>
      </c>
      <c r="B6027" s="233">
        <v>1785.04</v>
      </c>
    </row>
    <row r="6028" spans="1:2" ht="16.350000000000001" customHeight="1" x14ac:dyDescent="0.25">
      <c r="A6028" s="232">
        <v>39588</v>
      </c>
      <c r="B6028" s="235">
        <v>1779.35</v>
      </c>
    </row>
    <row r="6029" spans="1:2" ht="16.350000000000001" customHeight="1" x14ac:dyDescent="0.25">
      <c r="A6029" s="232">
        <v>39589</v>
      </c>
      <c r="B6029" s="233">
        <v>1787.59</v>
      </c>
    </row>
    <row r="6030" spans="1:2" ht="16.350000000000001" customHeight="1" x14ac:dyDescent="0.25">
      <c r="A6030" s="232">
        <v>39590</v>
      </c>
      <c r="B6030" s="235">
        <v>1779.48</v>
      </c>
    </row>
    <row r="6031" spans="1:2" ht="16.350000000000001" customHeight="1" x14ac:dyDescent="0.25">
      <c r="A6031" s="232">
        <v>39591</v>
      </c>
      <c r="B6031" s="233">
        <v>1779.59</v>
      </c>
    </row>
    <row r="6032" spans="1:2" ht="16.350000000000001" customHeight="1" x14ac:dyDescent="0.25">
      <c r="A6032" s="232">
        <v>39592</v>
      </c>
      <c r="B6032" s="235">
        <v>1777.98</v>
      </c>
    </row>
    <row r="6033" spans="1:2" ht="16.350000000000001" customHeight="1" x14ac:dyDescent="0.25">
      <c r="A6033" s="232">
        <v>39593</v>
      </c>
      <c r="B6033" s="233">
        <v>1777.98</v>
      </c>
    </row>
    <row r="6034" spans="1:2" ht="16.350000000000001" customHeight="1" x14ac:dyDescent="0.25">
      <c r="A6034" s="232">
        <v>39594</v>
      </c>
      <c r="B6034" s="235">
        <v>1777.98</v>
      </c>
    </row>
    <row r="6035" spans="1:2" ht="16.350000000000001" customHeight="1" x14ac:dyDescent="0.25">
      <c r="A6035" s="232">
        <v>39595</v>
      </c>
      <c r="B6035" s="233">
        <v>1777.98</v>
      </c>
    </row>
    <row r="6036" spans="1:2" ht="16.350000000000001" customHeight="1" x14ac:dyDescent="0.25">
      <c r="A6036" s="232">
        <v>39596</v>
      </c>
      <c r="B6036" s="235">
        <v>1772.55</v>
      </c>
    </row>
    <row r="6037" spans="1:2" ht="16.350000000000001" customHeight="1" x14ac:dyDescent="0.25">
      <c r="A6037" s="232">
        <v>39597</v>
      </c>
      <c r="B6037" s="233">
        <v>1767.41</v>
      </c>
    </row>
    <row r="6038" spans="1:2" ht="16.350000000000001" customHeight="1" x14ac:dyDescent="0.25">
      <c r="A6038" s="232">
        <v>39598</v>
      </c>
      <c r="B6038" s="235">
        <v>1755.95</v>
      </c>
    </row>
    <row r="6039" spans="1:2" ht="16.350000000000001" customHeight="1" x14ac:dyDescent="0.25">
      <c r="A6039" s="232">
        <v>39599</v>
      </c>
      <c r="B6039" s="233">
        <v>1744.01</v>
      </c>
    </row>
    <row r="6040" spans="1:2" ht="16.350000000000001" customHeight="1" x14ac:dyDescent="0.25">
      <c r="A6040" s="232">
        <v>39600</v>
      </c>
      <c r="B6040" s="235">
        <v>1744.01</v>
      </c>
    </row>
    <row r="6041" spans="1:2" ht="16.350000000000001" customHeight="1" x14ac:dyDescent="0.25">
      <c r="A6041" s="232">
        <v>39601</v>
      </c>
      <c r="B6041" s="233">
        <v>1744.01</v>
      </c>
    </row>
    <row r="6042" spans="1:2" ht="16.350000000000001" customHeight="1" x14ac:dyDescent="0.25">
      <c r="A6042" s="232">
        <v>39602</v>
      </c>
      <c r="B6042" s="235">
        <v>1744.01</v>
      </c>
    </row>
    <row r="6043" spans="1:2" ht="16.350000000000001" customHeight="1" x14ac:dyDescent="0.25">
      <c r="A6043" s="232">
        <v>39603</v>
      </c>
      <c r="B6043" s="233">
        <v>1730.61</v>
      </c>
    </row>
    <row r="6044" spans="1:2" ht="16.350000000000001" customHeight="1" x14ac:dyDescent="0.25">
      <c r="A6044" s="232">
        <v>39604</v>
      </c>
      <c r="B6044" s="235">
        <v>1728.76</v>
      </c>
    </row>
    <row r="6045" spans="1:2" ht="16.350000000000001" customHeight="1" x14ac:dyDescent="0.25">
      <c r="A6045" s="232">
        <v>39605</v>
      </c>
      <c r="B6045" s="233">
        <v>1709.95</v>
      </c>
    </row>
    <row r="6046" spans="1:2" ht="16.350000000000001" customHeight="1" x14ac:dyDescent="0.25">
      <c r="A6046" s="232">
        <v>39606</v>
      </c>
      <c r="B6046" s="235">
        <v>1702.44</v>
      </c>
    </row>
    <row r="6047" spans="1:2" ht="16.350000000000001" customHeight="1" x14ac:dyDescent="0.25">
      <c r="A6047" s="232">
        <v>39607</v>
      </c>
      <c r="B6047" s="233">
        <v>1702.44</v>
      </c>
    </row>
    <row r="6048" spans="1:2" ht="16.350000000000001" customHeight="1" x14ac:dyDescent="0.25">
      <c r="A6048" s="232">
        <v>39608</v>
      </c>
      <c r="B6048" s="235">
        <v>1702.44</v>
      </c>
    </row>
    <row r="6049" spans="1:2" ht="16.350000000000001" customHeight="1" x14ac:dyDescent="0.25">
      <c r="A6049" s="232">
        <v>39609</v>
      </c>
      <c r="B6049" s="233">
        <v>1687.13</v>
      </c>
    </row>
    <row r="6050" spans="1:2" ht="16.350000000000001" customHeight="1" x14ac:dyDescent="0.25">
      <c r="A6050" s="232">
        <v>39610</v>
      </c>
      <c r="B6050" s="235">
        <v>1696.79</v>
      </c>
    </row>
    <row r="6051" spans="1:2" ht="16.350000000000001" customHeight="1" x14ac:dyDescent="0.25">
      <c r="A6051" s="232">
        <v>39611</v>
      </c>
      <c r="B6051" s="233">
        <v>1700.94</v>
      </c>
    </row>
    <row r="6052" spans="1:2" ht="16.350000000000001" customHeight="1" x14ac:dyDescent="0.25">
      <c r="A6052" s="232">
        <v>39612</v>
      </c>
      <c r="B6052" s="235">
        <v>1705.35</v>
      </c>
    </row>
    <row r="6053" spans="1:2" ht="16.350000000000001" customHeight="1" x14ac:dyDescent="0.25">
      <c r="A6053" s="232">
        <v>39613</v>
      </c>
      <c r="B6053" s="233">
        <v>1707.87</v>
      </c>
    </row>
    <row r="6054" spans="1:2" ht="16.350000000000001" customHeight="1" x14ac:dyDescent="0.25">
      <c r="A6054" s="232">
        <v>39614</v>
      </c>
      <c r="B6054" s="235">
        <v>1707.87</v>
      </c>
    </row>
    <row r="6055" spans="1:2" ht="16.350000000000001" customHeight="1" x14ac:dyDescent="0.25">
      <c r="A6055" s="232">
        <v>39615</v>
      </c>
      <c r="B6055" s="233">
        <v>1707.87</v>
      </c>
    </row>
    <row r="6056" spans="1:2" ht="16.350000000000001" customHeight="1" x14ac:dyDescent="0.25">
      <c r="A6056" s="232">
        <v>39616</v>
      </c>
      <c r="B6056" s="235">
        <v>1684.52</v>
      </c>
    </row>
    <row r="6057" spans="1:2" ht="16.350000000000001" customHeight="1" x14ac:dyDescent="0.25">
      <c r="A6057" s="232">
        <v>39617</v>
      </c>
      <c r="B6057" s="233">
        <v>1655.42</v>
      </c>
    </row>
    <row r="6058" spans="1:2" ht="16.350000000000001" customHeight="1" x14ac:dyDescent="0.25">
      <c r="A6058" s="232">
        <v>39618</v>
      </c>
      <c r="B6058" s="235">
        <v>1652.41</v>
      </c>
    </row>
    <row r="6059" spans="1:2" ht="16.350000000000001" customHeight="1" x14ac:dyDescent="0.25">
      <c r="A6059" s="232">
        <v>39619</v>
      </c>
      <c r="B6059" s="233">
        <v>1670.31</v>
      </c>
    </row>
    <row r="6060" spans="1:2" ht="16.350000000000001" customHeight="1" x14ac:dyDescent="0.25">
      <c r="A6060" s="232">
        <v>39620</v>
      </c>
      <c r="B6060" s="235">
        <v>1678.82</v>
      </c>
    </row>
    <row r="6061" spans="1:2" ht="16.350000000000001" customHeight="1" x14ac:dyDescent="0.25">
      <c r="A6061" s="232">
        <v>39621</v>
      </c>
      <c r="B6061" s="233">
        <v>1678.82</v>
      </c>
    </row>
    <row r="6062" spans="1:2" ht="16.350000000000001" customHeight="1" x14ac:dyDescent="0.25">
      <c r="A6062" s="232">
        <v>39622</v>
      </c>
      <c r="B6062" s="235">
        <v>1678.82</v>
      </c>
    </row>
    <row r="6063" spans="1:2" ht="16.350000000000001" customHeight="1" x14ac:dyDescent="0.25">
      <c r="A6063" s="232">
        <v>39623</v>
      </c>
      <c r="B6063" s="233">
        <v>1713.63</v>
      </c>
    </row>
    <row r="6064" spans="1:2" ht="16.350000000000001" customHeight="1" x14ac:dyDescent="0.25">
      <c r="A6064" s="232">
        <v>39624</v>
      </c>
      <c r="B6064" s="235">
        <v>1748.04</v>
      </c>
    </row>
    <row r="6065" spans="1:2" ht="16.350000000000001" customHeight="1" x14ac:dyDescent="0.25">
      <c r="A6065" s="232">
        <v>39625</v>
      </c>
      <c r="B6065" s="233">
        <v>1783.44</v>
      </c>
    </row>
    <row r="6066" spans="1:2" ht="16.350000000000001" customHeight="1" x14ac:dyDescent="0.25">
      <c r="A6066" s="232">
        <v>39626</v>
      </c>
      <c r="B6066" s="235">
        <v>1832.81</v>
      </c>
    </row>
    <row r="6067" spans="1:2" ht="16.350000000000001" customHeight="1" x14ac:dyDescent="0.25">
      <c r="A6067" s="232">
        <v>39627</v>
      </c>
      <c r="B6067" s="233">
        <v>1923.02</v>
      </c>
    </row>
    <row r="6068" spans="1:2" ht="16.350000000000001" customHeight="1" x14ac:dyDescent="0.25">
      <c r="A6068" s="232">
        <v>39628</v>
      </c>
      <c r="B6068" s="235">
        <v>1923.02</v>
      </c>
    </row>
    <row r="6069" spans="1:2" ht="16.350000000000001" customHeight="1" x14ac:dyDescent="0.25">
      <c r="A6069" s="232">
        <v>39629</v>
      </c>
      <c r="B6069" s="233">
        <v>1923.02</v>
      </c>
    </row>
    <row r="6070" spans="1:2" ht="16.350000000000001" customHeight="1" x14ac:dyDescent="0.25">
      <c r="A6070" s="232">
        <v>39630</v>
      </c>
      <c r="B6070" s="235">
        <v>1923.02</v>
      </c>
    </row>
    <row r="6071" spans="1:2" ht="16.350000000000001" customHeight="1" x14ac:dyDescent="0.25">
      <c r="A6071" s="232">
        <v>39631</v>
      </c>
      <c r="B6071" s="233">
        <v>1915.44</v>
      </c>
    </row>
    <row r="6072" spans="1:2" ht="16.350000000000001" customHeight="1" x14ac:dyDescent="0.25">
      <c r="A6072" s="232">
        <v>39632</v>
      </c>
      <c r="B6072" s="235">
        <v>1818.6</v>
      </c>
    </row>
    <row r="6073" spans="1:2" ht="16.350000000000001" customHeight="1" x14ac:dyDescent="0.25">
      <c r="A6073" s="232">
        <v>39633</v>
      </c>
      <c r="B6073" s="233">
        <v>1748.43</v>
      </c>
    </row>
    <row r="6074" spans="1:2" ht="16.350000000000001" customHeight="1" x14ac:dyDescent="0.25">
      <c r="A6074" s="232">
        <v>39634</v>
      </c>
      <c r="B6074" s="235">
        <v>1748.43</v>
      </c>
    </row>
    <row r="6075" spans="1:2" ht="16.350000000000001" customHeight="1" x14ac:dyDescent="0.25">
      <c r="A6075" s="232">
        <v>39635</v>
      </c>
      <c r="B6075" s="233">
        <v>1748.43</v>
      </c>
    </row>
    <row r="6076" spans="1:2" ht="16.350000000000001" customHeight="1" x14ac:dyDescent="0.25">
      <c r="A6076" s="232">
        <v>39636</v>
      </c>
      <c r="B6076" s="235">
        <v>1748.43</v>
      </c>
    </row>
    <row r="6077" spans="1:2" ht="16.350000000000001" customHeight="1" x14ac:dyDescent="0.25">
      <c r="A6077" s="232">
        <v>39637</v>
      </c>
      <c r="B6077" s="233">
        <v>1719.48</v>
      </c>
    </row>
    <row r="6078" spans="1:2" ht="16.350000000000001" customHeight="1" x14ac:dyDescent="0.25">
      <c r="A6078" s="232">
        <v>39638</v>
      </c>
      <c r="B6078" s="235">
        <v>1736.49</v>
      </c>
    </row>
    <row r="6079" spans="1:2" ht="16.350000000000001" customHeight="1" x14ac:dyDescent="0.25">
      <c r="A6079" s="232">
        <v>39639</v>
      </c>
      <c r="B6079" s="233">
        <v>1728.74</v>
      </c>
    </row>
    <row r="6080" spans="1:2" ht="16.350000000000001" customHeight="1" x14ac:dyDescent="0.25">
      <c r="A6080" s="232">
        <v>39640</v>
      </c>
      <c r="B6080" s="235">
        <v>1768.09</v>
      </c>
    </row>
    <row r="6081" spans="1:2" ht="16.350000000000001" customHeight="1" x14ac:dyDescent="0.25">
      <c r="A6081" s="232">
        <v>39641</v>
      </c>
      <c r="B6081" s="233">
        <v>1778.8</v>
      </c>
    </row>
    <row r="6082" spans="1:2" ht="16.350000000000001" customHeight="1" x14ac:dyDescent="0.25">
      <c r="A6082" s="232">
        <v>39642</v>
      </c>
      <c r="B6082" s="235">
        <v>1778.8</v>
      </c>
    </row>
    <row r="6083" spans="1:2" ht="16.350000000000001" customHeight="1" x14ac:dyDescent="0.25">
      <c r="A6083" s="232">
        <v>39643</v>
      </c>
      <c r="B6083" s="233">
        <v>1778.8</v>
      </c>
    </row>
    <row r="6084" spans="1:2" ht="16.350000000000001" customHeight="1" x14ac:dyDescent="0.25">
      <c r="A6084" s="232">
        <v>39644</v>
      </c>
      <c r="B6084" s="235">
        <v>1753.51</v>
      </c>
    </row>
    <row r="6085" spans="1:2" ht="16.350000000000001" customHeight="1" x14ac:dyDescent="0.25">
      <c r="A6085" s="232">
        <v>39645</v>
      </c>
      <c r="B6085" s="233">
        <v>1777.17</v>
      </c>
    </row>
    <row r="6086" spans="1:2" ht="16.350000000000001" customHeight="1" x14ac:dyDescent="0.25">
      <c r="A6086" s="232">
        <v>39646</v>
      </c>
      <c r="B6086" s="235">
        <v>1768.53</v>
      </c>
    </row>
    <row r="6087" spans="1:2" ht="16.350000000000001" customHeight="1" x14ac:dyDescent="0.25">
      <c r="A6087" s="232">
        <v>39647</v>
      </c>
      <c r="B6087" s="233">
        <v>1757.79</v>
      </c>
    </row>
    <row r="6088" spans="1:2" ht="16.350000000000001" customHeight="1" x14ac:dyDescent="0.25">
      <c r="A6088" s="232">
        <v>39648</v>
      </c>
      <c r="B6088" s="235">
        <v>1788.24</v>
      </c>
    </row>
    <row r="6089" spans="1:2" ht="16.350000000000001" customHeight="1" x14ac:dyDescent="0.25">
      <c r="A6089" s="232">
        <v>39649</v>
      </c>
      <c r="B6089" s="233">
        <v>1788.24</v>
      </c>
    </row>
    <row r="6090" spans="1:2" ht="16.350000000000001" customHeight="1" x14ac:dyDescent="0.25">
      <c r="A6090" s="232">
        <v>39650</v>
      </c>
      <c r="B6090" s="235">
        <v>1788.24</v>
      </c>
    </row>
    <row r="6091" spans="1:2" ht="16.350000000000001" customHeight="1" x14ac:dyDescent="0.25">
      <c r="A6091" s="232">
        <v>39651</v>
      </c>
      <c r="B6091" s="233">
        <v>1802.01</v>
      </c>
    </row>
    <row r="6092" spans="1:2" ht="16.350000000000001" customHeight="1" x14ac:dyDescent="0.25">
      <c r="A6092" s="232">
        <v>39652</v>
      </c>
      <c r="B6092" s="235">
        <v>1797.43</v>
      </c>
    </row>
    <row r="6093" spans="1:2" ht="16.350000000000001" customHeight="1" x14ac:dyDescent="0.25">
      <c r="A6093" s="232">
        <v>39653</v>
      </c>
      <c r="B6093" s="233">
        <v>1772.25</v>
      </c>
    </row>
    <row r="6094" spans="1:2" ht="16.350000000000001" customHeight="1" x14ac:dyDescent="0.25">
      <c r="A6094" s="232">
        <v>39654</v>
      </c>
      <c r="B6094" s="235">
        <v>1777.1</v>
      </c>
    </row>
    <row r="6095" spans="1:2" ht="16.350000000000001" customHeight="1" x14ac:dyDescent="0.25">
      <c r="A6095" s="232">
        <v>39655</v>
      </c>
      <c r="B6095" s="233">
        <v>1785.17</v>
      </c>
    </row>
    <row r="6096" spans="1:2" ht="16.350000000000001" customHeight="1" x14ac:dyDescent="0.25">
      <c r="A6096" s="232">
        <v>39656</v>
      </c>
      <c r="B6096" s="235">
        <v>1785.17</v>
      </c>
    </row>
    <row r="6097" spans="1:2" ht="16.350000000000001" customHeight="1" x14ac:dyDescent="0.25">
      <c r="A6097" s="232">
        <v>39657</v>
      </c>
      <c r="B6097" s="233">
        <v>1785.17</v>
      </c>
    </row>
    <row r="6098" spans="1:2" ht="16.350000000000001" customHeight="1" x14ac:dyDescent="0.25">
      <c r="A6098" s="232">
        <v>39658</v>
      </c>
      <c r="B6098" s="235">
        <v>1764.48</v>
      </c>
    </row>
    <row r="6099" spans="1:2" ht="16.350000000000001" customHeight="1" x14ac:dyDescent="0.25">
      <c r="A6099" s="232">
        <v>39659</v>
      </c>
      <c r="B6099" s="233">
        <v>1789.68</v>
      </c>
    </row>
    <row r="6100" spans="1:2" ht="16.350000000000001" customHeight="1" x14ac:dyDescent="0.25">
      <c r="A6100" s="232">
        <v>39660</v>
      </c>
      <c r="B6100" s="235">
        <v>1792.24</v>
      </c>
    </row>
    <row r="6101" spans="1:2" ht="16.350000000000001" customHeight="1" x14ac:dyDescent="0.25">
      <c r="A6101" s="232">
        <v>39661</v>
      </c>
      <c r="B6101" s="233">
        <v>1800.54</v>
      </c>
    </row>
    <row r="6102" spans="1:2" ht="16.350000000000001" customHeight="1" x14ac:dyDescent="0.25">
      <c r="A6102" s="232">
        <v>39662</v>
      </c>
      <c r="B6102" s="235">
        <v>1779.97</v>
      </c>
    </row>
    <row r="6103" spans="1:2" ht="16.350000000000001" customHeight="1" x14ac:dyDescent="0.25">
      <c r="A6103" s="232">
        <v>39663</v>
      </c>
      <c r="B6103" s="233">
        <v>1779.97</v>
      </c>
    </row>
    <row r="6104" spans="1:2" ht="16.350000000000001" customHeight="1" x14ac:dyDescent="0.25">
      <c r="A6104" s="232">
        <v>39664</v>
      </c>
      <c r="B6104" s="235">
        <v>1779.97</v>
      </c>
    </row>
    <row r="6105" spans="1:2" ht="16.350000000000001" customHeight="1" x14ac:dyDescent="0.25">
      <c r="A6105" s="232">
        <v>39665</v>
      </c>
      <c r="B6105" s="233">
        <v>1771.31</v>
      </c>
    </row>
    <row r="6106" spans="1:2" ht="16.350000000000001" customHeight="1" x14ac:dyDescent="0.25">
      <c r="A6106" s="232">
        <v>39666</v>
      </c>
      <c r="B6106" s="235">
        <v>1772.16</v>
      </c>
    </row>
    <row r="6107" spans="1:2" ht="16.350000000000001" customHeight="1" x14ac:dyDescent="0.25">
      <c r="A6107" s="232">
        <v>39667</v>
      </c>
      <c r="B6107" s="233">
        <v>1782.92</v>
      </c>
    </row>
    <row r="6108" spans="1:2" ht="16.350000000000001" customHeight="1" x14ac:dyDescent="0.25">
      <c r="A6108" s="232">
        <v>39668</v>
      </c>
      <c r="B6108" s="235">
        <v>1782.92</v>
      </c>
    </row>
    <row r="6109" spans="1:2" ht="16.350000000000001" customHeight="1" x14ac:dyDescent="0.25">
      <c r="A6109" s="232">
        <v>39669</v>
      </c>
      <c r="B6109" s="233">
        <v>1816.25</v>
      </c>
    </row>
    <row r="6110" spans="1:2" ht="16.350000000000001" customHeight="1" x14ac:dyDescent="0.25">
      <c r="A6110" s="232">
        <v>39670</v>
      </c>
      <c r="B6110" s="235">
        <v>1816.25</v>
      </c>
    </row>
    <row r="6111" spans="1:2" ht="16.350000000000001" customHeight="1" x14ac:dyDescent="0.25">
      <c r="A6111" s="232">
        <v>39671</v>
      </c>
      <c r="B6111" s="233">
        <v>1816.25</v>
      </c>
    </row>
    <row r="6112" spans="1:2" ht="16.350000000000001" customHeight="1" x14ac:dyDescent="0.25">
      <c r="A6112" s="232">
        <v>39672</v>
      </c>
      <c r="B6112" s="235">
        <v>1821.76</v>
      </c>
    </row>
    <row r="6113" spans="1:2" ht="16.350000000000001" customHeight="1" x14ac:dyDescent="0.25">
      <c r="A6113" s="232">
        <v>39673</v>
      </c>
      <c r="B6113" s="233">
        <v>1836.25</v>
      </c>
    </row>
    <row r="6114" spans="1:2" ht="16.350000000000001" customHeight="1" x14ac:dyDescent="0.25">
      <c r="A6114" s="232">
        <v>39674</v>
      </c>
      <c r="B6114" s="235">
        <v>1854.16</v>
      </c>
    </row>
    <row r="6115" spans="1:2" ht="16.350000000000001" customHeight="1" x14ac:dyDescent="0.25">
      <c r="A6115" s="232">
        <v>39675</v>
      </c>
      <c r="B6115" s="233">
        <v>1853.45</v>
      </c>
    </row>
    <row r="6116" spans="1:2" ht="16.350000000000001" customHeight="1" x14ac:dyDescent="0.25">
      <c r="A6116" s="232">
        <v>39676</v>
      </c>
      <c r="B6116" s="235">
        <v>1882.11</v>
      </c>
    </row>
    <row r="6117" spans="1:2" ht="16.350000000000001" customHeight="1" x14ac:dyDescent="0.25">
      <c r="A6117" s="232">
        <v>39677</v>
      </c>
      <c r="B6117" s="233">
        <v>1882.11</v>
      </c>
    </row>
    <row r="6118" spans="1:2" ht="16.350000000000001" customHeight="1" x14ac:dyDescent="0.25">
      <c r="A6118" s="232">
        <v>39678</v>
      </c>
      <c r="B6118" s="235">
        <v>1882.11</v>
      </c>
    </row>
    <row r="6119" spans="1:2" ht="16.350000000000001" customHeight="1" x14ac:dyDescent="0.25">
      <c r="A6119" s="232">
        <v>39679</v>
      </c>
      <c r="B6119" s="233">
        <v>1882.11</v>
      </c>
    </row>
    <row r="6120" spans="1:2" ht="16.350000000000001" customHeight="1" x14ac:dyDescent="0.25">
      <c r="A6120" s="232">
        <v>39680</v>
      </c>
      <c r="B6120" s="235">
        <v>1891.99</v>
      </c>
    </row>
    <row r="6121" spans="1:2" ht="16.350000000000001" customHeight="1" x14ac:dyDescent="0.25">
      <c r="A6121" s="232">
        <v>39681</v>
      </c>
      <c r="B6121" s="233">
        <v>1880.69</v>
      </c>
    </row>
    <row r="6122" spans="1:2" ht="16.350000000000001" customHeight="1" x14ac:dyDescent="0.25">
      <c r="A6122" s="232">
        <v>39682</v>
      </c>
      <c r="B6122" s="235">
        <v>1864.26</v>
      </c>
    </row>
    <row r="6123" spans="1:2" ht="16.350000000000001" customHeight="1" x14ac:dyDescent="0.25">
      <c r="A6123" s="232">
        <v>39683</v>
      </c>
      <c r="B6123" s="233">
        <v>1872.07</v>
      </c>
    </row>
    <row r="6124" spans="1:2" ht="16.350000000000001" customHeight="1" x14ac:dyDescent="0.25">
      <c r="A6124" s="232">
        <v>39684</v>
      </c>
      <c r="B6124" s="235">
        <v>1872.07</v>
      </c>
    </row>
    <row r="6125" spans="1:2" ht="16.350000000000001" customHeight="1" x14ac:dyDescent="0.25">
      <c r="A6125" s="232">
        <v>39685</v>
      </c>
      <c r="B6125" s="233">
        <v>1872.07</v>
      </c>
    </row>
    <row r="6126" spans="1:2" ht="16.350000000000001" customHeight="1" x14ac:dyDescent="0.25">
      <c r="A6126" s="232">
        <v>39686</v>
      </c>
      <c r="B6126" s="235">
        <v>1873.94</v>
      </c>
    </row>
    <row r="6127" spans="1:2" ht="16.350000000000001" customHeight="1" x14ac:dyDescent="0.25">
      <c r="A6127" s="232">
        <v>39687</v>
      </c>
      <c r="B6127" s="233">
        <v>1892.06</v>
      </c>
    </row>
    <row r="6128" spans="1:2" ht="16.350000000000001" customHeight="1" x14ac:dyDescent="0.25">
      <c r="A6128" s="232">
        <v>39688</v>
      </c>
      <c r="B6128" s="235">
        <v>1887.71</v>
      </c>
    </row>
    <row r="6129" spans="1:2" ht="16.350000000000001" customHeight="1" x14ac:dyDescent="0.25">
      <c r="A6129" s="232">
        <v>39689</v>
      </c>
      <c r="B6129" s="233">
        <v>1907.97</v>
      </c>
    </row>
    <row r="6130" spans="1:2" ht="16.350000000000001" customHeight="1" x14ac:dyDescent="0.25">
      <c r="A6130" s="232">
        <v>39690</v>
      </c>
      <c r="B6130" s="235">
        <v>1932.2</v>
      </c>
    </row>
    <row r="6131" spans="1:2" ht="16.350000000000001" customHeight="1" x14ac:dyDescent="0.25">
      <c r="A6131" s="232">
        <v>39691</v>
      </c>
      <c r="B6131" s="233">
        <v>1932.2</v>
      </c>
    </row>
    <row r="6132" spans="1:2" ht="16.350000000000001" customHeight="1" x14ac:dyDescent="0.25">
      <c r="A6132" s="232">
        <v>39692</v>
      </c>
      <c r="B6132" s="235">
        <v>1932.2</v>
      </c>
    </row>
    <row r="6133" spans="1:2" ht="16.350000000000001" customHeight="1" x14ac:dyDescent="0.25">
      <c r="A6133" s="232">
        <v>39693</v>
      </c>
      <c r="B6133" s="233">
        <v>1932.2</v>
      </c>
    </row>
    <row r="6134" spans="1:2" ht="16.350000000000001" customHeight="1" x14ac:dyDescent="0.25">
      <c r="A6134" s="232">
        <v>39694</v>
      </c>
      <c r="B6134" s="235">
        <v>1975.1</v>
      </c>
    </row>
    <row r="6135" spans="1:2" ht="16.350000000000001" customHeight="1" x14ac:dyDescent="0.25">
      <c r="A6135" s="232">
        <v>39695</v>
      </c>
      <c r="B6135" s="233">
        <v>1992.59</v>
      </c>
    </row>
    <row r="6136" spans="1:2" ht="16.350000000000001" customHeight="1" x14ac:dyDescent="0.25">
      <c r="A6136" s="232">
        <v>39696</v>
      </c>
      <c r="B6136" s="235">
        <v>2017.53</v>
      </c>
    </row>
    <row r="6137" spans="1:2" ht="16.350000000000001" customHeight="1" x14ac:dyDescent="0.25">
      <c r="A6137" s="232">
        <v>39697</v>
      </c>
      <c r="B6137" s="233">
        <v>2041.81</v>
      </c>
    </row>
    <row r="6138" spans="1:2" ht="16.350000000000001" customHeight="1" x14ac:dyDescent="0.25">
      <c r="A6138" s="232">
        <v>39698</v>
      </c>
      <c r="B6138" s="235">
        <v>2041.81</v>
      </c>
    </row>
    <row r="6139" spans="1:2" ht="16.350000000000001" customHeight="1" x14ac:dyDescent="0.25">
      <c r="A6139" s="232">
        <v>39699</v>
      </c>
      <c r="B6139" s="233">
        <v>2041.81</v>
      </c>
    </row>
    <row r="6140" spans="1:2" ht="16.350000000000001" customHeight="1" x14ac:dyDescent="0.25">
      <c r="A6140" s="232">
        <v>39700</v>
      </c>
      <c r="B6140" s="235">
        <v>2031.12</v>
      </c>
    </row>
    <row r="6141" spans="1:2" ht="16.350000000000001" customHeight="1" x14ac:dyDescent="0.25">
      <c r="A6141" s="232">
        <v>39701</v>
      </c>
      <c r="B6141" s="233">
        <v>2071.2399999999998</v>
      </c>
    </row>
    <row r="6142" spans="1:2" ht="16.350000000000001" customHeight="1" x14ac:dyDescent="0.25">
      <c r="A6142" s="232">
        <v>39702</v>
      </c>
      <c r="B6142" s="235">
        <v>2081.3200000000002</v>
      </c>
    </row>
    <row r="6143" spans="1:2" ht="16.350000000000001" customHeight="1" x14ac:dyDescent="0.25">
      <c r="A6143" s="232">
        <v>39703</v>
      </c>
      <c r="B6143" s="233">
        <v>2082.46</v>
      </c>
    </row>
    <row r="6144" spans="1:2" ht="16.350000000000001" customHeight="1" x14ac:dyDescent="0.25">
      <c r="A6144" s="232">
        <v>39704</v>
      </c>
      <c r="B6144" s="235">
        <v>2051.5500000000002</v>
      </c>
    </row>
    <row r="6145" spans="1:2" ht="16.350000000000001" customHeight="1" x14ac:dyDescent="0.25">
      <c r="A6145" s="232">
        <v>39705</v>
      </c>
      <c r="B6145" s="233">
        <v>2051.5500000000002</v>
      </c>
    </row>
    <row r="6146" spans="1:2" ht="16.350000000000001" customHeight="1" x14ac:dyDescent="0.25">
      <c r="A6146" s="232">
        <v>39706</v>
      </c>
      <c r="B6146" s="235">
        <v>2051.5500000000002</v>
      </c>
    </row>
    <row r="6147" spans="1:2" ht="16.350000000000001" customHeight="1" x14ac:dyDescent="0.25">
      <c r="A6147" s="232">
        <v>39707</v>
      </c>
      <c r="B6147" s="233">
        <v>2071.29</v>
      </c>
    </row>
    <row r="6148" spans="1:2" ht="16.350000000000001" customHeight="1" x14ac:dyDescent="0.25">
      <c r="A6148" s="232">
        <v>39708</v>
      </c>
      <c r="B6148" s="235">
        <v>2109.37</v>
      </c>
    </row>
    <row r="6149" spans="1:2" ht="16.350000000000001" customHeight="1" x14ac:dyDescent="0.25">
      <c r="A6149" s="232">
        <v>39709</v>
      </c>
      <c r="B6149" s="233">
        <v>2139.14</v>
      </c>
    </row>
    <row r="6150" spans="1:2" ht="16.350000000000001" customHeight="1" x14ac:dyDescent="0.25">
      <c r="A6150" s="232">
        <v>39710</v>
      </c>
      <c r="B6150" s="235">
        <v>2187.0100000000002</v>
      </c>
    </row>
    <row r="6151" spans="1:2" ht="16.350000000000001" customHeight="1" x14ac:dyDescent="0.25">
      <c r="A6151" s="232">
        <v>39711</v>
      </c>
      <c r="B6151" s="233">
        <v>2067.4499999999998</v>
      </c>
    </row>
    <row r="6152" spans="1:2" ht="16.350000000000001" customHeight="1" x14ac:dyDescent="0.25">
      <c r="A6152" s="232">
        <v>39712</v>
      </c>
      <c r="B6152" s="235">
        <v>2067.4499999999998</v>
      </c>
    </row>
    <row r="6153" spans="1:2" ht="16.350000000000001" customHeight="1" x14ac:dyDescent="0.25">
      <c r="A6153" s="232">
        <v>39713</v>
      </c>
      <c r="B6153" s="233">
        <v>2067.4499999999998</v>
      </c>
    </row>
    <row r="6154" spans="1:2" ht="16.350000000000001" customHeight="1" x14ac:dyDescent="0.25">
      <c r="A6154" s="232">
        <v>39714</v>
      </c>
      <c r="B6154" s="235">
        <v>2045.85</v>
      </c>
    </row>
    <row r="6155" spans="1:2" ht="16.350000000000001" customHeight="1" x14ac:dyDescent="0.25">
      <c r="A6155" s="232">
        <v>39715</v>
      </c>
      <c r="B6155" s="233">
        <v>2077.59</v>
      </c>
    </row>
    <row r="6156" spans="1:2" ht="16.350000000000001" customHeight="1" x14ac:dyDescent="0.25">
      <c r="A6156" s="232">
        <v>39716</v>
      </c>
      <c r="B6156" s="235">
        <v>2147.41</v>
      </c>
    </row>
    <row r="6157" spans="1:2" ht="16.350000000000001" customHeight="1" x14ac:dyDescent="0.25">
      <c r="A6157" s="232">
        <v>39717</v>
      </c>
      <c r="B6157" s="233">
        <v>2118.31</v>
      </c>
    </row>
    <row r="6158" spans="1:2" ht="16.350000000000001" customHeight="1" x14ac:dyDescent="0.25">
      <c r="A6158" s="232">
        <v>39718</v>
      </c>
      <c r="B6158" s="235">
        <v>2105.61</v>
      </c>
    </row>
    <row r="6159" spans="1:2" ht="16.350000000000001" customHeight="1" x14ac:dyDescent="0.25">
      <c r="A6159" s="232">
        <v>39719</v>
      </c>
      <c r="B6159" s="233">
        <v>2105.61</v>
      </c>
    </row>
    <row r="6160" spans="1:2" ht="16.350000000000001" customHeight="1" x14ac:dyDescent="0.25">
      <c r="A6160" s="232">
        <v>39720</v>
      </c>
      <c r="B6160" s="235">
        <v>2105.61</v>
      </c>
    </row>
    <row r="6161" spans="1:2" ht="16.350000000000001" customHeight="1" x14ac:dyDescent="0.25">
      <c r="A6161" s="232">
        <v>39721</v>
      </c>
      <c r="B6161" s="233">
        <v>2174.62</v>
      </c>
    </row>
    <row r="6162" spans="1:2" ht="16.350000000000001" customHeight="1" x14ac:dyDescent="0.25">
      <c r="A6162" s="232">
        <v>39722</v>
      </c>
      <c r="B6162" s="235">
        <v>2184.7600000000002</v>
      </c>
    </row>
    <row r="6163" spans="1:2" ht="16.350000000000001" customHeight="1" x14ac:dyDescent="0.25">
      <c r="A6163" s="232">
        <v>39723</v>
      </c>
      <c r="B6163" s="233">
        <v>2166.0500000000002</v>
      </c>
    </row>
    <row r="6164" spans="1:2" ht="16.350000000000001" customHeight="1" x14ac:dyDescent="0.25">
      <c r="A6164" s="232">
        <v>39724</v>
      </c>
      <c r="B6164" s="235">
        <v>2192.69</v>
      </c>
    </row>
    <row r="6165" spans="1:2" ht="16.350000000000001" customHeight="1" x14ac:dyDescent="0.25">
      <c r="A6165" s="232">
        <v>39725</v>
      </c>
      <c r="B6165" s="233">
        <v>2160.08</v>
      </c>
    </row>
    <row r="6166" spans="1:2" ht="16.350000000000001" customHeight="1" x14ac:dyDescent="0.25">
      <c r="A6166" s="232">
        <v>39726</v>
      </c>
      <c r="B6166" s="235">
        <v>2160.08</v>
      </c>
    </row>
    <row r="6167" spans="1:2" ht="16.350000000000001" customHeight="1" x14ac:dyDescent="0.25">
      <c r="A6167" s="232">
        <v>39727</v>
      </c>
      <c r="B6167" s="233">
        <v>2160.08</v>
      </c>
    </row>
    <row r="6168" spans="1:2" ht="16.350000000000001" customHeight="1" x14ac:dyDescent="0.25">
      <c r="A6168" s="232">
        <v>39728</v>
      </c>
      <c r="B6168" s="235">
        <v>2250.73</v>
      </c>
    </row>
    <row r="6169" spans="1:2" ht="16.350000000000001" customHeight="1" x14ac:dyDescent="0.25">
      <c r="A6169" s="232">
        <v>39729</v>
      </c>
      <c r="B6169" s="233">
        <v>2261.96</v>
      </c>
    </row>
    <row r="6170" spans="1:2" ht="16.350000000000001" customHeight="1" x14ac:dyDescent="0.25">
      <c r="A6170" s="232">
        <v>39730</v>
      </c>
      <c r="B6170" s="235">
        <v>2326.41</v>
      </c>
    </row>
    <row r="6171" spans="1:2" ht="16.350000000000001" customHeight="1" x14ac:dyDescent="0.25">
      <c r="A6171" s="232">
        <v>39731</v>
      </c>
      <c r="B6171" s="233">
        <v>2254.2399999999998</v>
      </c>
    </row>
    <row r="6172" spans="1:2" ht="16.350000000000001" customHeight="1" x14ac:dyDescent="0.25">
      <c r="A6172" s="232">
        <v>39732</v>
      </c>
      <c r="B6172" s="235">
        <v>2318.63</v>
      </c>
    </row>
    <row r="6173" spans="1:2" ht="16.350000000000001" customHeight="1" x14ac:dyDescent="0.25">
      <c r="A6173" s="232">
        <v>39733</v>
      </c>
      <c r="B6173" s="233">
        <v>2318.63</v>
      </c>
    </row>
    <row r="6174" spans="1:2" ht="16.350000000000001" customHeight="1" x14ac:dyDescent="0.25">
      <c r="A6174" s="232">
        <v>39734</v>
      </c>
      <c r="B6174" s="235">
        <v>2318.63</v>
      </c>
    </row>
    <row r="6175" spans="1:2" ht="16.350000000000001" customHeight="1" x14ac:dyDescent="0.25">
      <c r="A6175" s="232">
        <v>39735</v>
      </c>
      <c r="B6175" s="233">
        <v>2318.63</v>
      </c>
    </row>
    <row r="6176" spans="1:2" ht="16.350000000000001" customHeight="1" x14ac:dyDescent="0.25">
      <c r="A6176" s="232">
        <v>39736</v>
      </c>
      <c r="B6176" s="235">
        <v>2223.94</v>
      </c>
    </row>
    <row r="6177" spans="1:2" ht="16.350000000000001" customHeight="1" x14ac:dyDescent="0.25">
      <c r="A6177" s="232">
        <v>39737</v>
      </c>
      <c r="B6177" s="233">
        <v>2316.54</v>
      </c>
    </row>
    <row r="6178" spans="1:2" ht="16.350000000000001" customHeight="1" x14ac:dyDescent="0.25">
      <c r="A6178" s="232">
        <v>39738</v>
      </c>
      <c r="B6178" s="235">
        <v>2304.6799999999998</v>
      </c>
    </row>
    <row r="6179" spans="1:2" ht="16.350000000000001" customHeight="1" x14ac:dyDescent="0.25">
      <c r="A6179" s="232">
        <v>39739</v>
      </c>
      <c r="B6179" s="233">
        <v>2271.98</v>
      </c>
    </row>
    <row r="6180" spans="1:2" ht="16.350000000000001" customHeight="1" x14ac:dyDescent="0.25">
      <c r="A6180" s="232">
        <v>39740</v>
      </c>
      <c r="B6180" s="235">
        <v>2271.98</v>
      </c>
    </row>
    <row r="6181" spans="1:2" ht="16.350000000000001" customHeight="1" x14ac:dyDescent="0.25">
      <c r="A6181" s="232">
        <v>39741</v>
      </c>
      <c r="B6181" s="233">
        <v>2271.98</v>
      </c>
    </row>
    <row r="6182" spans="1:2" ht="16.350000000000001" customHeight="1" x14ac:dyDescent="0.25">
      <c r="A6182" s="232">
        <v>39742</v>
      </c>
      <c r="B6182" s="235">
        <v>2243.4899999999998</v>
      </c>
    </row>
    <row r="6183" spans="1:2" ht="16.350000000000001" customHeight="1" x14ac:dyDescent="0.25">
      <c r="A6183" s="232">
        <v>39743</v>
      </c>
      <c r="B6183" s="233">
        <v>2296.3200000000002</v>
      </c>
    </row>
    <row r="6184" spans="1:2" ht="16.350000000000001" customHeight="1" x14ac:dyDescent="0.25">
      <c r="A6184" s="232">
        <v>39744</v>
      </c>
      <c r="B6184" s="235">
        <v>2346.4699999999998</v>
      </c>
    </row>
    <row r="6185" spans="1:2" ht="16.350000000000001" customHeight="1" x14ac:dyDescent="0.25">
      <c r="A6185" s="232">
        <v>39745</v>
      </c>
      <c r="B6185" s="233">
        <v>2361.0100000000002</v>
      </c>
    </row>
    <row r="6186" spans="1:2" ht="16.350000000000001" customHeight="1" x14ac:dyDescent="0.25">
      <c r="A6186" s="232">
        <v>39746</v>
      </c>
      <c r="B6186" s="235">
        <v>2386.48</v>
      </c>
    </row>
    <row r="6187" spans="1:2" ht="16.350000000000001" customHeight="1" x14ac:dyDescent="0.25">
      <c r="A6187" s="232">
        <v>39747</v>
      </c>
      <c r="B6187" s="233">
        <v>2386.48</v>
      </c>
    </row>
    <row r="6188" spans="1:2" ht="16.350000000000001" customHeight="1" x14ac:dyDescent="0.25">
      <c r="A6188" s="232">
        <v>39748</v>
      </c>
      <c r="B6188" s="235">
        <v>2386.48</v>
      </c>
    </row>
    <row r="6189" spans="1:2" ht="16.350000000000001" customHeight="1" x14ac:dyDescent="0.25">
      <c r="A6189" s="232">
        <v>39749</v>
      </c>
      <c r="B6189" s="233">
        <v>2379.2399999999998</v>
      </c>
    </row>
    <row r="6190" spans="1:2" ht="16.350000000000001" customHeight="1" x14ac:dyDescent="0.25">
      <c r="A6190" s="232">
        <v>39750</v>
      </c>
      <c r="B6190" s="235">
        <v>2382.31</v>
      </c>
    </row>
    <row r="6191" spans="1:2" ht="16.350000000000001" customHeight="1" x14ac:dyDescent="0.25">
      <c r="A6191" s="232">
        <v>39751</v>
      </c>
      <c r="B6191" s="233">
        <v>2374.1</v>
      </c>
    </row>
    <row r="6192" spans="1:2" ht="16.350000000000001" customHeight="1" x14ac:dyDescent="0.25">
      <c r="A6192" s="232">
        <v>39752</v>
      </c>
      <c r="B6192" s="235">
        <v>2359.52</v>
      </c>
    </row>
    <row r="6193" spans="1:2" ht="16.350000000000001" customHeight="1" x14ac:dyDescent="0.25">
      <c r="A6193" s="232">
        <v>39753</v>
      </c>
      <c r="B6193" s="233">
        <v>2392.2800000000002</v>
      </c>
    </row>
    <row r="6194" spans="1:2" ht="16.350000000000001" customHeight="1" x14ac:dyDescent="0.25">
      <c r="A6194" s="232">
        <v>39754</v>
      </c>
      <c r="B6194" s="235">
        <v>2392.2800000000002</v>
      </c>
    </row>
    <row r="6195" spans="1:2" ht="16.350000000000001" customHeight="1" x14ac:dyDescent="0.25">
      <c r="A6195" s="232">
        <v>39755</v>
      </c>
      <c r="B6195" s="233">
        <v>2392.2800000000002</v>
      </c>
    </row>
    <row r="6196" spans="1:2" ht="16.350000000000001" customHeight="1" x14ac:dyDescent="0.25">
      <c r="A6196" s="232">
        <v>39756</v>
      </c>
      <c r="B6196" s="235">
        <v>2392.2800000000002</v>
      </c>
    </row>
    <row r="6197" spans="1:2" ht="16.350000000000001" customHeight="1" x14ac:dyDescent="0.25">
      <c r="A6197" s="232">
        <v>39757</v>
      </c>
      <c r="B6197" s="233">
        <v>2351.56</v>
      </c>
    </row>
    <row r="6198" spans="1:2" ht="16.350000000000001" customHeight="1" x14ac:dyDescent="0.25">
      <c r="A6198" s="232">
        <v>39758</v>
      </c>
      <c r="B6198" s="235">
        <v>2327.7800000000002</v>
      </c>
    </row>
    <row r="6199" spans="1:2" ht="16.350000000000001" customHeight="1" x14ac:dyDescent="0.25">
      <c r="A6199" s="232">
        <v>39759</v>
      </c>
      <c r="B6199" s="233">
        <v>2342.65</v>
      </c>
    </row>
    <row r="6200" spans="1:2" ht="16.350000000000001" customHeight="1" x14ac:dyDescent="0.25">
      <c r="A6200" s="232">
        <v>39760</v>
      </c>
      <c r="B6200" s="235">
        <v>2317.34</v>
      </c>
    </row>
    <row r="6201" spans="1:2" ht="16.350000000000001" customHeight="1" x14ac:dyDescent="0.25">
      <c r="A6201" s="232">
        <v>39761</v>
      </c>
      <c r="B6201" s="233">
        <v>2317.34</v>
      </c>
    </row>
    <row r="6202" spans="1:2" ht="16.350000000000001" customHeight="1" x14ac:dyDescent="0.25">
      <c r="A6202" s="232">
        <v>39762</v>
      </c>
      <c r="B6202" s="235">
        <v>2317.34</v>
      </c>
    </row>
    <row r="6203" spans="1:2" ht="16.350000000000001" customHeight="1" x14ac:dyDescent="0.25">
      <c r="A6203" s="232">
        <v>39763</v>
      </c>
      <c r="B6203" s="233">
        <v>2281.2399999999998</v>
      </c>
    </row>
    <row r="6204" spans="1:2" ht="16.350000000000001" customHeight="1" x14ac:dyDescent="0.25">
      <c r="A6204" s="232">
        <v>39764</v>
      </c>
      <c r="B6204" s="235">
        <v>2281.2399999999998</v>
      </c>
    </row>
    <row r="6205" spans="1:2" ht="16.350000000000001" customHeight="1" x14ac:dyDescent="0.25">
      <c r="A6205" s="232">
        <v>39765</v>
      </c>
      <c r="B6205" s="233">
        <v>2335.02</v>
      </c>
    </row>
    <row r="6206" spans="1:2" ht="16.350000000000001" customHeight="1" x14ac:dyDescent="0.25">
      <c r="A6206" s="232">
        <v>39766</v>
      </c>
      <c r="B6206" s="235">
        <v>2329.8200000000002</v>
      </c>
    </row>
    <row r="6207" spans="1:2" ht="16.350000000000001" customHeight="1" x14ac:dyDescent="0.25">
      <c r="A6207" s="232">
        <v>39767</v>
      </c>
      <c r="B6207" s="233">
        <v>2308.65</v>
      </c>
    </row>
    <row r="6208" spans="1:2" ht="16.350000000000001" customHeight="1" x14ac:dyDescent="0.25">
      <c r="A6208" s="232">
        <v>39768</v>
      </c>
      <c r="B6208" s="235">
        <v>2308.65</v>
      </c>
    </row>
    <row r="6209" spans="1:2" ht="16.350000000000001" customHeight="1" x14ac:dyDescent="0.25">
      <c r="A6209" s="232">
        <v>39769</v>
      </c>
      <c r="B6209" s="233">
        <v>2308.65</v>
      </c>
    </row>
    <row r="6210" spans="1:2" ht="16.350000000000001" customHeight="1" x14ac:dyDescent="0.25">
      <c r="A6210" s="232">
        <v>39770</v>
      </c>
      <c r="B6210" s="235">
        <v>2308.65</v>
      </c>
    </row>
    <row r="6211" spans="1:2" ht="16.350000000000001" customHeight="1" x14ac:dyDescent="0.25">
      <c r="A6211" s="232">
        <v>39771</v>
      </c>
      <c r="B6211" s="233">
        <v>2329.9</v>
      </c>
    </row>
    <row r="6212" spans="1:2" ht="16.350000000000001" customHeight="1" x14ac:dyDescent="0.25">
      <c r="A6212" s="232">
        <v>39772</v>
      </c>
      <c r="B6212" s="235">
        <v>2342.1799999999998</v>
      </c>
    </row>
    <row r="6213" spans="1:2" ht="16.350000000000001" customHeight="1" x14ac:dyDescent="0.25">
      <c r="A6213" s="232">
        <v>39773</v>
      </c>
      <c r="B6213" s="233">
        <v>2359.2600000000002</v>
      </c>
    </row>
    <row r="6214" spans="1:2" ht="16.350000000000001" customHeight="1" x14ac:dyDescent="0.25">
      <c r="A6214" s="232">
        <v>39774</v>
      </c>
      <c r="B6214" s="235">
        <v>2355.71</v>
      </c>
    </row>
    <row r="6215" spans="1:2" ht="16.350000000000001" customHeight="1" x14ac:dyDescent="0.25">
      <c r="A6215" s="232">
        <v>39775</v>
      </c>
      <c r="B6215" s="233">
        <v>2355.71</v>
      </c>
    </row>
    <row r="6216" spans="1:2" ht="16.350000000000001" customHeight="1" x14ac:dyDescent="0.25">
      <c r="A6216" s="232">
        <v>39776</v>
      </c>
      <c r="B6216" s="235">
        <v>2355.71</v>
      </c>
    </row>
    <row r="6217" spans="1:2" ht="16.350000000000001" customHeight="1" x14ac:dyDescent="0.25">
      <c r="A6217" s="232">
        <v>39777</v>
      </c>
      <c r="B6217" s="233">
        <v>2314.7199999999998</v>
      </c>
    </row>
    <row r="6218" spans="1:2" ht="16.350000000000001" customHeight="1" x14ac:dyDescent="0.25">
      <c r="A6218" s="232">
        <v>39778</v>
      </c>
      <c r="B6218" s="235">
        <v>2307.37</v>
      </c>
    </row>
    <row r="6219" spans="1:2" ht="16.350000000000001" customHeight="1" x14ac:dyDescent="0.25">
      <c r="A6219" s="232">
        <v>39779</v>
      </c>
      <c r="B6219" s="233">
        <v>2324.1</v>
      </c>
    </row>
    <row r="6220" spans="1:2" ht="16.350000000000001" customHeight="1" x14ac:dyDescent="0.25">
      <c r="A6220" s="232">
        <v>39780</v>
      </c>
      <c r="B6220" s="235">
        <v>2324.1</v>
      </c>
    </row>
    <row r="6221" spans="1:2" ht="16.350000000000001" customHeight="1" x14ac:dyDescent="0.25">
      <c r="A6221" s="232">
        <v>39781</v>
      </c>
      <c r="B6221" s="233">
        <v>2318</v>
      </c>
    </row>
    <row r="6222" spans="1:2" ht="16.350000000000001" customHeight="1" x14ac:dyDescent="0.25">
      <c r="A6222" s="232">
        <v>39782</v>
      </c>
      <c r="B6222" s="235">
        <v>2318</v>
      </c>
    </row>
    <row r="6223" spans="1:2" ht="16.350000000000001" customHeight="1" x14ac:dyDescent="0.25">
      <c r="A6223" s="232">
        <v>39783</v>
      </c>
      <c r="B6223" s="233">
        <v>2318</v>
      </c>
    </row>
    <row r="6224" spans="1:2" ht="16.350000000000001" customHeight="1" x14ac:dyDescent="0.25">
      <c r="A6224" s="232">
        <v>39784</v>
      </c>
      <c r="B6224" s="235">
        <v>2320.12</v>
      </c>
    </row>
    <row r="6225" spans="1:2" ht="16.350000000000001" customHeight="1" x14ac:dyDescent="0.25">
      <c r="A6225" s="232">
        <v>39785</v>
      </c>
      <c r="B6225" s="233">
        <v>2315.35</v>
      </c>
    </row>
    <row r="6226" spans="1:2" ht="16.350000000000001" customHeight="1" x14ac:dyDescent="0.25">
      <c r="A6226" s="232">
        <v>39786</v>
      </c>
      <c r="B6226" s="235">
        <v>2317.48</v>
      </c>
    </row>
    <row r="6227" spans="1:2" ht="16.350000000000001" customHeight="1" x14ac:dyDescent="0.25">
      <c r="A6227" s="232">
        <v>39787</v>
      </c>
      <c r="B6227" s="233">
        <v>2323.2800000000002</v>
      </c>
    </row>
    <row r="6228" spans="1:2" ht="16.350000000000001" customHeight="1" x14ac:dyDescent="0.25">
      <c r="A6228" s="232">
        <v>39788</v>
      </c>
      <c r="B6228" s="235">
        <v>2333.54</v>
      </c>
    </row>
    <row r="6229" spans="1:2" ht="16.350000000000001" customHeight="1" x14ac:dyDescent="0.25">
      <c r="A6229" s="232">
        <v>39789</v>
      </c>
      <c r="B6229" s="233">
        <v>2333.54</v>
      </c>
    </row>
    <row r="6230" spans="1:2" ht="16.350000000000001" customHeight="1" x14ac:dyDescent="0.25">
      <c r="A6230" s="232">
        <v>39790</v>
      </c>
      <c r="B6230" s="235">
        <v>2333.54</v>
      </c>
    </row>
    <row r="6231" spans="1:2" ht="16.350000000000001" customHeight="1" x14ac:dyDescent="0.25">
      <c r="A6231" s="232">
        <v>39791</v>
      </c>
      <c r="B6231" s="233">
        <v>2333.54</v>
      </c>
    </row>
    <row r="6232" spans="1:2" ht="16.350000000000001" customHeight="1" x14ac:dyDescent="0.25">
      <c r="A6232" s="232">
        <v>39792</v>
      </c>
      <c r="B6232" s="235">
        <v>2311.6999999999998</v>
      </c>
    </row>
    <row r="6233" spans="1:2" ht="16.350000000000001" customHeight="1" x14ac:dyDescent="0.25">
      <c r="A6233" s="232">
        <v>39793</v>
      </c>
      <c r="B6233" s="233">
        <v>2302.9299999999998</v>
      </c>
    </row>
    <row r="6234" spans="1:2" ht="16.350000000000001" customHeight="1" x14ac:dyDescent="0.25">
      <c r="A6234" s="232">
        <v>39794</v>
      </c>
      <c r="B6234" s="235">
        <v>2278.29</v>
      </c>
    </row>
    <row r="6235" spans="1:2" ht="16.350000000000001" customHeight="1" x14ac:dyDescent="0.25">
      <c r="A6235" s="232">
        <v>39795</v>
      </c>
      <c r="B6235" s="233">
        <v>2273.2399999999998</v>
      </c>
    </row>
    <row r="6236" spans="1:2" ht="16.350000000000001" customHeight="1" x14ac:dyDescent="0.25">
      <c r="A6236" s="232">
        <v>39796</v>
      </c>
      <c r="B6236" s="235">
        <v>2273.2399999999998</v>
      </c>
    </row>
    <row r="6237" spans="1:2" ht="16.350000000000001" customHeight="1" x14ac:dyDescent="0.25">
      <c r="A6237" s="232">
        <v>39797</v>
      </c>
      <c r="B6237" s="233">
        <v>2273.2399999999998</v>
      </c>
    </row>
    <row r="6238" spans="1:2" ht="16.350000000000001" customHeight="1" x14ac:dyDescent="0.25">
      <c r="A6238" s="232">
        <v>39798</v>
      </c>
      <c r="B6238" s="235">
        <v>2254.5</v>
      </c>
    </row>
    <row r="6239" spans="1:2" ht="16.350000000000001" customHeight="1" x14ac:dyDescent="0.25">
      <c r="A6239" s="232">
        <v>39799</v>
      </c>
      <c r="B6239" s="233">
        <v>2223.3000000000002</v>
      </c>
    </row>
    <row r="6240" spans="1:2" ht="16.350000000000001" customHeight="1" x14ac:dyDescent="0.25">
      <c r="A6240" s="232">
        <v>39800</v>
      </c>
      <c r="B6240" s="235">
        <v>2173.86</v>
      </c>
    </row>
    <row r="6241" spans="1:2" ht="16.350000000000001" customHeight="1" x14ac:dyDescent="0.25">
      <c r="A6241" s="232">
        <v>39801</v>
      </c>
      <c r="B6241" s="233">
        <v>2163.14</v>
      </c>
    </row>
    <row r="6242" spans="1:2" ht="16.350000000000001" customHeight="1" x14ac:dyDescent="0.25">
      <c r="A6242" s="232">
        <v>39802</v>
      </c>
      <c r="B6242" s="235">
        <v>2167.35</v>
      </c>
    </row>
    <row r="6243" spans="1:2" ht="16.350000000000001" customHeight="1" x14ac:dyDescent="0.25">
      <c r="A6243" s="232">
        <v>39803</v>
      </c>
      <c r="B6243" s="233">
        <v>2167.35</v>
      </c>
    </row>
    <row r="6244" spans="1:2" ht="16.350000000000001" customHeight="1" x14ac:dyDescent="0.25">
      <c r="A6244" s="232">
        <v>39804</v>
      </c>
      <c r="B6244" s="235">
        <v>2167.35</v>
      </c>
    </row>
    <row r="6245" spans="1:2" ht="16.350000000000001" customHeight="1" x14ac:dyDescent="0.25">
      <c r="A6245" s="232">
        <v>39805</v>
      </c>
      <c r="B6245" s="233">
        <v>2169.83</v>
      </c>
    </row>
    <row r="6246" spans="1:2" ht="16.350000000000001" customHeight="1" x14ac:dyDescent="0.25">
      <c r="A6246" s="232">
        <v>39806</v>
      </c>
      <c r="B6246" s="235">
        <v>2180.4899999999998</v>
      </c>
    </row>
    <row r="6247" spans="1:2" ht="16.350000000000001" customHeight="1" x14ac:dyDescent="0.25">
      <c r="A6247" s="232">
        <v>39807</v>
      </c>
      <c r="B6247" s="233">
        <v>2198.09</v>
      </c>
    </row>
    <row r="6248" spans="1:2" ht="16.350000000000001" customHeight="1" x14ac:dyDescent="0.25">
      <c r="A6248" s="232">
        <v>39808</v>
      </c>
      <c r="B6248" s="235">
        <v>2198.09</v>
      </c>
    </row>
    <row r="6249" spans="1:2" ht="16.350000000000001" customHeight="1" x14ac:dyDescent="0.25">
      <c r="A6249" s="232">
        <v>39809</v>
      </c>
      <c r="B6249" s="233">
        <v>2204.9499999999998</v>
      </c>
    </row>
    <row r="6250" spans="1:2" ht="16.350000000000001" customHeight="1" x14ac:dyDescent="0.25">
      <c r="A6250" s="232">
        <v>39810</v>
      </c>
      <c r="B6250" s="235">
        <v>2204.9499999999998</v>
      </c>
    </row>
    <row r="6251" spans="1:2" ht="16.350000000000001" customHeight="1" x14ac:dyDescent="0.25">
      <c r="A6251" s="232">
        <v>39811</v>
      </c>
      <c r="B6251" s="233">
        <v>2204.9499999999998</v>
      </c>
    </row>
    <row r="6252" spans="1:2" ht="16.350000000000001" customHeight="1" x14ac:dyDescent="0.25">
      <c r="A6252" s="232">
        <v>39812</v>
      </c>
      <c r="B6252" s="235">
        <v>2234</v>
      </c>
    </row>
    <row r="6253" spans="1:2" ht="16.350000000000001" customHeight="1" x14ac:dyDescent="0.25">
      <c r="A6253" s="232">
        <v>39813</v>
      </c>
      <c r="B6253" s="233">
        <v>2243.59</v>
      </c>
    </row>
    <row r="6254" spans="1:2" ht="16.350000000000001" customHeight="1" x14ac:dyDescent="0.25">
      <c r="A6254" s="232">
        <v>39814</v>
      </c>
      <c r="B6254" s="235">
        <v>2243.59</v>
      </c>
    </row>
    <row r="6255" spans="1:2" ht="16.350000000000001" customHeight="1" x14ac:dyDescent="0.25">
      <c r="A6255" s="232">
        <v>39815</v>
      </c>
      <c r="B6255" s="233">
        <v>2243.59</v>
      </c>
    </row>
    <row r="6256" spans="1:2" ht="16.350000000000001" customHeight="1" x14ac:dyDescent="0.25">
      <c r="A6256" s="232">
        <v>39816</v>
      </c>
      <c r="B6256" s="235">
        <v>2234.81</v>
      </c>
    </row>
    <row r="6257" spans="1:2" ht="16.350000000000001" customHeight="1" x14ac:dyDescent="0.25">
      <c r="A6257" s="232">
        <v>39817</v>
      </c>
      <c r="B6257" s="233">
        <v>2234.81</v>
      </c>
    </row>
    <row r="6258" spans="1:2" ht="16.350000000000001" customHeight="1" x14ac:dyDescent="0.25">
      <c r="A6258" s="232">
        <v>39818</v>
      </c>
      <c r="B6258" s="235">
        <v>2234.81</v>
      </c>
    </row>
    <row r="6259" spans="1:2" ht="16.350000000000001" customHeight="1" x14ac:dyDescent="0.25">
      <c r="A6259" s="232">
        <v>39819</v>
      </c>
      <c r="B6259" s="233">
        <v>2227.2399999999998</v>
      </c>
    </row>
    <row r="6260" spans="1:2" ht="16.350000000000001" customHeight="1" x14ac:dyDescent="0.25">
      <c r="A6260" s="232">
        <v>39820</v>
      </c>
      <c r="B6260" s="235">
        <v>2197.7199999999998</v>
      </c>
    </row>
    <row r="6261" spans="1:2" ht="16.350000000000001" customHeight="1" x14ac:dyDescent="0.25">
      <c r="A6261" s="232">
        <v>39821</v>
      </c>
      <c r="B6261" s="233">
        <v>2214.13</v>
      </c>
    </row>
    <row r="6262" spans="1:2" ht="16.350000000000001" customHeight="1" x14ac:dyDescent="0.25">
      <c r="A6262" s="232">
        <v>39822</v>
      </c>
      <c r="B6262" s="235">
        <v>2220.8200000000002</v>
      </c>
    </row>
    <row r="6263" spans="1:2" ht="16.350000000000001" customHeight="1" x14ac:dyDescent="0.25">
      <c r="A6263" s="232">
        <v>39823</v>
      </c>
      <c r="B6263" s="233">
        <v>2216.23</v>
      </c>
    </row>
    <row r="6264" spans="1:2" ht="16.350000000000001" customHeight="1" x14ac:dyDescent="0.25">
      <c r="A6264" s="232">
        <v>39824</v>
      </c>
      <c r="B6264" s="235">
        <v>2216.23</v>
      </c>
    </row>
    <row r="6265" spans="1:2" ht="16.350000000000001" customHeight="1" x14ac:dyDescent="0.25">
      <c r="A6265" s="232">
        <v>39825</v>
      </c>
      <c r="B6265" s="233">
        <v>2216.23</v>
      </c>
    </row>
    <row r="6266" spans="1:2" ht="16.350000000000001" customHeight="1" x14ac:dyDescent="0.25">
      <c r="A6266" s="232">
        <v>39826</v>
      </c>
      <c r="B6266" s="235">
        <v>2216.23</v>
      </c>
    </row>
    <row r="6267" spans="1:2" ht="16.350000000000001" customHeight="1" x14ac:dyDescent="0.25">
      <c r="A6267" s="232">
        <v>39827</v>
      </c>
      <c r="B6267" s="233">
        <v>2226.87</v>
      </c>
    </row>
    <row r="6268" spans="1:2" ht="16.350000000000001" customHeight="1" x14ac:dyDescent="0.25">
      <c r="A6268" s="232">
        <v>39828</v>
      </c>
      <c r="B6268" s="235">
        <v>2234.4</v>
      </c>
    </row>
    <row r="6269" spans="1:2" ht="16.350000000000001" customHeight="1" x14ac:dyDescent="0.25">
      <c r="A6269" s="232">
        <v>39829</v>
      </c>
      <c r="B6269" s="233">
        <v>2249.64</v>
      </c>
    </row>
    <row r="6270" spans="1:2" ht="16.350000000000001" customHeight="1" x14ac:dyDescent="0.25">
      <c r="A6270" s="232">
        <v>39830</v>
      </c>
      <c r="B6270" s="235">
        <v>2227.6799999999998</v>
      </c>
    </row>
    <row r="6271" spans="1:2" ht="16.350000000000001" customHeight="1" x14ac:dyDescent="0.25">
      <c r="A6271" s="232">
        <v>39831</v>
      </c>
      <c r="B6271" s="233">
        <v>2227.6799999999998</v>
      </c>
    </row>
    <row r="6272" spans="1:2" ht="16.350000000000001" customHeight="1" x14ac:dyDescent="0.25">
      <c r="A6272" s="232">
        <v>39832</v>
      </c>
      <c r="B6272" s="235">
        <v>2227.6799999999998</v>
      </c>
    </row>
    <row r="6273" spans="1:2" ht="16.350000000000001" customHeight="1" x14ac:dyDescent="0.25">
      <c r="A6273" s="232">
        <v>39833</v>
      </c>
      <c r="B6273" s="233">
        <v>2227.6799999999998</v>
      </c>
    </row>
    <row r="6274" spans="1:2" ht="16.350000000000001" customHeight="1" x14ac:dyDescent="0.25">
      <c r="A6274" s="232">
        <v>39834</v>
      </c>
      <c r="B6274" s="235">
        <v>2245.2800000000002</v>
      </c>
    </row>
    <row r="6275" spans="1:2" ht="16.350000000000001" customHeight="1" x14ac:dyDescent="0.25">
      <c r="A6275" s="232">
        <v>39835</v>
      </c>
      <c r="B6275" s="233">
        <v>2245.9699999999998</v>
      </c>
    </row>
    <row r="6276" spans="1:2" ht="16.350000000000001" customHeight="1" x14ac:dyDescent="0.25">
      <c r="A6276" s="232">
        <v>39836</v>
      </c>
      <c r="B6276" s="235">
        <v>2247.87</v>
      </c>
    </row>
    <row r="6277" spans="1:2" ht="16.350000000000001" customHeight="1" x14ac:dyDescent="0.25">
      <c r="A6277" s="232">
        <v>39837</v>
      </c>
      <c r="B6277" s="233">
        <v>2280.77</v>
      </c>
    </row>
    <row r="6278" spans="1:2" ht="16.350000000000001" customHeight="1" x14ac:dyDescent="0.25">
      <c r="A6278" s="232">
        <v>39838</v>
      </c>
      <c r="B6278" s="235">
        <v>2280.77</v>
      </c>
    </row>
    <row r="6279" spans="1:2" ht="16.350000000000001" customHeight="1" x14ac:dyDescent="0.25">
      <c r="A6279" s="232">
        <v>39839</v>
      </c>
      <c r="B6279" s="233">
        <v>2280.77</v>
      </c>
    </row>
    <row r="6280" spans="1:2" ht="16.350000000000001" customHeight="1" x14ac:dyDescent="0.25">
      <c r="A6280" s="232">
        <v>39840</v>
      </c>
      <c r="B6280" s="235">
        <v>2280.4299999999998</v>
      </c>
    </row>
    <row r="6281" spans="1:2" ht="16.350000000000001" customHeight="1" x14ac:dyDescent="0.25">
      <c r="A6281" s="232">
        <v>39841</v>
      </c>
      <c r="B6281" s="233">
        <v>2310.83</v>
      </c>
    </row>
    <row r="6282" spans="1:2" ht="16.350000000000001" customHeight="1" x14ac:dyDescent="0.25">
      <c r="A6282" s="232">
        <v>39842</v>
      </c>
      <c r="B6282" s="235">
        <v>2341.09</v>
      </c>
    </row>
    <row r="6283" spans="1:2" ht="16.350000000000001" customHeight="1" x14ac:dyDescent="0.25">
      <c r="A6283" s="232">
        <v>39843</v>
      </c>
      <c r="B6283" s="233">
        <v>2386.58</v>
      </c>
    </row>
    <row r="6284" spans="1:2" ht="16.350000000000001" customHeight="1" x14ac:dyDescent="0.25">
      <c r="A6284" s="232">
        <v>39844</v>
      </c>
      <c r="B6284" s="235">
        <v>2420.2600000000002</v>
      </c>
    </row>
    <row r="6285" spans="1:2" ht="16.350000000000001" customHeight="1" x14ac:dyDescent="0.25">
      <c r="A6285" s="232">
        <v>39845</v>
      </c>
      <c r="B6285" s="233">
        <v>2420.2600000000002</v>
      </c>
    </row>
    <row r="6286" spans="1:2" ht="16.350000000000001" customHeight="1" x14ac:dyDescent="0.25">
      <c r="A6286" s="232">
        <v>39846</v>
      </c>
      <c r="B6286" s="235">
        <v>2420.2600000000002</v>
      </c>
    </row>
    <row r="6287" spans="1:2" ht="16.350000000000001" customHeight="1" x14ac:dyDescent="0.25">
      <c r="A6287" s="232">
        <v>39847</v>
      </c>
      <c r="B6287" s="233">
        <v>2450.7800000000002</v>
      </c>
    </row>
    <row r="6288" spans="1:2" ht="16.350000000000001" customHeight="1" x14ac:dyDescent="0.25">
      <c r="A6288" s="232">
        <v>39848</v>
      </c>
      <c r="B6288" s="235">
        <v>2443.67</v>
      </c>
    </row>
    <row r="6289" spans="1:2" ht="16.350000000000001" customHeight="1" x14ac:dyDescent="0.25">
      <c r="A6289" s="232">
        <v>39849</v>
      </c>
      <c r="B6289" s="233">
        <v>2469.02</v>
      </c>
    </row>
    <row r="6290" spans="1:2" ht="16.350000000000001" customHeight="1" x14ac:dyDescent="0.25">
      <c r="A6290" s="232">
        <v>39850</v>
      </c>
      <c r="B6290" s="235">
        <v>2472.65</v>
      </c>
    </row>
    <row r="6291" spans="1:2" ht="16.350000000000001" customHeight="1" x14ac:dyDescent="0.25">
      <c r="A6291" s="232">
        <v>39851</v>
      </c>
      <c r="B6291" s="233">
        <v>2449.4899999999998</v>
      </c>
    </row>
    <row r="6292" spans="1:2" ht="16.350000000000001" customHeight="1" x14ac:dyDescent="0.25">
      <c r="A6292" s="232">
        <v>39852</v>
      </c>
      <c r="B6292" s="235">
        <v>2449.4899999999998</v>
      </c>
    </row>
    <row r="6293" spans="1:2" ht="16.350000000000001" customHeight="1" x14ac:dyDescent="0.25">
      <c r="A6293" s="232">
        <v>39853</v>
      </c>
      <c r="B6293" s="233">
        <v>2449.4899999999998</v>
      </c>
    </row>
    <row r="6294" spans="1:2" ht="16.350000000000001" customHeight="1" x14ac:dyDescent="0.25">
      <c r="A6294" s="232">
        <v>39854</v>
      </c>
      <c r="B6294" s="235">
        <v>2450.6</v>
      </c>
    </row>
    <row r="6295" spans="1:2" ht="16.350000000000001" customHeight="1" x14ac:dyDescent="0.25">
      <c r="A6295" s="232">
        <v>39855</v>
      </c>
      <c r="B6295" s="233">
        <v>2494.0700000000002</v>
      </c>
    </row>
    <row r="6296" spans="1:2" ht="16.350000000000001" customHeight="1" x14ac:dyDescent="0.25">
      <c r="A6296" s="232">
        <v>39856</v>
      </c>
      <c r="B6296" s="235">
        <v>2537.8200000000002</v>
      </c>
    </row>
    <row r="6297" spans="1:2" ht="16.350000000000001" customHeight="1" x14ac:dyDescent="0.25">
      <c r="A6297" s="232">
        <v>39857</v>
      </c>
      <c r="B6297" s="233">
        <v>2520.06</v>
      </c>
    </row>
    <row r="6298" spans="1:2" ht="16.350000000000001" customHeight="1" x14ac:dyDescent="0.25">
      <c r="A6298" s="232">
        <v>39858</v>
      </c>
      <c r="B6298" s="235">
        <v>2509.5</v>
      </c>
    </row>
    <row r="6299" spans="1:2" ht="16.350000000000001" customHeight="1" x14ac:dyDescent="0.25">
      <c r="A6299" s="232">
        <v>39859</v>
      </c>
      <c r="B6299" s="233">
        <v>2509.5</v>
      </c>
    </row>
    <row r="6300" spans="1:2" ht="16.350000000000001" customHeight="1" x14ac:dyDescent="0.25">
      <c r="A6300" s="232">
        <v>39860</v>
      </c>
      <c r="B6300" s="235">
        <v>2509.5</v>
      </c>
    </row>
    <row r="6301" spans="1:2" ht="16.350000000000001" customHeight="1" x14ac:dyDescent="0.25">
      <c r="A6301" s="232">
        <v>39861</v>
      </c>
      <c r="B6301" s="233">
        <v>2509.5</v>
      </c>
    </row>
    <row r="6302" spans="1:2" ht="16.350000000000001" customHeight="1" x14ac:dyDescent="0.25">
      <c r="A6302" s="232">
        <v>39862</v>
      </c>
      <c r="B6302" s="235">
        <v>2554.4</v>
      </c>
    </row>
    <row r="6303" spans="1:2" ht="16.350000000000001" customHeight="1" x14ac:dyDescent="0.25">
      <c r="A6303" s="232">
        <v>39863</v>
      </c>
      <c r="B6303" s="233">
        <v>2558.14</v>
      </c>
    </row>
    <row r="6304" spans="1:2" ht="16.350000000000001" customHeight="1" x14ac:dyDescent="0.25">
      <c r="A6304" s="232">
        <v>39864</v>
      </c>
      <c r="B6304" s="235">
        <v>2547.4</v>
      </c>
    </row>
    <row r="6305" spans="1:2" ht="16.350000000000001" customHeight="1" x14ac:dyDescent="0.25">
      <c r="A6305" s="232">
        <v>39865</v>
      </c>
      <c r="B6305" s="233">
        <v>2588.31</v>
      </c>
    </row>
    <row r="6306" spans="1:2" ht="16.350000000000001" customHeight="1" x14ac:dyDescent="0.25">
      <c r="A6306" s="232">
        <v>39866</v>
      </c>
      <c r="B6306" s="235">
        <v>2588.31</v>
      </c>
    </row>
    <row r="6307" spans="1:2" ht="16.350000000000001" customHeight="1" x14ac:dyDescent="0.25">
      <c r="A6307" s="232">
        <v>39867</v>
      </c>
      <c r="B6307" s="233">
        <v>2588.31</v>
      </c>
    </row>
    <row r="6308" spans="1:2" ht="16.350000000000001" customHeight="1" x14ac:dyDescent="0.25">
      <c r="A6308" s="232">
        <v>39868</v>
      </c>
      <c r="B6308" s="235">
        <v>2572.3000000000002</v>
      </c>
    </row>
    <row r="6309" spans="1:2" ht="16.350000000000001" customHeight="1" x14ac:dyDescent="0.25">
      <c r="A6309" s="232">
        <v>39869</v>
      </c>
      <c r="B6309" s="233">
        <v>2596.37</v>
      </c>
    </row>
    <row r="6310" spans="1:2" ht="16.350000000000001" customHeight="1" x14ac:dyDescent="0.25">
      <c r="A6310" s="232">
        <v>39870</v>
      </c>
      <c r="B6310" s="235">
        <v>2575.5</v>
      </c>
    </row>
    <row r="6311" spans="1:2" ht="16.350000000000001" customHeight="1" x14ac:dyDescent="0.25">
      <c r="A6311" s="232">
        <v>39871</v>
      </c>
      <c r="B6311" s="233">
        <v>2555.0500000000002</v>
      </c>
    </row>
    <row r="6312" spans="1:2" ht="16.350000000000001" customHeight="1" x14ac:dyDescent="0.25">
      <c r="A6312" s="232">
        <v>39872</v>
      </c>
      <c r="B6312" s="235">
        <v>2555.89</v>
      </c>
    </row>
    <row r="6313" spans="1:2" ht="16.350000000000001" customHeight="1" x14ac:dyDescent="0.25">
      <c r="A6313" s="232">
        <v>39873</v>
      </c>
      <c r="B6313" s="233">
        <v>2555.89</v>
      </c>
    </row>
    <row r="6314" spans="1:2" ht="16.350000000000001" customHeight="1" x14ac:dyDescent="0.25">
      <c r="A6314" s="232">
        <v>39874</v>
      </c>
      <c r="B6314" s="235">
        <v>2555.89</v>
      </c>
    </row>
    <row r="6315" spans="1:2" ht="16.350000000000001" customHeight="1" x14ac:dyDescent="0.25">
      <c r="A6315" s="232">
        <v>39875</v>
      </c>
      <c r="B6315" s="233">
        <v>2590.9699999999998</v>
      </c>
    </row>
    <row r="6316" spans="1:2" ht="16.350000000000001" customHeight="1" x14ac:dyDescent="0.25">
      <c r="A6316" s="232">
        <v>39876</v>
      </c>
      <c r="B6316" s="235">
        <v>2588.96</v>
      </c>
    </row>
    <row r="6317" spans="1:2" ht="16.350000000000001" customHeight="1" x14ac:dyDescent="0.25">
      <c r="A6317" s="232">
        <v>39877</v>
      </c>
      <c r="B6317" s="233">
        <v>2589.48</v>
      </c>
    </row>
    <row r="6318" spans="1:2" ht="16.350000000000001" customHeight="1" x14ac:dyDescent="0.25">
      <c r="A6318" s="232">
        <v>39878</v>
      </c>
      <c r="B6318" s="235">
        <v>2572.92</v>
      </c>
    </row>
    <row r="6319" spans="1:2" ht="16.350000000000001" customHeight="1" x14ac:dyDescent="0.25">
      <c r="A6319" s="232">
        <v>39879</v>
      </c>
      <c r="B6319" s="233">
        <v>2548.5700000000002</v>
      </c>
    </row>
    <row r="6320" spans="1:2" ht="16.350000000000001" customHeight="1" x14ac:dyDescent="0.25">
      <c r="A6320" s="232">
        <v>39880</v>
      </c>
      <c r="B6320" s="235">
        <v>2548.5700000000002</v>
      </c>
    </row>
    <row r="6321" spans="1:2" ht="16.350000000000001" customHeight="1" x14ac:dyDescent="0.25">
      <c r="A6321" s="232">
        <v>39881</v>
      </c>
      <c r="B6321" s="233">
        <v>2548.5700000000002</v>
      </c>
    </row>
    <row r="6322" spans="1:2" ht="16.350000000000001" customHeight="1" x14ac:dyDescent="0.25">
      <c r="A6322" s="232">
        <v>39882</v>
      </c>
      <c r="B6322" s="235">
        <v>2559.36</v>
      </c>
    </row>
    <row r="6323" spans="1:2" ht="16.350000000000001" customHeight="1" x14ac:dyDescent="0.25">
      <c r="A6323" s="232">
        <v>39883</v>
      </c>
      <c r="B6323" s="233">
        <v>2525.06</v>
      </c>
    </row>
    <row r="6324" spans="1:2" ht="16.350000000000001" customHeight="1" x14ac:dyDescent="0.25">
      <c r="A6324" s="232">
        <v>39884</v>
      </c>
      <c r="B6324" s="235">
        <v>2506.73</v>
      </c>
    </row>
    <row r="6325" spans="1:2" ht="16.350000000000001" customHeight="1" x14ac:dyDescent="0.25">
      <c r="A6325" s="232">
        <v>39885</v>
      </c>
      <c r="B6325" s="233">
        <v>2481.2600000000002</v>
      </c>
    </row>
    <row r="6326" spans="1:2" ht="16.350000000000001" customHeight="1" x14ac:dyDescent="0.25">
      <c r="A6326" s="232">
        <v>39886</v>
      </c>
      <c r="B6326" s="235">
        <v>2445.3000000000002</v>
      </c>
    </row>
    <row r="6327" spans="1:2" ht="16.350000000000001" customHeight="1" x14ac:dyDescent="0.25">
      <c r="A6327" s="232">
        <v>39887</v>
      </c>
      <c r="B6327" s="233">
        <v>2445.3000000000002</v>
      </c>
    </row>
    <row r="6328" spans="1:2" ht="16.350000000000001" customHeight="1" x14ac:dyDescent="0.25">
      <c r="A6328" s="232">
        <v>39888</v>
      </c>
      <c r="B6328" s="235">
        <v>2445.3000000000002</v>
      </c>
    </row>
    <row r="6329" spans="1:2" ht="16.350000000000001" customHeight="1" x14ac:dyDescent="0.25">
      <c r="A6329" s="232">
        <v>39889</v>
      </c>
      <c r="B6329" s="233">
        <v>2390.96</v>
      </c>
    </row>
    <row r="6330" spans="1:2" ht="16.350000000000001" customHeight="1" x14ac:dyDescent="0.25">
      <c r="A6330" s="232">
        <v>39890</v>
      </c>
      <c r="B6330" s="235">
        <v>2390.98</v>
      </c>
    </row>
    <row r="6331" spans="1:2" ht="16.350000000000001" customHeight="1" x14ac:dyDescent="0.25">
      <c r="A6331" s="232">
        <v>39891</v>
      </c>
      <c r="B6331" s="233">
        <v>2383.15</v>
      </c>
    </row>
    <row r="6332" spans="1:2" ht="16.350000000000001" customHeight="1" x14ac:dyDescent="0.25">
      <c r="A6332" s="232">
        <v>39892</v>
      </c>
      <c r="B6332" s="235">
        <v>2335.29</v>
      </c>
    </row>
    <row r="6333" spans="1:2" ht="16.350000000000001" customHeight="1" x14ac:dyDescent="0.25">
      <c r="A6333" s="232">
        <v>39893</v>
      </c>
      <c r="B6333" s="233">
        <v>2340.83</v>
      </c>
    </row>
    <row r="6334" spans="1:2" ht="16.350000000000001" customHeight="1" x14ac:dyDescent="0.25">
      <c r="A6334" s="232">
        <v>39894</v>
      </c>
      <c r="B6334" s="235">
        <v>2340.83</v>
      </c>
    </row>
    <row r="6335" spans="1:2" ht="16.350000000000001" customHeight="1" x14ac:dyDescent="0.25">
      <c r="A6335" s="232">
        <v>39895</v>
      </c>
      <c r="B6335" s="233">
        <v>2340.83</v>
      </c>
    </row>
    <row r="6336" spans="1:2" ht="16.350000000000001" customHeight="1" x14ac:dyDescent="0.25">
      <c r="A6336" s="232">
        <v>39896</v>
      </c>
      <c r="B6336" s="235">
        <v>2340.83</v>
      </c>
    </row>
    <row r="6337" spans="1:2" ht="16.350000000000001" customHeight="1" x14ac:dyDescent="0.25">
      <c r="A6337" s="232">
        <v>39897</v>
      </c>
      <c r="B6337" s="233">
        <v>2353.21</v>
      </c>
    </row>
    <row r="6338" spans="1:2" ht="16.350000000000001" customHeight="1" x14ac:dyDescent="0.25">
      <c r="A6338" s="232">
        <v>39898</v>
      </c>
      <c r="B6338" s="235">
        <v>2379.94</v>
      </c>
    </row>
    <row r="6339" spans="1:2" ht="16.350000000000001" customHeight="1" x14ac:dyDescent="0.25">
      <c r="A6339" s="232">
        <v>39899</v>
      </c>
      <c r="B6339" s="233">
        <v>2435.81</v>
      </c>
    </row>
    <row r="6340" spans="1:2" ht="16.350000000000001" customHeight="1" x14ac:dyDescent="0.25">
      <c r="A6340" s="232">
        <v>39900</v>
      </c>
      <c r="B6340" s="235">
        <v>2485.56</v>
      </c>
    </row>
    <row r="6341" spans="1:2" ht="16.350000000000001" customHeight="1" x14ac:dyDescent="0.25">
      <c r="A6341" s="232">
        <v>39901</v>
      </c>
      <c r="B6341" s="233">
        <v>2485.56</v>
      </c>
    </row>
    <row r="6342" spans="1:2" ht="16.350000000000001" customHeight="1" x14ac:dyDescent="0.25">
      <c r="A6342" s="232">
        <v>39902</v>
      </c>
      <c r="B6342" s="235">
        <v>2485.56</v>
      </c>
    </row>
    <row r="6343" spans="1:2" ht="16.350000000000001" customHeight="1" x14ac:dyDescent="0.25">
      <c r="A6343" s="232">
        <v>39903</v>
      </c>
      <c r="B6343" s="233">
        <v>2561.21</v>
      </c>
    </row>
    <row r="6344" spans="1:2" ht="16.350000000000001" customHeight="1" x14ac:dyDescent="0.25">
      <c r="A6344" s="232">
        <v>39904</v>
      </c>
      <c r="B6344" s="235">
        <v>2544.2399999999998</v>
      </c>
    </row>
    <row r="6345" spans="1:2" ht="16.350000000000001" customHeight="1" x14ac:dyDescent="0.25">
      <c r="A6345" s="232">
        <v>39905</v>
      </c>
      <c r="B6345" s="233">
        <v>2534.9899999999998</v>
      </c>
    </row>
    <row r="6346" spans="1:2" ht="16.350000000000001" customHeight="1" x14ac:dyDescent="0.25">
      <c r="A6346" s="232">
        <v>39906</v>
      </c>
      <c r="B6346" s="235">
        <v>2451.7199999999998</v>
      </c>
    </row>
    <row r="6347" spans="1:2" ht="16.350000000000001" customHeight="1" x14ac:dyDescent="0.25">
      <c r="A6347" s="232">
        <v>39907</v>
      </c>
      <c r="B6347" s="233">
        <v>2422.71</v>
      </c>
    </row>
    <row r="6348" spans="1:2" ht="16.350000000000001" customHeight="1" x14ac:dyDescent="0.25">
      <c r="A6348" s="232">
        <v>39908</v>
      </c>
      <c r="B6348" s="235">
        <v>2422.71</v>
      </c>
    </row>
    <row r="6349" spans="1:2" ht="16.350000000000001" customHeight="1" x14ac:dyDescent="0.25">
      <c r="A6349" s="232">
        <v>39909</v>
      </c>
      <c r="B6349" s="233">
        <v>2422.71</v>
      </c>
    </row>
    <row r="6350" spans="1:2" ht="16.350000000000001" customHeight="1" x14ac:dyDescent="0.25">
      <c r="A6350" s="232">
        <v>39910</v>
      </c>
      <c r="B6350" s="235">
        <v>2408.42</v>
      </c>
    </row>
    <row r="6351" spans="1:2" ht="16.350000000000001" customHeight="1" x14ac:dyDescent="0.25">
      <c r="A6351" s="232">
        <v>39911</v>
      </c>
      <c r="B6351" s="233">
        <v>2416.63</v>
      </c>
    </row>
    <row r="6352" spans="1:2" ht="16.350000000000001" customHeight="1" x14ac:dyDescent="0.25">
      <c r="A6352" s="232">
        <v>39912</v>
      </c>
      <c r="B6352" s="235">
        <v>2388.11</v>
      </c>
    </row>
    <row r="6353" spans="1:2" ht="16.350000000000001" customHeight="1" x14ac:dyDescent="0.25">
      <c r="A6353" s="232">
        <v>39913</v>
      </c>
      <c r="B6353" s="233">
        <v>2388.11</v>
      </c>
    </row>
    <row r="6354" spans="1:2" ht="16.350000000000001" customHeight="1" x14ac:dyDescent="0.25">
      <c r="A6354" s="232">
        <v>39914</v>
      </c>
      <c r="B6354" s="235">
        <v>2388.11</v>
      </c>
    </row>
    <row r="6355" spans="1:2" ht="16.350000000000001" customHeight="1" x14ac:dyDescent="0.25">
      <c r="A6355" s="232">
        <v>39915</v>
      </c>
      <c r="B6355" s="233">
        <v>2388.11</v>
      </c>
    </row>
    <row r="6356" spans="1:2" ht="16.350000000000001" customHeight="1" x14ac:dyDescent="0.25">
      <c r="A6356" s="232">
        <v>39916</v>
      </c>
      <c r="B6356" s="235">
        <v>2388.11</v>
      </c>
    </row>
    <row r="6357" spans="1:2" ht="16.350000000000001" customHeight="1" x14ac:dyDescent="0.25">
      <c r="A6357" s="232">
        <v>39917</v>
      </c>
      <c r="B6357" s="233">
        <v>2392.2199999999998</v>
      </c>
    </row>
    <row r="6358" spans="1:2" ht="16.350000000000001" customHeight="1" x14ac:dyDescent="0.25">
      <c r="A6358" s="232">
        <v>39918</v>
      </c>
      <c r="B6358" s="235">
        <v>2394.27</v>
      </c>
    </row>
    <row r="6359" spans="1:2" ht="16.350000000000001" customHeight="1" x14ac:dyDescent="0.25">
      <c r="A6359" s="232">
        <v>39919</v>
      </c>
      <c r="B6359" s="233">
        <v>2380.69</v>
      </c>
    </row>
    <row r="6360" spans="1:2" ht="16.350000000000001" customHeight="1" x14ac:dyDescent="0.25">
      <c r="A6360" s="232">
        <v>39920</v>
      </c>
      <c r="B6360" s="235">
        <v>2344.98</v>
      </c>
    </row>
    <row r="6361" spans="1:2" ht="16.350000000000001" customHeight="1" x14ac:dyDescent="0.25">
      <c r="A6361" s="232">
        <v>39921</v>
      </c>
      <c r="B6361" s="233">
        <v>2343.34</v>
      </c>
    </row>
    <row r="6362" spans="1:2" ht="16.350000000000001" customHeight="1" x14ac:dyDescent="0.25">
      <c r="A6362" s="232">
        <v>39922</v>
      </c>
      <c r="B6362" s="235">
        <v>2343.34</v>
      </c>
    </row>
    <row r="6363" spans="1:2" ht="16.350000000000001" customHeight="1" x14ac:dyDescent="0.25">
      <c r="A6363" s="232">
        <v>39923</v>
      </c>
      <c r="B6363" s="233">
        <v>2343.34</v>
      </c>
    </row>
    <row r="6364" spans="1:2" ht="16.350000000000001" customHeight="1" x14ac:dyDescent="0.25">
      <c r="A6364" s="232">
        <v>39924</v>
      </c>
      <c r="B6364" s="235">
        <v>2376.38</v>
      </c>
    </row>
    <row r="6365" spans="1:2" ht="16.350000000000001" customHeight="1" x14ac:dyDescent="0.25">
      <c r="A6365" s="232">
        <v>39925</v>
      </c>
      <c r="B6365" s="233">
        <v>2338.6</v>
      </c>
    </row>
    <row r="6366" spans="1:2" ht="16.350000000000001" customHeight="1" x14ac:dyDescent="0.25">
      <c r="A6366" s="232">
        <v>39926</v>
      </c>
      <c r="B6366" s="235">
        <v>2318.83</v>
      </c>
    </row>
    <row r="6367" spans="1:2" ht="16.350000000000001" customHeight="1" x14ac:dyDescent="0.25">
      <c r="A6367" s="232">
        <v>39927</v>
      </c>
      <c r="B6367" s="233">
        <v>2300.7399999999998</v>
      </c>
    </row>
    <row r="6368" spans="1:2" ht="16.350000000000001" customHeight="1" x14ac:dyDescent="0.25">
      <c r="A6368" s="232">
        <v>39928</v>
      </c>
      <c r="B6368" s="235">
        <v>2283.1999999999998</v>
      </c>
    </row>
    <row r="6369" spans="1:2" ht="16.350000000000001" customHeight="1" x14ac:dyDescent="0.25">
      <c r="A6369" s="232">
        <v>39929</v>
      </c>
      <c r="B6369" s="233">
        <v>2283.1999999999998</v>
      </c>
    </row>
    <row r="6370" spans="1:2" ht="16.350000000000001" customHeight="1" x14ac:dyDescent="0.25">
      <c r="A6370" s="232">
        <v>39930</v>
      </c>
      <c r="B6370" s="235">
        <v>2283.1999999999998</v>
      </c>
    </row>
    <row r="6371" spans="1:2" ht="16.350000000000001" customHeight="1" x14ac:dyDescent="0.25">
      <c r="A6371" s="232">
        <v>39931</v>
      </c>
      <c r="B6371" s="233">
        <v>2325.02</v>
      </c>
    </row>
    <row r="6372" spans="1:2" ht="16.350000000000001" customHeight="1" x14ac:dyDescent="0.25">
      <c r="A6372" s="232">
        <v>39932</v>
      </c>
      <c r="B6372" s="235">
        <v>2332.4699999999998</v>
      </c>
    </row>
    <row r="6373" spans="1:2" ht="16.350000000000001" customHeight="1" x14ac:dyDescent="0.25">
      <c r="A6373" s="232">
        <v>39933</v>
      </c>
      <c r="B6373" s="233">
        <v>2289.73</v>
      </c>
    </row>
    <row r="6374" spans="1:2" ht="16.350000000000001" customHeight="1" x14ac:dyDescent="0.25">
      <c r="A6374" s="232">
        <v>39934</v>
      </c>
      <c r="B6374" s="235">
        <v>2288.64</v>
      </c>
    </row>
    <row r="6375" spans="1:2" ht="16.350000000000001" customHeight="1" x14ac:dyDescent="0.25">
      <c r="A6375" s="232">
        <v>39935</v>
      </c>
      <c r="B6375" s="233">
        <v>2288.64</v>
      </c>
    </row>
    <row r="6376" spans="1:2" ht="16.350000000000001" customHeight="1" x14ac:dyDescent="0.25">
      <c r="A6376" s="232">
        <v>39936</v>
      </c>
      <c r="B6376" s="235">
        <v>2288.64</v>
      </c>
    </row>
    <row r="6377" spans="1:2" ht="16.350000000000001" customHeight="1" x14ac:dyDescent="0.25">
      <c r="A6377" s="232">
        <v>39937</v>
      </c>
      <c r="B6377" s="233">
        <v>2288.64</v>
      </c>
    </row>
    <row r="6378" spans="1:2" ht="16.350000000000001" customHeight="1" x14ac:dyDescent="0.25">
      <c r="A6378" s="232">
        <v>39938</v>
      </c>
      <c r="B6378" s="235">
        <v>2272.5500000000002</v>
      </c>
    </row>
    <row r="6379" spans="1:2" ht="16.350000000000001" customHeight="1" x14ac:dyDescent="0.25">
      <c r="A6379" s="232">
        <v>39939</v>
      </c>
      <c r="B6379" s="233">
        <v>2256.9899999999998</v>
      </c>
    </row>
    <row r="6380" spans="1:2" ht="16.350000000000001" customHeight="1" x14ac:dyDescent="0.25">
      <c r="A6380" s="232">
        <v>39940</v>
      </c>
      <c r="B6380" s="235">
        <v>2233.5</v>
      </c>
    </row>
    <row r="6381" spans="1:2" ht="16.350000000000001" customHeight="1" x14ac:dyDescent="0.25">
      <c r="A6381" s="232">
        <v>39941</v>
      </c>
      <c r="B6381" s="233">
        <v>2208.98</v>
      </c>
    </row>
    <row r="6382" spans="1:2" ht="16.350000000000001" customHeight="1" x14ac:dyDescent="0.25">
      <c r="A6382" s="232">
        <v>39942</v>
      </c>
      <c r="B6382" s="235">
        <v>2210.35</v>
      </c>
    </row>
    <row r="6383" spans="1:2" ht="16.350000000000001" customHeight="1" x14ac:dyDescent="0.25">
      <c r="A6383" s="232">
        <v>39943</v>
      </c>
      <c r="B6383" s="233">
        <v>2210.35</v>
      </c>
    </row>
    <row r="6384" spans="1:2" ht="16.350000000000001" customHeight="1" x14ac:dyDescent="0.25">
      <c r="A6384" s="232">
        <v>39944</v>
      </c>
      <c r="B6384" s="235">
        <v>2210.35</v>
      </c>
    </row>
    <row r="6385" spans="1:2" ht="16.350000000000001" customHeight="1" x14ac:dyDescent="0.25">
      <c r="A6385" s="232">
        <v>39945</v>
      </c>
      <c r="B6385" s="233">
        <v>2220.92</v>
      </c>
    </row>
    <row r="6386" spans="1:2" ht="16.350000000000001" customHeight="1" x14ac:dyDescent="0.25">
      <c r="A6386" s="232">
        <v>39946</v>
      </c>
      <c r="B6386" s="235">
        <v>2221.4</v>
      </c>
    </row>
    <row r="6387" spans="1:2" ht="16.350000000000001" customHeight="1" x14ac:dyDescent="0.25">
      <c r="A6387" s="232">
        <v>39947</v>
      </c>
      <c r="B6387" s="233">
        <v>2257.36</v>
      </c>
    </row>
    <row r="6388" spans="1:2" ht="16.350000000000001" customHeight="1" x14ac:dyDescent="0.25">
      <c r="A6388" s="232">
        <v>39948</v>
      </c>
      <c r="B6388" s="235">
        <v>2251.5300000000002</v>
      </c>
    </row>
    <row r="6389" spans="1:2" ht="16.350000000000001" customHeight="1" x14ac:dyDescent="0.25">
      <c r="A6389" s="232">
        <v>39949</v>
      </c>
      <c r="B6389" s="233">
        <v>2252.8000000000002</v>
      </c>
    </row>
    <row r="6390" spans="1:2" ht="16.350000000000001" customHeight="1" x14ac:dyDescent="0.25">
      <c r="A6390" s="232">
        <v>39950</v>
      </c>
      <c r="B6390" s="235">
        <v>2252.8000000000002</v>
      </c>
    </row>
    <row r="6391" spans="1:2" ht="16.350000000000001" customHeight="1" x14ac:dyDescent="0.25">
      <c r="A6391" s="232">
        <v>39951</v>
      </c>
      <c r="B6391" s="233">
        <v>2252.8000000000002</v>
      </c>
    </row>
    <row r="6392" spans="1:2" ht="16.350000000000001" customHeight="1" x14ac:dyDescent="0.25">
      <c r="A6392" s="232">
        <v>39952</v>
      </c>
      <c r="B6392" s="235">
        <v>2255.2199999999998</v>
      </c>
    </row>
    <row r="6393" spans="1:2" ht="16.350000000000001" customHeight="1" x14ac:dyDescent="0.25">
      <c r="A6393" s="232">
        <v>39953</v>
      </c>
      <c r="B6393" s="233">
        <v>2221.27</v>
      </c>
    </row>
    <row r="6394" spans="1:2" ht="16.350000000000001" customHeight="1" x14ac:dyDescent="0.25">
      <c r="A6394" s="232">
        <v>39954</v>
      </c>
      <c r="B6394" s="235">
        <v>2196.21</v>
      </c>
    </row>
    <row r="6395" spans="1:2" ht="16.350000000000001" customHeight="1" x14ac:dyDescent="0.25">
      <c r="A6395" s="232">
        <v>39955</v>
      </c>
      <c r="B6395" s="233">
        <v>2206.6</v>
      </c>
    </row>
    <row r="6396" spans="1:2" ht="16.350000000000001" customHeight="1" x14ac:dyDescent="0.25">
      <c r="A6396" s="232">
        <v>39956</v>
      </c>
      <c r="B6396" s="235">
        <v>2201.44</v>
      </c>
    </row>
    <row r="6397" spans="1:2" ht="16.350000000000001" customHeight="1" x14ac:dyDescent="0.25">
      <c r="A6397" s="232">
        <v>39957</v>
      </c>
      <c r="B6397" s="233">
        <v>2201.44</v>
      </c>
    </row>
    <row r="6398" spans="1:2" ht="16.350000000000001" customHeight="1" x14ac:dyDescent="0.25">
      <c r="A6398" s="232">
        <v>39958</v>
      </c>
      <c r="B6398" s="235">
        <v>2201.44</v>
      </c>
    </row>
    <row r="6399" spans="1:2" ht="16.350000000000001" customHeight="1" x14ac:dyDescent="0.25">
      <c r="A6399" s="232">
        <v>39959</v>
      </c>
      <c r="B6399" s="233">
        <v>2201.44</v>
      </c>
    </row>
    <row r="6400" spans="1:2" ht="16.350000000000001" customHeight="1" x14ac:dyDescent="0.25">
      <c r="A6400" s="232">
        <v>39960</v>
      </c>
      <c r="B6400" s="235">
        <v>2213.89</v>
      </c>
    </row>
    <row r="6401" spans="1:2" ht="16.350000000000001" customHeight="1" x14ac:dyDescent="0.25">
      <c r="A6401" s="232">
        <v>39961</v>
      </c>
      <c r="B6401" s="233">
        <v>2208.89</v>
      </c>
    </row>
    <row r="6402" spans="1:2" ht="16.350000000000001" customHeight="1" x14ac:dyDescent="0.25">
      <c r="A6402" s="232">
        <v>39962</v>
      </c>
      <c r="B6402" s="235">
        <v>2190.4499999999998</v>
      </c>
    </row>
    <row r="6403" spans="1:2" ht="16.350000000000001" customHeight="1" x14ac:dyDescent="0.25">
      <c r="A6403" s="232">
        <v>39963</v>
      </c>
      <c r="B6403" s="233">
        <v>2140.66</v>
      </c>
    </row>
    <row r="6404" spans="1:2" ht="16.350000000000001" customHeight="1" x14ac:dyDescent="0.25">
      <c r="A6404" s="232">
        <v>39964</v>
      </c>
      <c r="B6404" s="235">
        <v>2140.66</v>
      </c>
    </row>
    <row r="6405" spans="1:2" ht="16.350000000000001" customHeight="1" x14ac:dyDescent="0.25">
      <c r="A6405" s="232">
        <v>39965</v>
      </c>
      <c r="B6405" s="233">
        <v>2140.66</v>
      </c>
    </row>
    <row r="6406" spans="1:2" ht="16.350000000000001" customHeight="1" x14ac:dyDescent="0.25">
      <c r="A6406" s="232">
        <v>39966</v>
      </c>
      <c r="B6406" s="235">
        <v>2109.42</v>
      </c>
    </row>
    <row r="6407" spans="1:2" ht="16.350000000000001" customHeight="1" x14ac:dyDescent="0.25">
      <c r="A6407" s="232">
        <v>39967</v>
      </c>
      <c r="B6407" s="233">
        <v>2077.02</v>
      </c>
    </row>
    <row r="6408" spans="1:2" ht="16.350000000000001" customHeight="1" x14ac:dyDescent="0.25">
      <c r="A6408" s="232">
        <v>39968</v>
      </c>
      <c r="B6408" s="235">
        <v>2073.5500000000002</v>
      </c>
    </row>
    <row r="6409" spans="1:2" ht="16.350000000000001" customHeight="1" x14ac:dyDescent="0.25">
      <c r="A6409" s="232">
        <v>39969</v>
      </c>
      <c r="B6409" s="233">
        <v>2072</v>
      </c>
    </row>
    <row r="6410" spans="1:2" ht="16.350000000000001" customHeight="1" x14ac:dyDescent="0.25">
      <c r="A6410" s="232">
        <v>39970</v>
      </c>
      <c r="B6410" s="235">
        <v>2063.1</v>
      </c>
    </row>
    <row r="6411" spans="1:2" ht="16.350000000000001" customHeight="1" x14ac:dyDescent="0.25">
      <c r="A6411" s="232">
        <v>39971</v>
      </c>
      <c r="B6411" s="233">
        <v>2063.1</v>
      </c>
    </row>
    <row r="6412" spans="1:2" ht="16.350000000000001" customHeight="1" x14ac:dyDescent="0.25">
      <c r="A6412" s="232">
        <v>39972</v>
      </c>
      <c r="B6412" s="235">
        <v>2063.1</v>
      </c>
    </row>
    <row r="6413" spans="1:2" ht="16.350000000000001" customHeight="1" x14ac:dyDescent="0.25">
      <c r="A6413" s="232">
        <v>39973</v>
      </c>
      <c r="B6413" s="233">
        <v>2091.1</v>
      </c>
    </row>
    <row r="6414" spans="1:2" ht="16.350000000000001" customHeight="1" x14ac:dyDescent="0.25">
      <c r="A6414" s="232">
        <v>39974</v>
      </c>
      <c r="B6414" s="235">
        <v>2060.1799999999998</v>
      </c>
    </row>
    <row r="6415" spans="1:2" ht="16.350000000000001" customHeight="1" x14ac:dyDescent="0.25">
      <c r="A6415" s="232">
        <v>39975</v>
      </c>
      <c r="B6415" s="233">
        <v>2042.19</v>
      </c>
    </row>
    <row r="6416" spans="1:2" ht="16.350000000000001" customHeight="1" x14ac:dyDescent="0.25">
      <c r="A6416" s="232">
        <v>39976</v>
      </c>
      <c r="B6416" s="235">
        <v>2026.17</v>
      </c>
    </row>
    <row r="6417" spans="1:2" ht="16.350000000000001" customHeight="1" x14ac:dyDescent="0.25">
      <c r="A6417" s="232">
        <v>39977</v>
      </c>
      <c r="B6417" s="233">
        <v>2015.4</v>
      </c>
    </row>
    <row r="6418" spans="1:2" ht="16.350000000000001" customHeight="1" x14ac:dyDescent="0.25">
      <c r="A6418" s="232">
        <v>39978</v>
      </c>
      <c r="B6418" s="235">
        <v>2015.4</v>
      </c>
    </row>
    <row r="6419" spans="1:2" ht="16.350000000000001" customHeight="1" x14ac:dyDescent="0.25">
      <c r="A6419" s="232">
        <v>39979</v>
      </c>
      <c r="B6419" s="233">
        <v>2015.4</v>
      </c>
    </row>
    <row r="6420" spans="1:2" ht="16.350000000000001" customHeight="1" x14ac:dyDescent="0.25">
      <c r="A6420" s="232">
        <v>39980</v>
      </c>
      <c r="B6420" s="235">
        <v>2015.4</v>
      </c>
    </row>
    <row r="6421" spans="1:2" ht="16.350000000000001" customHeight="1" x14ac:dyDescent="0.25">
      <c r="A6421" s="232">
        <v>39981</v>
      </c>
      <c r="B6421" s="233">
        <v>2014.91</v>
      </c>
    </row>
    <row r="6422" spans="1:2" ht="16.350000000000001" customHeight="1" x14ac:dyDescent="0.25">
      <c r="A6422" s="232">
        <v>39982</v>
      </c>
      <c r="B6422" s="235">
        <v>2071.29</v>
      </c>
    </row>
    <row r="6423" spans="1:2" ht="16.350000000000001" customHeight="1" x14ac:dyDescent="0.25">
      <c r="A6423" s="232">
        <v>39983</v>
      </c>
      <c r="B6423" s="233">
        <v>2074.7199999999998</v>
      </c>
    </row>
    <row r="6424" spans="1:2" ht="16.350000000000001" customHeight="1" x14ac:dyDescent="0.25">
      <c r="A6424" s="232">
        <v>39984</v>
      </c>
      <c r="B6424" s="235">
        <v>2108.1999999999998</v>
      </c>
    </row>
    <row r="6425" spans="1:2" ht="16.350000000000001" customHeight="1" x14ac:dyDescent="0.25">
      <c r="A6425" s="232">
        <v>39985</v>
      </c>
      <c r="B6425" s="233">
        <v>2108.1999999999998</v>
      </c>
    </row>
    <row r="6426" spans="1:2" ht="16.350000000000001" customHeight="1" x14ac:dyDescent="0.25">
      <c r="A6426" s="232">
        <v>39986</v>
      </c>
      <c r="B6426" s="235">
        <v>2108.1999999999998</v>
      </c>
    </row>
    <row r="6427" spans="1:2" ht="16.350000000000001" customHeight="1" x14ac:dyDescent="0.25">
      <c r="A6427" s="232">
        <v>39987</v>
      </c>
      <c r="B6427" s="233">
        <v>2108.1999999999998</v>
      </c>
    </row>
    <row r="6428" spans="1:2" ht="16.350000000000001" customHeight="1" x14ac:dyDescent="0.25">
      <c r="A6428" s="232">
        <v>39988</v>
      </c>
      <c r="B6428" s="235">
        <v>2165</v>
      </c>
    </row>
    <row r="6429" spans="1:2" ht="16.350000000000001" customHeight="1" x14ac:dyDescent="0.25">
      <c r="A6429" s="232">
        <v>39989</v>
      </c>
      <c r="B6429" s="233">
        <v>2158.7199999999998</v>
      </c>
    </row>
    <row r="6430" spans="1:2" ht="16.350000000000001" customHeight="1" x14ac:dyDescent="0.25">
      <c r="A6430" s="232">
        <v>39990</v>
      </c>
      <c r="B6430" s="235">
        <v>2188.5</v>
      </c>
    </row>
    <row r="6431" spans="1:2" ht="16.350000000000001" customHeight="1" x14ac:dyDescent="0.25">
      <c r="A6431" s="232">
        <v>39991</v>
      </c>
      <c r="B6431" s="233">
        <v>2158.67</v>
      </c>
    </row>
    <row r="6432" spans="1:2" ht="16.350000000000001" customHeight="1" x14ac:dyDescent="0.25">
      <c r="A6432" s="232">
        <v>39992</v>
      </c>
      <c r="B6432" s="235">
        <v>2158.67</v>
      </c>
    </row>
    <row r="6433" spans="1:2" ht="16.350000000000001" customHeight="1" x14ac:dyDescent="0.25">
      <c r="A6433" s="232">
        <v>39993</v>
      </c>
      <c r="B6433" s="233">
        <v>2158.67</v>
      </c>
    </row>
    <row r="6434" spans="1:2" ht="16.350000000000001" customHeight="1" x14ac:dyDescent="0.25">
      <c r="A6434" s="232">
        <v>39994</v>
      </c>
      <c r="B6434" s="235">
        <v>2158.67</v>
      </c>
    </row>
    <row r="6435" spans="1:2" ht="16.350000000000001" customHeight="1" x14ac:dyDescent="0.25">
      <c r="A6435" s="232">
        <v>39995</v>
      </c>
      <c r="B6435" s="233">
        <v>2145.21</v>
      </c>
    </row>
    <row r="6436" spans="1:2" ht="16.350000000000001" customHeight="1" x14ac:dyDescent="0.25">
      <c r="A6436" s="232">
        <v>39996</v>
      </c>
      <c r="B6436" s="235">
        <v>2111.71</v>
      </c>
    </row>
    <row r="6437" spans="1:2" ht="16.350000000000001" customHeight="1" x14ac:dyDescent="0.25">
      <c r="A6437" s="232">
        <v>39997</v>
      </c>
      <c r="B6437" s="233">
        <v>2096.23</v>
      </c>
    </row>
    <row r="6438" spans="1:2" ht="16.350000000000001" customHeight="1" x14ac:dyDescent="0.25">
      <c r="A6438" s="232">
        <v>39998</v>
      </c>
      <c r="B6438" s="235">
        <v>2086.36</v>
      </c>
    </row>
    <row r="6439" spans="1:2" ht="16.350000000000001" customHeight="1" x14ac:dyDescent="0.25">
      <c r="A6439" s="232">
        <v>39999</v>
      </c>
      <c r="B6439" s="233">
        <v>2086.36</v>
      </c>
    </row>
    <row r="6440" spans="1:2" ht="16.350000000000001" customHeight="1" x14ac:dyDescent="0.25">
      <c r="A6440" s="232">
        <v>40000</v>
      </c>
      <c r="B6440" s="235">
        <v>2086.36</v>
      </c>
    </row>
    <row r="6441" spans="1:2" ht="16.350000000000001" customHeight="1" x14ac:dyDescent="0.25">
      <c r="A6441" s="232">
        <v>40001</v>
      </c>
      <c r="B6441" s="233">
        <v>2109.08</v>
      </c>
    </row>
    <row r="6442" spans="1:2" ht="16.350000000000001" customHeight="1" x14ac:dyDescent="0.25">
      <c r="A6442" s="232">
        <v>40002</v>
      </c>
      <c r="B6442" s="235">
        <v>2090.35</v>
      </c>
    </row>
    <row r="6443" spans="1:2" ht="16.350000000000001" customHeight="1" x14ac:dyDescent="0.25">
      <c r="A6443" s="232">
        <v>40003</v>
      </c>
      <c r="B6443" s="233">
        <v>2108.1999999999998</v>
      </c>
    </row>
    <row r="6444" spans="1:2" ht="16.350000000000001" customHeight="1" x14ac:dyDescent="0.25">
      <c r="A6444" s="232">
        <v>40004</v>
      </c>
      <c r="B6444" s="235">
        <v>2105.36</v>
      </c>
    </row>
    <row r="6445" spans="1:2" ht="16.350000000000001" customHeight="1" x14ac:dyDescent="0.25">
      <c r="A6445" s="232">
        <v>40005</v>
      </c>
      <c r="B6445" s="233">
        <v>2116.9899999999998</v>
      </c>
    </row>
    <row r="6446" spans="1:2" ht="16.350000000000001" customHeight="1" x14ac:dyDescent="0.25">
      <c r="A6446" s="232">
        <v>40006</v>
      </c>
      <c r="B6446" s="235">
        <v>2116.9899999999998</v>
      </c>
    </row>
    <row r="6447" spans="1:2" ht="16.350000000000001" customHeight="1" x14ac:dyDescent="0.25">
      <c r="A6447" s="232">
        <v>40007</v>
      </c>
      <c r="B6447" s="233">
        <v>2116.9899999999998</v>
      </c>
    </row>
    <row r="6448" spans="1:2" ht="16.350000000000001" customHeight="1" x14ac:dyDescent="0.25">
      <c r="A6448" s="232">
        <v>40008</v>
      </c>
      <c r="B6448" s="235">
        <v>2085.7399999999998</v>
      </c>
    </row>
    <row r="6449" spans="1:2" ht="16.350000000000001" customHeight="1" x14ac:dyDescent="0.25">
      <c r="A6449" s="232">
        <v>40009</v>
      </c>
      <c r="B6449" s="233">
        <v>2054.19</v>
      </c>
    </row>
    <row r="6450" spans="1:2" ht="16.350000000000001" customHeight="1" x14ac:dyDescent="0.25">
      <c r="A6450" s="232">
        <v>40010</v>
      </c>
      <c r="B6450" s="235">
        <v>2018.93</v>
      </c>
    </row>
    <row r="6451" spans="1:2" ht="16.350000000000001" customHeight="1" x14ac:dyDescent="0.25">
      <c r="A6451" s="232">
        <v>40011</v>
      </c>
      <c r="B6451" s="233">
        <v>2025.71</v>
      </c>
    </row>
    <row r="6452" spans="1:2" ht="16.350000000000001" customHeight="1" x14ac:dyDescent="0.25">
      <c r="A6452" s="232">
        <v>40012</v>
      </c>
      <c r="B6452" s="235">
        <v>2006.82</v>
      </c>
    </row>
    <row r="6453" spans="1:2" ht="16.350000000000001" customHeight="1" x14ac:dyDescent="0.25">
      <c r="A6453" s="232">
        <v>40013</v>
      </c>
      <c r="B6453" s="233">
        <v>2006.82</v>
      </c>
    </row>
    <row r="6454" spans="1:2" ht="16.350000000000001" customHeight="1" x14ac:dyDescent="0.25">
      <c r="A6454" s="232">
        <v>40014</v>
      </c>
      <c r="B6454" s="235">
        <v>2006.82</v>
      </c>
    </row>
    <row r="6455" spans="1:2" ht="16.350000000000001" customHeight="1" x14ac:dyDescent="0.25">
      <c r="A6455" s="232">
        <v>40015</v>
      </c>
      <c r="B6455" s="233">
        <v>2006.82</v>
      </c>
    </row>
    <row r="6456" spans="1:2" ht="16.350000000000001" customHeight="1" x14ac:dyDescent="0.25">
      <c r="A6456" s="232">
        <v>40016</v>
      </c>
      <c r="B6456" s="235">
        <v>1986.35</v>
      </c>
    </row>
    <row r="6457" spans="1:2" ht="16.350000000000001" customHeight="1" x14ac:dyDescent="0.25">
      <c r="A6457" s="232">
        <v>40017</v>
      </c>
      <c r="B6457" s="233">
        <v>1975.05</v>
      </c>
    </row>
    <row r="6458" spans="1:2" ht="16.350000000000001" customHeight="1" x14ac:dyDescent="0.25">
      <c r="A6458" s="232">
        <v>40018</v>
      </c>
      <c r="B6458" s="235">
        <v>1953.12</v>
      </c>
    </row>
    <row r="6459" spans="1:2" ht="16.350000000000001" customHeight="1" x14ac:dyDescent="0.25">
      <c r="A6459" s="232">
        <v>40019</v>
      </c>
      <c r="B6459" s="233">
        <v>1970.11</v>
      </c>
    </row>
    <row r="6460" spans="1:2" ht="16.350000000000001" customHeight="1" x14ac:dyDescent="0.25">
      <c r="A6460" s="232">
        <v>40020</v>
      </c>
      <c r="B6460" s="235">
        <v>1970.11</v>
      </c>
    </row>
    <row r="6461" spans="1:2" ht="16.350000000000001" customHeight="1" x14ac:dyDescent="0.25">
      <c r="A6461" s="232">
        <v>40021</v>
      </c>
      <c r="B6461" s="233">
        <v>1970.11</v>
      </c>
    </row>
    <row r="6462" spans="1:2" ht="16.350000000000001" customHeight="1" x14ac:dyDescent="0.25">
      <c r="A6462" s="232">
        <v>40022</v>
      </c>
      <c r="B6462" s="235">
        <v>1982.43</v>
      </c>
    </row>
    <row r="6463" spans="1:2" ht="16.350000000000001" customHeight="1" x14ac:dyDescent="0.25">
      <c r="A6463" s="232">
        <v>40023</v>
      </c>
      <c r="B6463" s="233">
        <v>2013.82</v>
      </c>
    </row>
    <row r="6464" spans="1:2" ht="16.350000000000001" customHeight="1" x14ac:dyDescent="0.25">
      <c r="A6464" s="232">
        <v>40024</v>
      </c>
      <c r="B6464" s="235">
        <v>2073.92</v>
      </c>
    </row>
    <row r="6465" spans="1:2" ht="16.350000000000001" customHeight="1" x14ac:dyDescent="0.25">
      <c r="A6465" s="232">
        <v>40025</v>
      </c>
      <c r="B6465" s="233">
        <v>2043.37</v>
      </c>
    </row>
    <row r="6466" spans="1:2" ht="16.350000000000001" customHeight="1" x14ac:dyDescent="0.25">
      <c r="A6466" s="232">
        <v>40026</v>
      </c>
      <c r="B6466" s="235">
        <v>2040.95</v>
      </c>
    </row>
    <row r="6467" spans="1:2" ht="16.350000000000001" customHeight="1" x14ac:dyDescent="0.25">
      <c r="A6467" s="232">
        <v>40027</v>
      </c>
      <c r="B6467" s="233">
        <v>2040.95</v>
      </c>
    </row>
    <row r="6468" spans="1:2" ht="16.350000000000001" customHeight="1" x14ac:dyDescent="0.25">
      <c r="A6468" s="232">
        <v>40028</v>
      </c>
      <c r="B6468" s="235">
        <v>2040.95</v>
      </c>
    </row>
    <row r="6469" spans="1:2" ht="16.350000000000001" customHeight="1" x14ac:dyDescent="0.25">
      <c r="A6469" s="232">
        <v>40029</v>
      </c>
      <c r="B6469" s="233">
        <v>2008.96</v>
      </c>
    </row>
    <row r="6470" spans="1:2" ht="16.350000000000001" customHeight="1" x14ac:dyDescent="0.25">
      <c r="A6470" s="232">
        <v>40030</v>
      </c>
      <c r="B6470" s="235">
        <v>1992.98</v>
      </c>
    </row>
    <row r="6471" spans="1:2" ht="16.350000000000001" customHeight="1" x14ac:dyDescent="0.25">
      <c r="A6471" s="232">
        <v>40031</v>
      </c>
      <c r="B6471" s="233">
        <v>1987.84</v>
      </c>
    </row>
    <row r="6472" spans="1:2" ht="16.350000000000001" customHeight="1" x14ac:dyDescent="0.25">
      <c r="A6472" s="232">
        <v>40032</v>
      </c>
      <c r="B6472" s="235">
        <v>1997.01</v>
      </c>
    </row>
    <row r="6473" spans="1:2" ht="16.350000000000001" customHeight="1" x14ac:dyDescent="0.25">
      <c r="A6473" s="232">
        <v>40033</v>
      </c>
      <c r="B6473" s="233">
        <v>1997.01</v>
      </c>
    </row>
    <row r="6474" spans="1:2" ht="16.350000000000001" customHeight="1" x14ac:dyDescent="0.25">
      <c r="A6474" s="232">
        <v>40034</v>
      </c>
      <c r="B6474" s="235">
        <v>1997.01</v>
      </c>
    </row>
    <row r="6475" spans="1:2" ht="16.350000000000001" customHeight="1" x14ac:dyDescent="0.25">
      <c r="A6475" s="232">
        <v>40035</v>
      </c>
      <c r="B6475" s="233">
        <v>1997.01</v>
      </c>
    </row>
    <row r="6476" spans="1:2" ht="16.350000000000001" customHeight="1" x14ac:dyDescent="0.25">
      <c r="A6476" s="232">
        <v>40036</v>
      </c>
      <c r="B6476" s="235">
        <v>2022.56</v>
      </c>
    </row>
    <row r="6477" spans="1:2" ht="16.350000000000001" customHeight="1" x14ac:dyDescent="0.25">
      <c r="A6477" s="232">
        <v>40037</v>
      </c>
      <c r="B6477" s="233">
        <v>2050.4499999999998</v>
      </c>
    </row>
    <row r="6478" spans="1:2" ht="16.350000000000001" customHeight="1" x14ac:dyDescent="0.25">
      <c r="A6478" s="232">
        <v>40038</v>
      </c>
      <c r="B6478" s="235">
        <v>2026.45</v>
      </c>
    </row>
    <row r="6479" spans="1:2" ht="16.350000000000001" customHeight="1" x14ac:dyDescent="0.25">
      <c r="A6479" s="232">
        <v>40039</v>
      </c>
      <c r="B6479" s="233">
        <v>1999.98</v>
      </c>
    </row>
    <row r="6480" spans="1:2" ht="16.350000000000001" customHeight="1" x14ac:dyDescent="0.25">
      <c r="A6480" s="232">
        <v>40040</v>
      </c>
      <c r="B6480" s="235">
        <v>2016.09</v>
      </c>
    </row>
    <row r="6481" spans="1:2" ht="16.350000000000001" customHeight="1" x14ac:dyDescent="0.25">
      <c r="A6481" s="232">
        <v>40041</v>
      </c>
      <c r="B6481" s="233">
        <v>2016.09</v>
      </c>
    </row>
    <row r="6482" spans="1:2" ht="16.350000000000001" customHeight="1" x14ac:dyDescent="0.25">
      <c r="A6482" s="232">
        <v>40042</v>
      </c>
      <c r="B6482" s="235">
        <v>2016.09</v>
      </c>
    </row>
    <row r="6483" spans="1:2" ht="16.350000000000001" customHeight="1" x14ac:dyDescent="0.25">
      <c r="A6483" s="232">
        <v>40043</v>
      </c>
      <c r="B6483" s="233">
        <v>2016.09</v>
      </c>
    </row>
    <row r="6484" spans="1:2" ht="16.350000000000001" customHeight="1" x14ac:dyDescent="0.25">
      <c r="A6484" s="232">
        <v>40044</v>
      </c>
      <c r="B6484" s="235">
        <v>2037.1</v>
      </c>
    </row>
    <row r="6485" spans="1:2" ht="16.350000000000001" customHeight="1" x14ac:dyDescent="0.25">
      <c r="A6485" s="232">
        <v>40045</v>
      </c>
      <c r="B6485" s="233">
        <v>2041.91</v>
      </c>
    </row>
    <row r="6486" spans="1:2" ht="16.350000000000001" customHeight="1" x14ac:dyDescent="0.25">
      <c r="A6486" s="232">
        <v>40046</v>
      </c>
      <c r="B6486" s="235">
        <v>2012.67</v>
      </c>
    </row>
    <row r="6487" spans="1:2" ht="16.350000000000001" customHeight="1" x14ac:dyDescent="0.25">
      <c r="A6487" s="232">
        <v>40047</v>
      </c>
      <c r="B6487" s="233">
        <v>1997.31</v>
      </c>
    </row>
    <row r="6488" spans="1:2" ht="16.350000000000001" customHeight="1" x14ac:dyDescent="0.25">
      <c r="A6488" s="232">
        <v>40048</v>
      </c>
      <c r="B6488" s="235">
        <v>1997.31</v>
      </c>
    </row>
    <row r="6489" spans="1:2" ht="16.350000000000001" customHeight="1" x14ac:dyDescent="0.25">
      <c r="A6489" s="232">
        <v>40049</v>
      </c>
      <c r="B6489" s="233">
        <v>1997.31</v>
      </c>
    </row>
    <row r="6490" spans="1:2" ht="16.350000000000001" customHeight="1" x14ac:dyDescent="0.25">
      <c r="A6490" s="232">
        <v>40050</v>
      </c>
      <c r="B6490" s="235">
        <v>1997.44</v>
      </c>
    </row>
    <row r="6491" spans="1:2" ht="16.350000000000001" customHeight="1" x14ac:dyDescent="0.25">
      <c r="A6491" s="232">
        <v>40051</v>
      </c>
      <c r="B6491" s="233">
        <v>2007.2</v>
      </c>
    </row>
    <row r="6492" spans="1:2" ht="16.350000000000001" customHeight="1" x14ac:dyDescent="0.25">
      <c r="A6492" s="232">
        <v>40052</v>
      </c>
      <c r="B6492" s="235">
        <v>2044.79</v>
      </c>
    </row>
    <row r="6493" spans="1:2" ht="16.350000000000001" customHeight="1" x14ac:dyDescent="0.25">
      <c r="A6493" s="232">
        <v>40053</v>
      </c>
      <c r="B6493" s="233">
        <v>2043.65</v>
      </c>
    </row>
    <row r="6494" spans="1:2" ht="16.350000000000001" customHeight="1" x14ac:dyDescent="0.25">
      <c r="A6494" s="232">
        <v>40054</v>
      </c>
      <c r="B6494" s="235">
        <v>2035</v>
      </c>
    </row>
    <row r="6495" spans="1:2" ht="16.350000000000001" customHeight="1" x14ac:dyDescent="0.25">
      <c r="A6495" s="232">
        <v>40055</v>
      </c>
      <c r="B6495" s="233">
        <v>2035</v>
      </c>
    </row>
    <row r="6496" spans="1:2" ht="16.350000000000001" customHeight="1" x14ac:dyDescent="0.25">
      <c r="A6496" s="232">
        <v>40056</v>
      </c>
      <c r="B6496" s="235">
        <v>2035</v>
      </c>
    </row>
    <row r="6497" spans="1:2" ht="16.350000000000001" customHeight="1" x14ac:dyDescent="0.25">
      <c r="A6497" s="232">
        <v>40057</v>
      </c>
      <c r="B6497" s="233">
        <v>2057.81</v>
      </c>
    </row>
    <row r="6498" spans="1:2" ht="16.350000000000001" customHeight="1" x14ac:dyDescent="0.25">
      <c r="A6498" s="232">
        <v>40058</v>
      </c>
      <c r="B6498" s="235">
        <v>2068.96</v>
      </c>
    </row>
    <row r="6499" spans="1:2" ht="16.350000000000001" customHeight="1" x14ac:dyDescent="0.25">
      <c r="A6499" s="232">
        <v>40059</v>
      </c>
      <c r="B6499" s="233">
        <v>2065.73</v>
      </c>
    </row>
    <row r="6500" spans="1:2" ht="16.350000000000001" customHeight="1" x14ac:dyDescent="0.25">
      <c r="A6500" s="232">
        <v>40060</v>
      </c>
      <c r="B6500" s="235">
        <v>2029.75</v>
      </c>
    </row>
    <row r="6501" spans="1:2" ht="16.350000000000001" customHeight="1" x14ac:dyDescent="0.25">
      <c r="A6501" s="232">
        <v>40061</v>
      </c>
      <c r="B6501" s="233">
        <v>2018.72</v>
      </c>
    </row>
    <row r="6502" spans="1:2" ht="16.350000000000001" customHeight="1" x14ac:dyDescent="0.25">
      <c r="A6502" s="232">
        <v>40062</v>
      </c>
      <c r="B6502" s="235">
        <v>2018.72</v>
      </c>
    </row>
    <row r="6503" spans="1:2" ht="16.350000000000001" customHeight="1" x14ac:dyDescent="0.25">
      <c r="A6503" s="232">
        <v>40063</v>
      </c>
      <c r="B6503" s="233">
        <v>2018.72</v>
      </c>
    </row>
    <row r="6504" spans="1:2" ht="16.350000000000001" customHeight="1" x14ac:dyDescent="0.25">
      <c r="A6504" s="232">
        <v>40064</v>
      </c>
      <c r="B6504" s="235">
        <v>2018.72</v>
      </c>
    </row>
    <row r="6505" spans="1:2" ht="16.350000000000001" customHeight="1" x14ac:dyDescent="0.25">
      <c r="A6505" s="232">
        <v>40065</v>
      </c>
      <c r="B6505" s="233">
        <v>1994.44</v>
      </c>
    </row>
    <row r="6506" spans="1:2" ht="16.350000000000001" customHeight="1" x14ac:dyDescent="0.25">
      <c r="A6506" s="232">
        <v>40066</v>
      </c>
      <c r="B6506" s="235">
        <v>1998.17</v>
      </c>
    </row>
    <row r="6507" spans="1:2" ht="16.350000000000001" customHeight="1" x14ac:dyDescent="0.25">
      <c r="A6507" s="232">
        <v>40067</v>
      </c>
      <c r="B6507" s="233">
        <v>2008.95</v>
      </c>
    </row>
    <row r="6508" spans="1:2" ht="16.350000000000001" customHeight="1" x14ac:dyDescent="0.25">
      <c r="A6508" s="232">
        <v>40068</v>
      </c>
      <c r="B6508" s="235">
        <v>1985.38</v>
      </c>
    </row>
    <row r="6509" spans="1:2" ht="16.350000000000001" customHeight="1" x14ac:dyDescent="0.25">
      <c r="A6509" s="232">
        <v>40069</v>
      </c>
      <c r="B6509" s="233">
        <v>1985.38</v>
      </c>
    </row>
    <row r="6510" spans="1:2" ht="16.350000000000001" customHeight="1" x14ac:dyDescent="0.25">
      <c r="A6510" s="232">
        <v>40070</v>
      </c>
      <c r="B6510" s="235">
        <v>1985.38</v>
      </c>
    </row>
    <row r="6511" spans="1:2" ht="16.350000000000001" customHeight="1" x14ac:dyDescent="0.25">
      <c r="A6511" s="232">
        <v>40071</v>
      </c>
      <c r="B6511" s="233">
        <v>1998.99</v>
      </c>
    </row>
    <row r="6512" spans="1:2" ht="16.350000000000001" customHeight="1" x14ac:dyDescent="0.25">
      <c r="A6512" s="232">
        <v>40072</v>
      </c>
      <c r="B6512" s="235">
        <v>1986.86</v>
      </c>
    </row>
    <row r="6513" spans="1:2" ht="16.350000000000001" customHeight="1" x14ac:dyDescent="0.25">
      <c r="A6513" s="232">
        <v>40073</v>
      </c>
      <c r="B6513" s="233">
        <v>1960.76</v>
      </c>
    </row>
    <row r="6514" spans="1:2" ht="16.350000000000001" customHeight="1" x14ac:dyDescent="0.25">
      <c r="A6514" s="232">
        <v>40074</v>
      </c>
      <c r="B6514" s="235">
        <v>1962.6</v>
      </c>
    </row>
    <row r="6515" spans="1:2" ht="16.350000000000001" customHeight="1" x14ac:dyDescent="0.25">
      <c r="A6515" s="232">
        <v>40075</v>
      </c>
      <c r="B6515" s="233">
        <v>1951.38</v>
      </c>
    </row>
    <row r="6516" spans="1:2" ht="16.350000000000001" customHeight="1" x14ac:dyDescent="0.25">
      <c r="A6516" s="232">
        <v>40076</v>
      </c>
      <c r="B6516" s="235">
        <v>1951.38</v>
      </c>
    </row>
    <row r="6517" spans="1:2" ht="16.350000000000001" customHeight="1" x14ac:dyDescent="0.25">
      <c r="A6517" s="232">
        <v>40077</v>
      </c>
      <c r="B6517" s="233">
        <v>1951.38</v>
      </c>
    </row>
    <row r="6518" spans="1:2" ht="16.350000000000001" customHeight="1" x14ac:dyDescent="0.25">
      <c r="A6518" s="232">
        <v>40078</v>
      </c>
      <c r="B6518" s="235">
        <v>1950.77</v>
      </c>
    </row>
    <row r="6519" spans="1:2" ht="16.350000000000001" customHeight="1" x14ac:dyDescent="0.25">
      <c r="A6519" s="232">
        <v>40079</v>
      </c>
      <c r="B6519" s="233">
        <v>1914.47</v>
      </c>
    </row>
    <row r="6520" spans="1:2" ht="16.350000000000001" customHeight="1" x14ac:dyDescent="0.25">
      <c r="A6520" s="232">
        <v>40080</v>
      </c>
      <c r="B6520" s="235">
        <v>1911.66</v>
      </c>
    </row>
    <row r="6521" spans="1:2" ht="16.350000000000001" customHeight="1" x14ac:dyDescent="0.25">
      <c r="A6521" s="232">
        <v>40081</v>
      </c>
      <c r="B6521" s="233">
        <v>1922.5</v>
      </c>
    </row>
    <row r="6522" spans="1:2" ht="16.350000000000001" customHeight="1" x14ac:dyDescent="0.25">
      <c r="A6522" s="232">
        <v>40082</v>
      </c>
      <c r="B6522" s="235">
        <v>1926.59</v>
      </c>
    </row>
    <row r="6523" spans="1:2" ht="16.350000000000001" customHeight="1" x14ac:dyDescent="0.25">
      <c r="A6523" s="232">
        <v>40083</v>
      </c>
      <c r="B6523" s="233">
        <v>1926.59</v>
      </c>
    </row>
    <row r="6524" spans="1:2" ht="16.350000000000001" customHeight="1" x14ac:dyDescent="0.25">
      <c r="A6524" s="232">
        <v>40084</v>
      </c>
      <c r="B6524" s="235">
        <v>1926.59</v>
      </c>
    </row>
    <row r="6525" spans="1:2" ht="16.350000000000001" customHeight="1" x14ac:dyDescent="0.25">
      <c r="A6525" s="232">
        <v>40085</v>
      </c>
      <c r="B6525" s="233">
        <v>1921.64</v>
      </c>
    </row>
    <row r="6526" spans="1:2" ht="16.350000000000001" customHeight="1" x14ac:dyDescent="0.25">
      <c r="A6526" s="232">
        <v>40086</v>
      </c>
      <c r="B6526" s="235">
        <v>1922</v>
      </c>
    </row>
    <row r="6527" spans="1:2" ht="16.350000000000001" customHeight="1" x14ac:dyDescent="0.25">
      <c r="A6527" s="232">
        <v>40087</v>
      </c>
      <c r="B6527" s="233">
        <v>1925.49</v>
      </c>
    </row>
    <row r="6528" spans="1:2" ht="16.350000000000001" customHeight="1" x14ac:dyDescent="0.25">
      <c r="A6528" s="232">
        <v>40088</v>
      </c>
      <c r="B6528" s="235">
        <v>1918.87</v>
      </c>
    </row>
    <row r="6529" spans="1:2" ht="16.350000000000001" customHeight="1" x14ac:dyDescent="0.25">
      <c r="A6529" s="232">
        <v>40089</v>
      </c>
      <c r="B6529" s="233">
        <v>1919.75</v>
      </c>
    </row>
    <row r="6530" spans="1:2" ht="16.350000000000001" customHeight="1" x14ac:dyDescent="0.25">
      <c r="A6530" s="232">
        <v>40090</v>
      </c>
      <c r="B6530" s="235">
        <v>1919.75</v>
      </c>
    </row>
    <row r="6531" spans="1:2" ht="16.350000000000001" customHeight="1" x14ac:dyDescent="0.25">
      <c r="A6531" s="232">
        <v>40091</v>
      </c>
      <c r="B6531" s="233">
        <v>1919.75</v>
      </c>
    </row>
    <row r="6532" spans="1:2" ht="16.350000000000001" customHeight="1" x14ac:dyDescent="0.25">
      <c r="A6532" s="232">
        <v>40092</v>
      </c>
      <c r="B6532" s="235">
        <v>1925.57</v>
      </c>
    </row>
    <row r="6533" spans="1:2" ht="16.350000000000001" customHeight="1" x14ac:dyDescent="0.25">
      <c r="A6533" s="232">
        <v>40093</v>
      </c>
      <c r="B6533" s="233">
        <v>1906.59</v>
      </c>
    </row>
    <row r="6534" spans="1:2" ht="16.350000000000001" customHeight="1" x14ac:dyDescent="0.25">
      <c r="A6534" s="232">
        <v>40094</v>
      </c>
      <c r="B6534" s="235">
        <v>1897.31</v>
      </c>
    </row>
    <row r="6535" spans="1:2" ht="16.350000000000001" customHeight="1" x14ac:dyDescent="0.25">
      <c r="A6535" s="232">
        <v>40095</v>
      </c>
      <c r="B6535" s="233">
        <v>1870.96</v>
      </c>
    </row>
    <row r="6536" spans="1:2" ht="16.350000000000001" customHeight="1" x14ac:dyDescent="0.25">
      <c r="A6536" s="232">
        <v>40096</v>
      </c>
      <c r="B6536" s="235">
        <v>1857.21</v>
      </c>
    </row>
    <row r="6537" spans="1:2" ht="16.350000000000001" customHeight="1" x14ac:dyDescent="0.25">
      <c r="A6537" s="232">
        <v>40097</v>
      </c>
      <c r="B6537" s="233">
        <v>1857.21</v>
      </c>
    </row>
    <row r="6538" spans="1:2" ht="16.350000000000001" customHeight="1" x14ac:dyDescent="0.25">
      <c r="A6538" s="232">
        <v>40098</v>
      </c>
      <c r="B6538" s="235">
        <v>1857.21</v>
      </c>
    </row>
    <row r="6539" spans="1:2" ht="16.350000000000001" customHeight="1" x14ac:dyDescent="0.25">
      <c r="A6539" s="232">
        <v>40099</v>
      </c>
      <c r="B6539" s="233">
        <v>1857.21</v>
      </c>
    </row>
    <row r="6540" spans="1:2" ht="16.350000000000001" customHeight="1" x14ac:dyDescent="0.25">
      <c r="A6540" s="232">
        <v>40100</v>
      </c>
      <c r="B6540" s="235">
        <v>1825.68</v>
      </c>
    </row>
    <row r="6541" spans="1:2" ht="16.350000000000001" customHeight="1" x14ac:dyDescent="0.25">
      <c r="A6541" s="232">
        <v>40101</v>
      </c>
      <c r="B6541" s="233">
        <v>1830.38</v>
      </c>
    </row>
    <row r="6542" spans="1:2" ht="16.350000000000001" customHeight="1" x14ac:dyDescent="0.25">
      <c r="A6542" s="232">
        <v>40102</v>
      </c>
      <c r="B6542" s="235">
        <v>1838.26</v>
      </c>
    </row>
    <row r="6543" spans="1:2" ht="16.350000000000001" customHeight="1" x14ac:dyDescent="0.25">
      <c r="A6543" s="232">
        <v>40103</v>
      </c>
      <c r="B6543" s="233">
        <v>1843.81</v>
      </c>
    </row>
    <row r="6544" spans="1:2" ht="16.350000000000001" customHeight="1" x14ac:dyDescent="0.25">
      <c r="A6544" s="232">
        <v>40104</v>
      </c>
      <c r="B6544" s="235">
        <v>1843.81</v>
      </c>
    </row>
    <row r="6545" spans="1:2" ht="16.350000000000001" customHeight="1" x14ac:dyDescent="0.25">
      <c r="A6545" s="232">
        <v>40105</v>
      </c>
      <c r="B6545" s="233">
        <v>1843.81</v>
      </c>
    </row>
    <row r="6546" spans="1:2" ht="16.350000000000001" customHeight="1" x14ac:dyDescent="0.25">
      <c r="A6546" s="232">
        <v>40106</v>
      </c>
      <c r="B6546" s="235">
        <v>1858.4</v>
      </c>
    </row>
    <row r="6547" spans="1:2" ht="16.350000000000001" customHeight="1" x14ac:dyDescent="0.25">
      <c r="A6547" s="232">
        <v>40107</v>
      </c>
      <c r="B6547" s="233">
        <v>1913.98</v>
      </c>
    </row>
    <row r="6548" spans="1:2" ht="16.350000000000001" customHeight="1" x14ac:dyDescent="0.25">
      <c r="A6548" s="232">
        <v>40108</v>
      </c>
      <c r="B6548" s="235">
        <v>1910.04</v>
      </c>
    </row>
    <row r="6549" spans="1:2" ht="16.350000000000001" customHeight="1" x14ac:dyDescent="0.25">
      <c r="A6549" s="232">
        <v>40109</v>
      </c>
      <c r="B6549" s="233">
        <v>1914.89</v>
      </c>
    </row>
    <row r="6550" spans="1:2" ht="16.350000000000001" customHeight="1" x14ac:dyDescent="0.25">
      <c r="A6550" s="232">
        <v>40110</v>
      </c>
      <c r="B6550" s="235">
        <v>1924.35</v>
      </c>
    </row>
    <row r="6551" spans="1:2" ht="16.350000000000001" customHeight="1" x14ac:dyDescent="0.25">
      <c r="A6551" s="232">
        <v>40111</v>
      </c>
      <c r="B6551" s="233">
        <v>1924.35</v>
      </c>
    </row>
    <row r="6552" spans="1:2" ht="16.350000000000001" customHeight="1" x14ac:dyDescent="0.25">
      <c r="A6552" s="232">
        <v>40112</v>
      </c>
      <c r="B6552" s="235">
        <v>1924.35</v>
      </c>
    </row>
    <row r="6553" spans="1:2" ht="16.350000000000001" customHeight="1" x14ac:dyDescent="0.25">
      <c r="A6553" s="232">
        <v>40113</v>
      </c>
      <c r="B6553" s="233">
        <v>1932.81</v>
      </c>
    </row>
    <row r="6554" spans="1:2" ht="16.350000000000001" customHeight="1" x14ac:dyDescent="0.25">
      <c r="A6554" s="232">
        <v>40114</v>
      </c>
      <c r="B6554" s="235">
        <v>1977.26</v>
      </c>
    </row>
    <row r="6555" spans="1:2" ht="16.350000000000001" customHeight="1" x14ac:dyDescent="0.25">
      <c r="A6555" s="232">
        <v>40115</v>
      </c>
      <c r="B6555" s="233">
        <v>2006.18</v>
      </c>
    </row>
    <row r="6556" spans="1:2" ht="16.350000000000001" customHeight="1" x14ac:dyDescent="0.25">
      <c r="A6556" s="232">
        <v>40116</v>
      </c>
      <c r="B6556" s="235">
        <v>2004.37</v>
      </c>
    </row>
    <row r="6557" spans="1:2" ht="16.350000000000001" customHeight="1" x14ac:dyDescent="0.25">
      <c r="A6557" s="232">
        <v>40117</v>
      </c>
      <c r="B6557" s="233">
        <v>1993.8</v>
      </c>
    </row>
    <row r="6558" spans="1:2" ht="16.350000000000001" customHeight="1" x14ac:dyDescent="0.25">
      <c r="A6558" s="232">
        <v>40118</v>
      </c>
      <c r="B6558" s="235">
        <v>1993.8</v>
      </c>
    </row>
    <row r="6559" spans="1:2" ht="16.350000000000001" customHeight="1" x14ac:dyDescent="0.25">
      <c r="A6559" s="232">
        <v>40119</v>
      </c>
      <c r="B6559" s="233">
        <v>1993.8</v>
      </c>
    </row>
    <row r="6560" spans="1:2" ht="16.350000000000001" customHeight="1" x14ac:dyDescent="0.25">
      <c r="A6560" s="232">
        <v>40120</v>
      </c>
      <c r="B6560" s="235">
        <v>1993.8</v>
      </c>
    </row>
    <row r="6561" spans="1:2" ht="16.350000000000001" customHeight="1" x14ac:dyDescent="0.25">
      <c r="A6561" s="232">
        <v>40121</v>
      </c>
      <c r="B6561" s="233">
        <v>2008.72</v>
      </c>
    </row>
    <row r="6562" spans="1:2" ht="16.350000000000001" customHeight="1" x14ac:dyDescent="0.25">
      <c r="A6562" s="232">
        <v>40122</v>
      </c>
      <c r="B6562" s="235">
        <v>1963.7</v>
      </c>
    </row>
    <row r="6563" spans="1:2" ht="16.350000000000001" customHeight="1" x14ac:dyDescent="0.25">
      <c r="A6563" s="232">
        <v>40123</v>
      </c>
      <c r="B6563" s="233">
        <v>1958.24</v>
      </c>
    </row>
    <row r="6564" spans="1:2" ht="16.350000000000001" customHeight="1" x14ac:dyDescent="0.25">
      <c r="A6564" s="232">
        <v>40124</v>
      </c>
      <c r="B6564" s="235">
        <v>1981.61</v>
      </c>
    </row>
    <row r="6565" spans="1:2" ht="16.350000000000001" customHeight="1" x14ac:dyDescent="0.25">
      <c r="A6565" s="232">
        <v>40125</v>
      </c>
      <c r="B6565" s="233">
        <v>1981.61</v>
      </c>
    </row>
    <row r="6566" spans="1:2" ht="16.350000000000001" customHeight="1" x14ac:dyDescent="0.25">
      <c r="A6566" s="232">
        <v>40126</v>
      </c>
      <c r="B6566" s="235">
        <v>1981.61</v>
      </c>
    </row>
    <row r="6567" spans="1:2" ht="16.350000000000001" customHeight="1" x14ac:dyDescent="0.25">
      <c r="A6567" s="232">
        <v>40127</v>
      </c>
      <c r="B6567" s="233">
        <v>1968.45</v>
      </c>
    </row>
    <row r="6568" spans="1:2" ht="16.350000000000001" customHeight="1" x14ac:dyDescent="0.25">
      <c r="A6568" s="232">
        <v>40128</v>
      </c>
      <c r="B6568" s="235">
        <v>1969.52</v>
      </c>
    </row>
    <row r="6569" spans="1:2" ht="16.350000000000001" customHeight="1" x14ac:dyDescent="0.25">
      <c r="A6569" s="232">
        <v>40129</v>
      </c>
      <c r="B6569" s="233">
        <v>1969.52</v>
      </c>
    </row>
    <row r="6570" spans="1:2" ht="16.350000000000001" customHeight="1" x14ac:dyDescent="0.25">
      <c r="A6570" s="232">
        <v>40130</v>
      </c>
      <c r="B6570" s="235">
        <v>1976.89</v>
      </c>
    </row>
    <row r="6571" spans="1:2" ht="16.350000000000001" customHeight="1" x14ac:dyDescent="0.25">
      <c r="A6571" s="232">
        <v>40131</v>
      </c>
      <c r="B6571" s="233">
        <v>1971.27</v>
      </c>
    </row>
    <row r="6572" spans="1:2" ht="16.350000000000001" customHeight="1" x14ac:dyDescent="0.25">
      <c r="A6572" s="232">
        <v>40132</v>
      </c>
      <c r="B6572" s="235">
        <v>1971.27</v>
      </c>
    </row>
    <row r="6573" spans="1:2" ht="16.350000000000001" customHeight="1" x14ac:dyDescent="0.25">
      <c r="A6573" s="232">
        <v>40133</v>
      </c>
      <c r="B6573" s="233">
        <v>1971.27</v>
      </c>
    </row>
    <row r="6574" spans="1:2" ht="16.350000000000001" customHeight="1" x14ac:dyDescent="0.25">
      <c r="A6574" s="232">
        <v>40134</v>
      </c>
      <c r="B6574" s="235">
        <v>1971.27</v>
      </c>
    </row>
    <row r="6575" spans="1:2" ht="16.350000000000001" customHeight="1" x14ac:dyDescent="0.25">
      <c r="A6575" s="232">
        <v>40135</v>
      </c>
      <c r="B6575" s="233">
        <v>1966.22</v>
      </c>
    </row>
    <row r="6576" spans="1:2" ht="16.350000000000001" customHeight="1" x14ac:dyDescent="0.25">
      <c r="A6576" s="232">
        <v>40136</v>
      </c>
      <c r="B6576" s="235">
        <v>1953.45</v>
      </c>
    </row>
    <row r="6577" spans="1:2" ht="16.350000000000001" customHeight="1" x14ac:dyDescent="0.25">
      <c r="A6577" s="232">
        <v>40137</v>
      </c>
      <c r="B6577" s="233">
        <v>1962.33</v>
      </c>
    </row>
    <row r="6578" spans="1:2" ht="16.350000000000001" customHeight="1" x14ac:dyDescent="0.25">
      <c r="A6578" s="232">
        <v>40138</v>
      </c>
      <c r="B6578" s="235">
        <v>1974.47</v>
      </c>
    </row>
    <row r="6579" spans="1:2" ht="16.350000000000001" customHeight="1" x14ac:dyDescent="0.25">
      <c r="A6579" s="232">
        <v>40139</v>
      </c>
      <c r="B6579" s="233">
        <v>1974.47</v>
      </c>
    </row>
    <row r="6580" spans="1:2" ht="16.350000000000001" customHeight="1" x14ac:dyDescent="0.25">
      <c r="A6580" s="232">
        <v>40140</v>
      </c>
      <c r="B6580" s="235">
        <v>1974.47</v>
      </c>
    </row>
    <row r="6581" spans="1:2" ht="16.350000000000001" customHeight="1" x14ac:dyDescent="0.25">
      <c r="A6581" s="232">
        <v>40141</v>
      </c>
      <c r="B6581" s="233">
        <v>1964.92</v>
      </c>
    </row>
    <row r="6582" spans="1:2" ht="16.350000000000001" customHeight="1" x14ac:dyDescent="0.25">
      <c r="A6582" s="232">
        <v>40142</v>
      </c>
      <c r="B6582" s="235">
        <v>1969.01</v>
      </c>
    </row>
    <row r="6583" spans="1:2" ht="16.350000000000001" customHeight="1" x14ac:dyDescent="0.25">
      <c r="A6583" s="232">
        <v>40143</v>
      </c>
      <c r="B6583" s="233">
        <v>1974.14</v>
      </c>
    </row>
    <row r="6584" spans="1:2" ht="16.350000000000001" customHeight="1" x14ac:dyDescent="0.25">
      <c r="A6584" s="232">
        <v>40144</v>
      </c>
      <c r="B6584" s="235">
        <v>1974.14</v>
      </c>
    </row>
    <row r="6585" spans="1:2" ht="16.350000000000001" customHeight="1" x14ac:dyDescent="0.25">
      <c r="A6585" s="232">
        <v>40145</v>
      </c>
      <c r="B6585" s="233">
        <v>1997.47</v>
      </c>
    </row>
    <row r="6586" spans="1:2" ht="16.350000000000001" customHeight="1" x14ac:dyDescent="0.25">
      <c r="A6586" s="232">
        <v>40146</v>
      </c>
      <c r="B6586" s="235">
        <v>1997.47</v>
      </c>
    </row>
    <row r="6587" spans="1:2" ht="16.350000000000001" customHeight="1" x14ac:dyDescent="0.25">
      <c r="A6587" s="232">
        <v>40147</v>
      </c>
      <c r="B6587" s="233">
        <v>1997.47</v>
      </c>
    </row>
    <row r="6588" spans="1:2" ht="16.350000000000001" customHeight="1" x14ac:dyDescent="0.25">
      <c r="A6588" s="232">
        <v>40148</v>
      </c>
      <c r="B6588" s="235">
        <v>1998.45</v>
      </c>
    </row>
    <row r="6589" spans="1:2" ht="16.350000000000001" customHeight="1" x14ac:dyDescent="0.25">
      <c r="A6589" s="232">
        <v>40149</v>
      </c>
      <c r="B6589" s="233">
        <v>1990.29</v>
      </c>
    </row>
    <row r="6590" spans="1:2" ht="16.350000000000001" customHeight="1" x14ac:dyDescent="0.25">
      <c r="A6590" s="232">
        <v>40150</v>
      </c>
      <c r="B6590" s="235">
        <v>1990.8</v>
      </c>
    </row>
    <row r="6591" spans="1:2" ht="16.350000000000001" customHeight="1" x14ac:dyDescent="0.25">
      <c r="A6591" s="232">
        <v>40151</v>
      </c>
      <c r="B6591" s="233">
        <v>1989.94</v>
      </c>
    </row>
    <row r="6592" spans="1:2" ht="16.350000000000001" customHeight="1" x14ac:dyDescent="0.25">
      <c r="A6592" s="232">
        <v>40152</v>
      </c>
      <c r="B6592" s="235">
        <v>2003.94</v>
      </c>
    </row>
    <row r="6593" spans="1:2" ht="16.350000000000001" customHeight="1" x14ac:dyDescent="0.25">
      <c r="A6593" s="232">
        <v>40153</v>
      </c>
      <c r="B6593" s="233">
        <v>2003.94</v>
      </c>
    </row>
    <row r="6594" spans="1:2" ht="16.350000000000001" customHeight="1" x14ac:dyDescent="0.25">
      <c r="A6594" s="232">
        <v>40154</v>
      </c>
      <c r="B6594" s="235">
        <v>2003.94</v>
      </c>
    </row>
    <row r="6595" spans="1:2" ht="16.350000000000001" customHeight="1" x14ac:dyDescent="0.25">
      <c r="A6595" s="232">
        <v>40155</v>
      </c>
      <c r="B6595" s="233">
        <v>2009.45</v>
      </c>
    </row>
    <row r="6596" spans="1:2" ht="16.350000000000001" customHeight="1" x14ac:dyDescent="0.25">
      <c r="A6596" s="232">
        <v>40156</v>
      </c>
      <c r="B6596" s="235">
        <v>2009.45</v>
      </c>
    </row>
    <row r="6597" spans="1:2" ht="16.350000000000001" customHeight="1" x14ac:dyDescent="0.25">
      <c r="A6597" s="232">
        <v>40157</v>
      </c>
      <c r="B6597" s="233">
        <v>2016.73</v>
      </c>
    </row>
    <row r="6598" spans="1:2" ht="16.350000000000001" customHeight="1" x14ac:dyDescent="0.25">
      <c r="A6598" s="232">
        <v>40158</v>
      </c>
      <c r="B6598" s="235">
        <v>2016.17</v>
      </c>
    </row>
    <row r="6599" spans="1:2" ht="16.350000000000001" customHeight="1" x14ac:dyDescent="0.25">
      <c r="A6599" s="232">
        <v>40159</v>
      </c>
      <c r="B6599" s="233">
        <v>2000.54</v>
      </c>
    </row>
    <row r="6600" spans="1:2" ht="16.350000000000001" customHeight="1" x14ac:dyDescent="0.25">
      <c r="A6600" s="232">
        <v>40160</v>
      </c>
      <c r="B6600" s="235">
        <v>2000.54</v>
      </c>
    </row>
    <row r="6601" spans="1:2" ht="16.350000000000001" customHeight="1" x14ac:dyDescent="0.25">
      <c r="A6601" s="232">
        <v>40161</v>
      </c>
      <c r="B6601" s="233">
        <v>2000.54</v>
      </c>
    </row>
    <row r="6602" spans="1:2" ht="16.350000000000001" customHeight="1" x14ac:dyDescent="0.25">
      <c r="A6602" s="232">
        <v>40162</v>
      </c>
      <c r="B6602" s="235">
        <v>1992.1</v>
      </c>
    </row>
    <row r="6603" spans="1:2" ht="16.350000000000001" customHeight="1" x14ac:dyDescent="0.25">
      <c r="A6603" s="232">
        <v>40163</v>
      </c>
      <c r="B6603" s="233">
        <v>2001.86</v>
      </c>
    </row>
    <row r="6604" spans="1:2" ht="16.350000000000001" customHeight="1" x14ac:dyDescent="0.25">
      <c r="A6604" s="232">
        <v>40164</v>
      </c>
      <c r="B6604" s="235">
        <v>2005.09</v>
      </c>
    </row>
    <row r="6605" spans="1:2" ht="16.350000000000001" customHeight="1" x14ac:dyDescent="0.25">
      <c r="A6605" s="232">
        <v>40165</v>
      </c>
      <c r="B6605" s="233">
        <v>2015.74</v>
      </c>
    </row>
    <row r="6606" spans="1:2" ht="16.350000000000001" customHeight="1" x14ac:dyDescent="0.25">
      <c r="A6606" s="232">
        <v>40166</v>
      </c>
      <c r="B6606" s="235">
        <v>2025.85</v>
      </c>
    </row>
    <row r="6607" spans="1:2" ht="16.350000000000001" customHeight="1" x14ac:dyDescent="0.25">
      <c r="A6607" s="232">
        <v>40167</v>
      </c>
      <c r="B6607" s="233">
        <v>2025.85</v>
      </c>
    </row>
    <row r="6608" spans="1:2" ht="16.350000000000001" customHeight="1" x14ac:dyDescent="0.25">
      <c r="A6608" s="232">
        <v>40168</v>
      </c>
      <c r="B6608" s="235">
        <v>2025.85</v>
      </c>
    </row>
    <row r="6609" spans="1:2" ht="16.350000000000001" customHeight="1" x14ac:dyDescent="0.25">
      <c r="A6609" s="232">
        <v>40169</v>
      </c>
      <c r="B6609" s="233">
        <v>2030.17</v>
      </c>
    </row>
    <row r="6610" spans="1:2" ht="16.350000000000001" customHeight="1" x14ac:dyDescent="0.25">
      <c r="A6610" s="232">
        <v>40170</v>
      </c>
      <c r="B6610" s="235">
        <v>2054.1</v>
      </c>
    </row>
    <row r="6611" spans="1:2" ht="16.350000000000001" customHeight="1" x14ac:dyDescent="0.25">
      <c r="A6611" s="232">
        <v>40171</v>
      </c>
      <c r="B6611" s="233">
        <v>2045.07</v>
      </c>
    </row>
    <row r="6612" spans="1:2" ht="16.350000000000001" customHeight="1" x14ac:dyDescent="0.25">
      <c r="A6612" s="232">
        <v>40172</v>
      </c>
      <c r="B6612" s="235">
        <v>2043.41</v>
      </c>
    </row>
    <row r="6613" spans="1:2" ht="16.350000000000001" customHeight="1" x14ac:dyDescent="0.25">
      <c r="A6613" s="232">
        <v>40173</v>
      </c>
      <c r="B6613" s="233">
        <v>2043.41</v>
      </c>
    </row>
    <row r="6614" spans="1:2" ht="16.350000000000001" customHeight="1" x14ac:dyDescent="0.25">
      <c r="A6614" s="232">
        <v>40174</v>
      </c>
      <c r="B6614" s="235">
        <v>2043.41</v>
      </c>
    </row>
    <row r="6615" spans="1:2" ht="16.350000000000001" customHeight="1" x14ac:dyDescent="0.25">
      <c r="A6615" s="232">
        <v>40175</v>
      </c>
      <c r="B6615" s="233">
        <v>2043.41</v>
      </c>
    </row>
    <row r="6616" spans="1:2" ht="16.350000000000001" customHeight="1" x14ac:dyDescent="0.25">
      <c r="A6616" s="232">
        <v>40176</v>
      </c>
      <c r="B6616" s="235">
        <v>2037.92</v>
      </c>
    </row>
    <row r="6617" spans="1:2" ht="16.350000000000001" customHeight="1" x14ac:dyDescent="0.25">
      <c r="A6617" s="232">
        <v>40177</v>
      </c>
      <c r="B6617" s="233">
        <v>2046.2</v>
      </c>
    </row>
    <row r="6618" spans="1:2" ht="16.350000000000001" customHeight="1" x14ac:dyDescent="0.25">
      <c r="A6618" s="232">
        <v>40178</v>
      </c>
      <c r="B6618" s="235">
        <v>2044.23</v>
      </c>
    </row>
    <row r="6619" spans="1:2" ht="16.350000000000001" customHeight="1" x14ac:dyDescent="0.25">
      <c r="A6619" s="232">
        <v>40179</v>
      </c>
      <c r="B6619" s="233">
        <v>2044.23</v>
      </c>
    </row>
    <row r="6620" spans="1:2" ht="16.350000000000001" customHeight="1" x14ac:dyDescent="0.25">
      <c r="A6620" s="232">
        <v>40180</v>
      </c>
      <c r="B6620" s="235">
        <v>2044.23</v>
      </c>
    </row>
    <row r="6621" spans="1:2" ht="16.350000000000001" customHeight="1" x14ac:dyDescent="0.25">
      <c r="A6621" s="232">
        <v>40181</v>
      </c>
      <c r="B6621" s="233">
        <v>2044.23</v>
      </c>
    </row>
    <row r="6622" spans="1:2" ht="16.350000000000001" customHeight="1" x14ac:dyDescent="0.25">
      <c r="A6622" s="232">
        <v>40182</v>
      </c>
      <c r="B6622" s="235">
        <v>2044.23</v>
      </c>
    </row>
    <row r="6623" spans="1:2" ht="16.350000000000001" customHeight="1" x14ac:dyDescent="0.25">
      <c r="A6623" s="232">
        <v>40183</v>
      </c>
      <c r="B6623" s="233">
        <v>2021.21</v>
      </c>
    </row>
    <row r="6624" spans="1:2" ht="16.350000000000001" customHeight="1" x14ac:dyDescent="0.25">
      <c r="A6624" s="232">
        <v>40184</v>
      </c>
      <c r="B6624" s="235">
        <v>1992.78</v>
      </c>
    </row>
    <row r="6625" spans="1:2" ht="16.350000000000001" customHeight="1" x14ac:dyDescent="0.25">
      <c r="A6625" s="232">
        <v>40185</v>
      </c>
      <c r="B6625" s="233">
        <v>1971.32</v>
      </c>
    </row>
    <row r="6626" spans="1:2" ht="16.350000000000001" customHeight="1" x14ac:dyDescent="0.25">
      <c r="A6626" s="232">
        <v>40186</v>
      </c>
      <c r="B6626" s="235">
        <v>1969.08</v>
      </c>
    </row>
    <row r="6627" spans="1:2" ht="16.350000000000001" customHeight="1" x14ac:dyDescent="0.25">
      <c r="A6627" s="232">
        <v>40187</v>
      </c>
      <c r="B6627" s="233">
        <v>1968.24</v>
      </c>
    </row>
    <row r="6628" spans="1:2" ht="16.350000000000001" customHeight="1" x14ac:dyDescent="0.25">
      <c r="A6628" s="232">
        <v>40188</v>
      </c>
      <c r="B6628" s="235">
        <v>1968.24</v>
      </c>
    </row>
    <row r="6629" spans="1:2" ht="16.350000000000001" customHeight="1" x14ac:dyDescent="0.25">
      <c r="A6629" s="232">
        <v>40189</v>
      </c>
      <c r="B6629" s="233">
        <v>1968.24</v>
      </c>
    </row>
    <row r="6630" spans="1:2" ht="16.350000000000001" customHeight="1" x14ac:dyDescent="0.25">
      <c r="A6630" s="232">
        <v>40190</v>
      </c>
      <c r="B6630" s="235">
        <v>1968.24</v>
      </c>
    </row>
    <row r="6631" spans="1:2" ht="16.350000000000001" customHeight="1" x14ac:dyDescent="0.25">
      <c r="A6631" s="232">
        <v>40191</v>
      </c>
      <c r="B6631" s="233">
        <v>1959.43</v>
      </c>
    </row>
    <row r="6632" spans="1:2" ht="16.350000000000001" customHeight="1" x14ac:dyDescent="0.25">
      <c r="A6632" s="232">
        <v>40192</v>
      </c>
      <c r="B6632" s="235">
        <v>1965.81</v>
      </c>
    </row>
    <row r="6633" spans="1:2" ht="16.350000000000001" customHeight="1" x14ac:dyDescent="0.25">
      <c r="A6633" s="232">
        <v>40193</v>
      </c>
      <c r="B6633" s="233">
        <v>1974.13</v>
      </c>
    </row>
    <row r="6634" spans="1:2" ht="16.350000000000001" customHeight="1" x14ac:dyDescent="0.25">
      <c r="A6634" s="232">
        <v>40194</v>
      </c>
      <c r="B6634" s="235">
        <v>1967.4</v>
      </c>
    </row>
    <row r="6635" spans="1:2" ht="16.350000000000001" customHeight="1" x14ac:dyDescent="0.25">
      <c r="A6635" s="232">
        <v>40195</v>
      </c>
      <c r="B6635" s="233">
        <v>1967.4</v>
      </c>
    </row>
    <row r="6636" spans="1:2" ht="16.350000000000001" customHeight="1" x14ac:dyDescent="0.25">
      <c r="A6636" s="232">
        <v>40196</v>
      </c>
      <c r="B6636" s="235">
        <v>1967.4</v>
      </c>
    </row>
    <row r="6637" spans="1:2" ht="16.350000000000001" customHeight="1" x14ac:dyDescent="0.25">
      <c r="A6637" s="232">
        <v>40197</v>
      </c>
      <c r="B6637" s="233">
        <v>1967.4</v>
      </c>
    </row>
    <row r="6638" spans="1:2" ht="16.350000000000001" customHeight="1" x14ac:dyDescent="0.25">
      <c r="A6638" s="232">
        <v>40198</v>
      </c>
      <c r="B6638" s="235">
        <v>1957.82</v>
      </c>
    </row>
    <row r="6639" spans="1:2" ht="16.350000000000001" customHeight="1" x14ac:dyDescent="0.25">
      <c r="A6639" s="232">
        <v>40199</v>
      </c>
      <c r="B6639" s="233">
        <v>1964.18</v>
      </c>
    </row>
    <row r="6640" spans="1:2" ht="16.350000000000001" customHeight="1" x14ac:dyDescent="0.25">
      <c r="A6640" s="232">
        <v>40200</v>
      </c>
      <c r="B6640" s="235">
        <v>1967.08</v>
      </c>
    </row>
    <row r="6641" spans="1:2" ht="16.350000000000001" customHeight="1" x14ac:dyDescent="0.25">
      <c r="A6641" s="232">
        <v>40201</v>
      </c>
      <c r="B6641" s="233">
        <v>1981.96</v>
      </c>
    </row>
    <row r="6642" spans="1:2" ht="16.350000000000001" customHeight="1" x14ac:dyDescent="0.25">
      <c r="A6642" s="232">
        <v>40202</v>
      </c>
      <c r="B6642" s="235">
        <v>1981.96</v>
      </c>
    </row>
    <row r="6643" spans="1:2" ht="16.350000000000001" customHeight="1" x14ac:dyDescent="0.25">
      <c r="A6643" s="232">
        <v>40203</v>
      </c>
      <c r="B6643" s="233">
        <v>1981.96</v>
      </c>
    </row>
    <row r="6644" spans="1:2" ht="16.350000000000001" customHeight="1" x14ac:dyDescent="0.25">
      <c r="A6644" s="232">
        <v>40204</v>
      </c>
      <c r="B6644" s="235">
        <v>1961.97</v>
      </c>
    </row>
    <row r="6645" spans="1:2" ht="16.350000000000001" customHeight="1" x14ac:dyDescent="0.25">
      <c r="A6645" s="232">
        <v>40205</v>
      </c>
      <c r="B6645" s="233">
        <v>1972.22</v>
      </c>
    </row>
    <row r="6646" spans="1:2" ht="16.350000000000001" customHeight="1" x14ac:dyDescent="0.25">
      <c r="A6646" s="232">
        <v>40206</v>
      </c>
      <c r="B6646" s="235">
        <v>1988.05</v>
      </c>
    </row>
    <row r="6647" spans="1:2" ht="16.350000000000001" customHeight="1" x14ac:dyDescent="0.25">
      <c r="A6647" s="232">
        <v>40207</v>
      </c>
      <c r="B6647" s="233">
        <v>1991.21</v>
      </c>
    </row>
    <row r="6648" spans="1:2" ht="16.350000000000001" customHeight="1" x14ac:dyDescent="0.25">
      <c r="A6648" s="232">
        <v>40208</v>
      </c>
      <c r="B6648" s="235">
        <v>1982.29</v>
      </c>
    </row>
    <row r="6649" spans="1:2" ht="16.350000000000001" customHeight="1" x14ac:dyDescent="0.25">
      <c r="A6649" s="232">
        <v>40209</v>
      </c>
      <c r="B6649" s="233">
        <v>1982.29</v>
      </c>
    </row>
    <row r="6650" spans="1:2" ht="16.350000000000001" customHeight="1" x14ac:dyDescent="0.25">
      <c r="A6650" s="232">
        <v>40210</v>
      </c>
      <c r="B6650" s="235">
        <v>1982.29</v>
      </c>
    </row>
    <row r="6651" spans="1:2" ht="16.350000000000001" customHeight="1" x14ac:dyDescent="0.25">
      <c r="A6651" s="232">
        <v>40211</v>
      </c>
      <c r="B6651" s="233">
        <v>1972.6</v>
      </c>
    </row>
    <row r="6652" spans="1:2" ht="16.350000000000001" customHeight="1" x14ac:dyDescent="0.25">
      <c r="A6652" s="232">
        <v>40212</v>
      </c>
      <c r="B6652" s="235">
        <v>1959.93</v>
      </c>
    </row>
    <row r="6653" spans="1:2" ht="16.350000000000001" customHeight="1" x14ac:dyDescent="0.25">
      <c r="A6653" s="232">
        <v>40213</v>
      </c>
      <c r="B6653" s="233">
        <v>1966.02</v>
      </c>
    </row>
    <row r="6654" spans="1:2" ht="16.350000000000001" customHeight="1" x14ac:dyDescent="0.25">
      <c r="A6654" s="232">
        <v>40214</v>
      </c>
      <c r="B6654" s="235">
        <v>1984.16</v>
      </c>
    </row>
    <row r="6655" spans="1:2" ht="16.350000000000001" customHeight="1" x14ac:dyDescent="0.25">
      <c r="A6655" s="232">
        <v>40215</v>
      </c>
      <c r="B6655" s="233">
        <v>1997.13</v>
      </c>
    </row>
    <row r="6656" spans="1:2" ht="16.350000000000001" customHeight="1" x14ac:dyDescent="0.25">
      <c r="A6656" s="232">
        <v>40216</v>
      </c>
      <c r="B6656" s="235">
        <v>1997.13</v>
      </c>
    </row>
    <row r="6657" spans="1:2" ht="16.350000000000001" customHeight="1" x14ac:dyDescent="0.25">
      <c r="A6657" s="232">
        <v>40217</v>
      </c>
      <c r="B6657" s="233">
        <v>1997.13</v>
      </c>
    </row>
    <row r="6658" spans="1:2" ht="16.350000000000001" customHeight="1" x14ac:dyDescent="0.25">
      <c r="A6658" s="232">
        <v>40218</v>
      </c>
      <c r="B6658" s="235">
        <v>2003.76</v>
      </c>
    </row>
    <row r="6659" spans="1:2" ht="16.350000000000001" customHeight="1" x14ac:dyDescent="0.25">
      <c r="A6659" s="232">
        <v>40219</v>
      </c>
      <c r="B6659" s="233">
        <v>1981.4</v>
      </c>
    </row>
    <row r="6660" spans="1:2" ht="16.350000000000001" customHeight="1" x14ac:dyDescent="0.25">
      <c r="A6660" s="232">
        <v>40220</v>
      </c>
      <c r="B6660" s="235">
        <v>1965.03</v>
      </c>
    </row>
    <row r="6661" spans="1:2" ht="16.350000000000001" customHeight="1" x14ac:dyDescent="0.25">
      <c r="A6661" s="232">
        <v>40221</v>
      </c>
      <c r="B6661" s="233">
        <v>1943.6</v>
      </c>
    </row>
    <row r="6662" spans="1:2" ht="16.350000000000001" customHeight="1" x14ac:dyDescent="0.25">
      <c r="A6662" s="232">
        <v>40222</v>
      </c>
      <c r="B6662" s="235">
        <v>1936.9</v>
      </c>
    </row>
    <row r="6663" spans="1:2" ht="16.350000000000001" customHeight="1" x14ac:dyDescent="0.25">
      <c r="A6663" s="232">
        <v>40223</v>
      </c>
      <c r="B6663" s="233">
        <v>1936.9</v>
      </c>
    </row>
    <row r="6664" spans="1:2" ht="16.350000000000001" customHeight="1" x14ac:dyDescent="0.25">
      <c r="A6664" s="232">
        <v>40224</v>
      </c>
      <c r="B6664" s="235">
        <v>1936.9</v>
      </c>
    </row>
    <row r="6665" spans="1:2" ht="16.350000000000001" customHeight="1" x14ac:dyDescent="0.25">
      <c r="A6665" s="232">
        <v>40225</v>
      </c>
      <c r="B6665" s="233">
        <v>1936.9</v>
      </c>
    </row>
    <row r="6666" spans="1:2" ht="16.350000000000001" customHeight="1" x14ac:dyDescent="0.25">
      <c r="A6666" s="232">
        <v>40226</v>
      </c>
      <c r="B6666" s="235">
        <v>1925.79</v>
      </c>
    </row>
    <row r="6667" spans="1:2" ht="16.350000000000001" customHeight="1" x14ac:dyDescent="0.25">
      <c r="A6667" s="232">
        <v>40227</v>
      </c>
      <c r="B6667" s="233">
        <v>1928.79</v>
      </c>
    </row>
    <row r="6668" spans="1:2" ht="16.350000000000001" customHeight="1" x14ac:dyDescent="0.25">
      <c r="A6668" s="232">
        <v>40228</v>
      </c>
      <c r="B6668" s="235">
        <v>1930.94</v>
      </c>
    </row>
    <row r="6669" spans="1:2" ht="16.350000000000001" customHeight="1" x14ac:dyDescent="0.25">
      <c r="A6669" s="232">
        <v>40229</v>
      </c>
      <c r="B6669" s="233">
        <v>1928.86</v>
      </c>
    </row>
    <row r="6670" spans="1:2" ht="16.350000000000001" customHeight="1" x14ac:dyDescent="0.25">
      <c r="A6670" s="232">
        <v>40230</v>
      </c>
      <c r="B6670" s="235">
        <v>1928.86</v>
      </c>
    </row>
    <row r="6671" spans="1:2" ht="16.350000000000001" customHeight="1" x14ac:dyDescent="0.25">
      <c r="A6671" s="232">
        <v>40231</v>
      </c>
      <c r="B6671" s="233">
        <v>1928.86</v>
      </c>
    </row>
    <row r="6672" spans="1:2" ht="16.350000000000001" customHeight="1" x14ac:dyDescent="0.25">
      <c r="A6672" s="232">
        <v>40232</v>
      </c>
      <c r="B6672" s="235">
        <v>1914.87</v>
      </c>
    </row>
    <row r="6673" spans="1:2" ht="16.350000000000001" customHeight="1" x14ac:dyDescent="0.25">
      <c r="A6673" s="232">
        <v>40233</v>
      </c>
      <c r="B6673" s="233">
        <v>1924.75</v>
      </c>
    </row>
    <row r="6674" spans="1:2" ht="16.350000000000001" customHeight="1" x14ac:dyDescent="0.25">
      <c r="A6674" s="232">
        <v>40234</v>
      </c>
      <c r="B6674" s="235">
        <v>1932.15</v>
      </c>
    </row>
    <row r="6675" spans="1:2" ht="16.350000000000001" customHeight="1" x14ac:dyDescent="0.25">
      <c r="A6675" s="232">
        <v>40235</v>
      </c>
      <c r="B6675" s="233">
        <v>1941.98</v>
      </c>
    </row>
    <row r="6676" spans="1:2" ht="16.350000000000001" customHeight="1" x14ac:dyDescent="0.25">
      <c r="A6676" s="232">
        <v>40236</v>
      </c>
      <c r="B6676" s="235">
        <v>1932.32</v>
      </c>
    </row>
    <row r="6677" spans="1:2" ht="16.350000000000001" customHeight="1" x14ac:dyDescent="0.25">
      <c r="A6677" s="232">
        <v>40237</v>
      </c>
      <c r="B6677" s="233">
        <v>1932.32</v>
      </c>
    </row>
    <row r="6678" spans="1:2" ht="16.350000000000001" customHeight="1" x14ac:dyDescent="0.25">
      <c r="A6678" s="232">
        <v>40238</v>
      </c>
      <c r="B6678" s="235">
        <v>1932.32</v>
      </c>
    </row>
    <row r="6679" spans="1:2" ht="16.350000000000001" customHeight="1" x14ac:dyDescent="0.25">
      <c r="A6679" s="232">
        <v>40239</v>
      </c>
      <c r="B6679" s="233">
        <v>1913.86</v>
      </c>
    </row>
    <row r="6680" spans="1:2" ht="16.350000000000001" customHeight="1" x14ac:dyDescent="0.25">
      <c r="A6680" s="232">
        <v>40240</v>
      </c>
      <c r="B6680" s="235">
        <v>1895.86</v>
      </c>
    </row>
    <row r="6681" spans="1:2" ht="16.350000000000001" customHeight="1" x14ac:dyDescent="0.25">
      <c r="A6681" s="232">
        <v>40241</v>
      </c>
      <c r="B6681" s="233">
        <v>1916.41</v>
      </c>
    </row>
    <row r="6682" spans="1:2" ht="16.350000000000001" customHeight="1" x14ac:dyDescent="0.25">
      <c r="A6682" s="232">
        <v>40242</v>
      </c>
      <c r="B6682" s="235">
        <v>1928.33</v>
      </c>
    </row>
    <row r="6683" spans="1:2" ht="16.350000000000001" customHeight="1" x14ac:dyDescent="0.25">
      <c r="A6683" s="232">
        <v>40243</v>
      </c>
      <c r="B6683" s="233">
        <v>1902.31</v>
      </c>
    </row>
    <row r="6684" spans="1:2" ht="16.350000000000001" customHeight="1" x14ac:dyDescent="0.25">
      <c r="A6684" s="232">
        <v>40244</v>
      </c>
      <c r="B6684" s="235">
        <v>1902.31</v>
      </c>
    </row>
    <row r="6685" spans="1:2" ht="16.350000000000001" customHeight="1" x14ac:dyDescent="0.25">
      <c r="A6685" s="232">
        <v>40245</v>
      </c>
      <c r="B6685" s="233">
        <v>1902.31</v>
      </c>
    </row>
    <row r="6686" spans="1:2" ht="16.350000000000001" customHeight="1" x14ac:dyDescent="0.25">
      <c r="A6686" s="232">
        <v>40246</v>
      </c>
      <c r="B6686" s="235">
        <v>1894.44</v>
      </c>
    </row>
    <row r="6687" spans="1:2" ht="16.350000000000001" customHeight="1" x14ac:dyDescent="0.25">
      <c r="A6687" s="232">
        <v>40247</v>
      </c>
      <c r="B6687" s="233">
        <v>1894.3</v>
      </c>
    </row>
    <row r="6688" spans="1:2" ht="16.350000000000001" customHeight="1" x14ac:dyDescent="0.25">
      <c r="A6688" s="232">
        <v>40248</v>
      </c>
      <c r="B6688" s="235">
        <v>1888.05</v>
      </c>
    </row>
    <row r="6689" spans="1:2" ht="16.350000000000001" customHeight="1" x14ac:dyDescent="0.25">
      <c r="A6689" s="232">
        <v>40249</v>
      </c>
      <c r="B6689" s="233">
        <v>1894.79</v>
      </c>
    </row>
    <row r="6690" spans="1:2" ht="16.350000000000001" customHeight="1" x14ac:dyDescent="0.25">
      <c r="A6690" s="232">
        <v>40250</v>
      </c>
      <c r="B6690" s="235">
        <v>1892.99</v>
      </c>
    </row>
    <row r="6691" spans="1:2" ht="16.350000000000001" customHeight="1" x14ac:dyDescent="0.25">
      <c r="A6691" s="232">
        <v>40251</v>
      </c>
      <c r="B6691" s="233">
        <v>1892.99</v>
      </c>
    </row>
    <row r="6692" spans="1:2" ht="16.350000000000001" customHeight="1" x14ac:dyDescent="0.25">
      <c r="A6692" s="232">
        <v>40252</v>
      </c>
      <c r="B6692" s="235">
        <v>1892.99</v>
      </c>
    </row>
    <row r="6693" spans="1:2" ht="16.350000000000001" customHeight="1" x14ac:dyDescent="0.25">
      <c r="A6693" s="232">
        <v>40253</v>
      </c>
      <c r="B6693" s="233">
        <v>1899.75</v>
      </c>
    </row>
    <row r="6694" spans="1:2" ht="16.350000000000001" customHeight="1" x14ac:dyDescent="0.25">
      <c r="A6694" s="232">
        <v>40254</v>
      </c>
      <c r="B6694" s="235">
        <v>1896.15</v>
      </c>
    </row>
    <row r="6695" spans="1:2" ht="16.350000000000001" customHeight="1" x14ac:dyDescent="0.25">
      <c r="A6695" s="232">
        <v>40255</v>
      </c>
      <c r="B6695" s="233">
        <v>1893.42</v>
      </c>
    </row>
    <row r="6696" spans="1:2" ht="16.350000000000001" customHeight="1" x14ac:dyDescent="0.25">
      <c r="A6696" s="232">
        <v>40256</v>
      </c>
      <c r="B6696" s="235">
        <v>1900.55</v>
      </c>
    </row>
    <row r="6697" spans="1:2" ht="16.350000000000001" customHeight="1" x14ac:dyDescent="0.25">
      <c r="A6697" s="232">
        <v>40257</v>
      </c>
      <c r="B6697" s="233">
        <v>1907.06</v>
      </c>
    </row>
    <row r="6698" spans="1:2" ht="16.350000000000001" customHeight="1" x14ac:dyDescent="0.25">
      <c r="A6698" s="232">
        <v>40258</v>
      </c>
      <c r="B6698" s="235">
        <v>1907.06</v>
      </c>
    </row>
    <row r="6699" spans="1:2" ht="16.350000000000001" customHeight="1" x14ac:dyDescent="0.25">
      <c r="A6699" s="232">
        <v>40259</v>
      </c>
      <c r="B6699" s="233">
        <v>1907.06</v>
      </c>
    </row>
    <row r="6700" spans="1:2" ht="16.350000000000001" customHeight="1" x14ac:dyDescent="0.25">
      <c r="A6700" s="232">
        <v>40260</v>
      </c>
      <c r="B6700" s="235">
        <v>1907.06</v>
      </c>
    </row>
    <row r="6701" spans="1:2" ht="16.350000000000001" customHeight="1" x14ac:dyDescent="0.25">
      <c r="A6701" s="232">
        <v>40261</v>
      </c>
      <c r="B6701" s="233">
        <v>1907.06</v>
      </c>
    </row>
    <row r="6702" spans="1:2" ht="16.350000000000001" customHeight="1" x14ac:dyDescent="0.25">
      <c r="A6702" s="232">
        <v>40262</v>
      </c>
      <c r="B6702" s="235">
        <v>1923.41</v>
      </c>
    </row>
    <row r="6703" spans="1:2" ht="16.350000000000001" customHeight="1" x14ac:dyDescent="0.25">
      <c r="A6703" s="232">
        <v>40263</v>
      </c>
      <c r="B6703" s="233">
        <v>1922.91</v>
      </c>
    </row>
    <row r="6704" spans="1:2" ht="16.350000000000001" customHeight="1" x14ac:dyDescent="0.25">
      <c r="A6704" s="232">
        <v>40264</v>
      </c>
      <c r="B6704" s="235">
        <v>1933.4</v>
      </c>
    </row>
    <row r="6705" spans="1:2" ht="16.350000000000001" customHeight="1" x14ac:dyDescent="0.25">
      <c r="A6705" s="232">
        <v>40265</v>
      </c>
      <c r="B6705" s="233">
        <v>1933.4</v>
      </c>
    </row>
    <row r="6706" spans="1:2" ht="16.350000000000001" customHeight="1" x14ac:dyDescent="0.25">
      <c r="A6706" s="232">
        <v>40266</v>
      </c>
      <c r="B6706" s="235">
        <v>1933.4</v>
      </c>
    </row>
    <row r="6707" spans="1:2" ht="16.350000000000001" customHeight="1" x14ac:dyDescent="0.25">
      <c r="A6707" s="232">
        <v>40267</v>
      </c>
      <c r="B6707" s="233">
        <v>1934.21</v>
      </c>
    </row>
    <row r="6708" spans="1:2" ht="16.350000000000001" customHeight="1" x14ac:dyDescent="0.25">
      <c r="A6708" s="232">
        <v>40268</v>
      </c>
      <c r="B6708" s="235">
        <v>1928.59</v>
      </c>
    </row>
    <row r="6709" spans="1:2" ht="16.350000000000001" customHeight="1" x14ac:dyDescent="0.25">
      <c r="A6709" s="232">
        <v>40269</v>
      </c>
      <c r="B6709" s="233">
        <v>1921.88</v>
      </c>
    </row>
    <row r="6710" spans="1:2" ht="16.350000000000001" customHeight="1" x14ac:dyDescent="0.25">
      <c r="A6710" s="232">
        <v>40270</v>
      </c>
      <c r="B6710" s="235">
        <v>1921.88</v>
      </c>
    </row>
    <row r="6711" spans="1:2" ht="16.350000000000001" customHeight="1" x14ac:dyDescent="0.25">
      <c r="A6711" s="232">
        <v>40271</v>
      </c>
      <c r="B6711" s="233">
        <v>1921.88</v>
      </c>
    </row>
    <row r="6712" spans="1:2" ht="16.350000000000001" customHeight="1" x14ac:dyDescent="0.25">
      <c r="A6712" s="232">
        <v>40272</v>
      </c>
      <c r="B6712" s="235">
        <v>1921.88</v>
      </c>
    </row>
    <row r="6713" spans="1:2" ht="16.350000000000001" customHeight="1" x14ac:dyDescent="0.25">
      <c r="A6713" s="232">
        <v>40273</v>
      </c>
      <c r="B6713" s="233">
        <v>1921.88</v>
      </c>
    </row>
    <row r="6714" spans="1:2" ht="16.350000000000001" customHeight="1" x14ac:dyDescent="0.25">
      <c r="A6714" s="232">
        <v>40274</v>
      </c>
      <c r="B6714" s="235">
        <v>1911.78</v>
      </c>
    </row>
    <row r="6715" spans="1:2" ht="16.350000000000001" customHeight="1" x14ac:dyDescent="0.25">
      <c r="A6715" s="232">
        <v>40275</v>
      </c>
      <c r="B6715" s="233">
        <v>1911.07</v>
      </c>
    </row>
    <row r="6716" spans="1:2" ht="16.350000000000001" customHeight="1" x14ac:dyDescent="0.25">
      <c r="A6716" s="232">
        <v>40276</v>
      </c>
      <c r="B6716" s="235">
        <v>1920.53</v>
      </c>
    </row>
    <row r="6717" spans="1:2" ht="16.350000000000001" customHeight="1" x14ac:dyDescent="0.25">
      <c r="A6717" s="232">
        <v>40277</v>
      </c>
      <c r="B6717" s="233">
        <v>1931.91</v>
      </c>
    </row>
    <row r="6718" spans="1:2" ht="16.350000000000001" customHeight="1" x14ac:dyDescent="0.25">
      <c r="A6718" s="232">
        <v>40278</v>
      </c>
      <c r="B6718" s="235">
        <v>1921.32</v>
      </c>
    </row>
    <row r="6719" spans="1:2" ht="16.350000000000001" customHeight="1" x14ac:dyDescent="0.25">
      <c r="A6719" s="232">
        <v>40279</v>
      </c>
      <c r="B6719" s="233">
        <v>1921.32</v>
      </c>
    </row>
    <row r="6720" spans="1:2" ht="16.350000000000001" customHeight="1" x14ac:dyDescent="0.25">
      <c r="A6720" s="232">
        <v>40280</v>
      </c>
      <c r="B6720" s="235">
        <v>1921.32</v>
      </c>
    </row>
    <row r="6721" spans="1:2" ht="16.350000000000001" customHeight="1" x14ac:dyDescent="0.25">
      <c r="A6721" s="232">
        <v>40281</v>
      </c>
      <c r="B6721" s="233">
        <v>1926.16</v>
      </c>
    </row>
    <row r="6722" spans="1:2" ht="16.350000000000001" customHeight="1" x14ac:dyDescent="0.25">
      <c r="A6722" s="232">
        <v>40282</v>
      </c>
      <c r="B6722" s="235">
        <v>1936.22</v>
      </c>
    </row>
    <row r="6723" spans="1:2" ht="16.350000000000001" customHeight="1" x14ac:dyDescent="0.25">
      <c r="A6723" s="232">
        <v>40283</v>
      </c>
      <c r="B6723" s="233">
        <v>1938.24</v>
      </c>
    </row>
    <row r="6724" spans="1:2" ht="16.350000000000001" customHeight="1" x14ac:dyDescent="0.25">
      <c r="A6724" s="232">
        <v>40284</v>
      </c>
      <c r="B6724" s="235">
        <v>1943.83</v>
      </c>
    </row>
    <row r="6725" spans="1:2" ht="16.350000000000001" customHeight="1" x14ac:dyDescent="0.25">
      <c r="A6725" s="232">
        <v>40285</v>
      </c>
      <c r="B6725" s="233">
        <v>1942.21</v>
      </c>
    </row>
    <row r="6726" spans="1:2" ht="16.350000000000001" customHeight="1" x14ac:dyDescent="0.25">
      <c r="A6726" s="232">
        <v>40286</v>
      </c>
      <c r="B6726" s="235">
        <v>1942.21</v>
      </c>
    </row>
    <row r="6727" spans="1:2" ht="16.350000000000001" customHeight="1" x14ac:dyDescent="0.25">
      <c r="A6727" s="232">
        <v>40287</v>
      </c>
      <c r="B6727" s="233">
        <v>1942.21</v>
      </c>
    </row>
    <row r="6728" spans="1:2" ht="16.350000000000001" customHeight="1" x14ac:dyDescent="0.25">
      <c r="A6728" s="232">
        <v>40288</v>
      </c>
      <c r="B6728" s="235">
        <v>1951.04</v>
      </c>
    </row>
    <row r="6729" spans="1:2" ht="16.350000000000001" customHeight="1" x14ac:dyDescent="0.25">
      <c r="A6729" s="232">
        <v>40289</v>
      </c>
      <c r="B6729" s="233">
        <v>1947.69</v>
      </c>
    </row>
    <row r="6730" spans="1:2" ht="16.350000000000001" customHeight="1" x14ac:dyDescent="0.25">
      <c r="A6730" s="232">
        <v>40290</v>
      </c>
      <c r="B6730" s="235">
        <v>1948.47</v>
      </c>
    </row>
    <row r="6731" spans="1:2" ht="16.350000000000001" customHeight="1" x14ac:dyDescent="0.25">
      <c r="A6731" s="232">
        <v>40291</v>
      </c>
      <c r="B6731" s="233">
        <v>1955.84</v>
      </c>
    </row>
    <row r="6732" spans="1:2" ht="16.350000000000001" customHeight="1" x14ac:dyDescent="0.25">
      <c r="A6732" s="232">
        <v>40292</v>
      </c>
      <c r="B6732" s="235">
        <v>1950.89</v>
      </c>
    </row>
    <row r="6733" spans="1:2" ht="16.350000000000001" customHeight="1" x14ac:dyDescent="0.25">
      <c r="A6733" s="232">
        <v>40293</v>
      </c>
      <c r="B6733" s="233">
        <v>1950.89</v>
      </c>
    </row>
    <row r="6734" spans="1:2" ht="16.350000000000001" customHeight="1" x14ac:dyDescent="0.25">
      <c r="A6734" s="232">
        <v>40294</v>
      </c>
      <c r="B6734" s="235">
        <v>1950.89</v>
      </c>
    </row>
    <row r="6735" spans="1:2" ht="16.350000000000001" customHeight="1" x14ac:dyDescent="0.25">
      <c r="A6735" s="232">
        <v>40295</v>
      </c>
      <c r="B6735" s="233">
        <v>1943.41</v>
      </c>
    </row>
    <row r="6736" spans="1:2" ht="16.350000000000001" customHeight="1" x14ac:dyDescent="0.25">
      <c r="A6736" s="232">
        <v>40296</v>
      </c>
      <c r="B6736" s="235">
        <v>1961.82</v>
      </c>
    </row>
    <row r="6737" spans="1:2" ht="16.350000000000001" customHeight="1" x14ac:dyDescent="0.25">
      <c r="A6737" s="232">
        <v>40297</v>
      </c>
      <c r="B6737" s="233">
        <v>1973.05</v>
      </c>
    </row>
    <row r="6738" spans="1:2" ht="16.350000000000001" customHeight="1" x14ac:dyDescent="0.25">
      <c r="A6738" s="232">
        <v>40298</v>
      </c>
      <c r="B6738" s="235">
        <v>1969.75</v>
      </c>
    </row>
    <row r="6739" spans="1:2" ht="16.350000000000001" customHeight="1" x14ac:dyDescent="0.25">
      <c r="A6739" s="232">
        <v>40299</v>
      </c>
      <c r="B6739" s="233">
        <v>1950.44</v>
      </c>
    </row>
    <row r="6740" spans="1:2" ht="16.350000000000001" customHeight="1" x14ac:dyDescent="0.25">
      <c r="A6740" s="232">
        <v>40300</v>
      </c>
      <c r="B6740" s="235">
        <v>1950.44</v>
      </c>
    </row>
    <row r="6741" spans="1:2" ht="16.350000000000001" customHeight="1" x14ac:dyDescent="0.25">
      <c r="A6741" s="232">
        <v>40301</v>
      </c>
      <c r="B6741" s="233">
        <v>1950.44</v>
      </c>
    </row>
    <row r="6742" spans="1:2" ht="16.350000000000001" customHeight="1" x14ac:dyDescent="0.25">
      <c r="A6742" s="232">
        <v>40302</v>
      </c>
      <c r="B6742" s="235">
        <v>1973.42</v>
      </c>
    </row>
    <row r="6743" spans="1:2" ht="16.350000000000001" customHeight="1" x14ac:dyDescent="0.25">
      <c r="A6743" s="232">
        <v>40303</v>
      </c>
      <c r="B6743" s="233">
        <v>1988.47</v>
      </c>
    </row>
    <row r="6744" spans="1:2" ht="16.350000000000001" customHeight="1" x14ac:dyDescent="0.25">
      <c r="A6744" s="232">
        <v>40304</v>
      </c>
      <c r="B6744" s="235">
        <v>2003.37</v>
      </c>
    </row>
    <row r="6745" spans="1:2" ht="16.350000000000001" customHeight="1" x14ac:dyDescent="0.25">
      <c r="A6745" s="232">
        <v>40305</v>
      </c>
      <c r="B6745" s="233">
        <v>2010.13</v>
      </c>
    </row>
    <row r="6746" spans="1:2" ht="16.350000000000001" customHeight="1" x14ac:dyDescent="0.25">
      <c r="A6746" s="232">
        <v>40306</v>
      </c>
      <c r="B6746" s="235">
        <v>2029.54</v>
      </c>
    </row>
    <row r="6747" spans="1:2" ht="16.350000000000001" customHeight="1" x14ac:dyDescent="0.25">
      <c r="A6747" s="232">
        <v>40307</v>
      </c>
      <c r="B6747" s="233">
        <v>2029.54</v>
      </c>
    </row>
    <row r="6748" spans="1:2" ht="16.350000000000001" customHeight="1" x14ac:dyDescent="0.25">
      <c r="A6748" s="232">
        <v>40308</v>
      </c>
      <c r="B6748" s="235">
        <v>2029.54</v>
      </c>
    </row>
    <row r="6749" spans="1:2" ht="16.350000000000001" customHeight="1" x14ac:dyDescent="0.25">
      <c r="A6749" s="232">
        <v>40309</v>
      </c>
      <c r="B6749" s="233">
        <v>1988.32</v>
      </c>
    </row>
    <row r="6750" spans="1:2" ht="16.350000000000001" customHeight="1" x14ac:dyDescent="0.25">
      <c r="A6750" s="232">
        <v>40310</v>
      </c>
      <c r="B6750" s="235">
        <v>1980.5</v>
      </c>
    </row>
    <row r="6751" spans="1:2" ht="16.350000000000001" customHeight="1" x14ac:dyDescent="0.25">
      <c r="A6751" s="232">
        <v>40311</v>
      </c>
      <c r="B6751" s="233">
        <v>1966.36</v>
      </c>
    </row>
    <row r="6752" spans="1:2" ht="16.350000000000001" customHeight="1" x14ac:dyDescent="0.25">
      <c r="A6752" s="232">
        <v>40312</v>
      </c>
      <c r="B6752" s="235">
        <v>1959.62</v>
      </c>
    </row>
    <row r="6753" spans="1:2" ht="16.350000000000001" customHeight="1" x14ac:dyDescent="0.25">
      <c r="A6753" s="232">
        <v>40313</v>
      </c>
      <c r="B6753" s="233">
        <v>1968.1</v>
      </c>
    </row>
    <row r="6754" spans="1:2" ht="16.350000000000001" customHeight="1" x14ac:dyDescent="0.25">
      <c r="A6754" s="232">
        <v>40314</v>
      </c>
      <c r="B6754" s="235">
        <v>1968.1</v>
      </c>
    </row>
    <row r="6755" spans="1:2" ht="16.350000000000001" customHeight="1" x14ac:dyDescent="0.25">
      <c r="A6755" s="232">
        <v>40315</v>
      </c>
      <c r="B6755" s="233">
        <v>1968.1</v>
      </c>
    </row>
    <row r="6756" spans="1:2" ht="16.350000000000001" customHeight="1" x14ac:dyDescent="0.25">
      <c r="A6756" s="232">
        <v>40316</v>
      </c>
      <c r="B6756" s="235">
        <v>1968.1</v>
      </c>
    </row>
    <row r="6757" spans="1:2" ht="16.350000000000001" customHeight="1" x14ac:dyDescent="0.25">
      <c r="A6757" s="232">
        <v>40317</v>
      </c>
      <c r="B6757" s="233">
        <v>1976.46</v>
      </c>
    </row>
    <row r="6758" spans="1:2" ht="16.350000000000001" customHeight="1" x14ac:dyDescent="0.25">
      <c r="A6758" s="232">
        <v>40318</v>
      </c>
      <c r="B6758" s="235">
        <v>1997.09</v>
      </c>
    </row>
    <row r="6759" spans="1:2" ht="16.350000000000001" customHeight="1" x14ac:dyDescent="0.25">
      <c r="A6759" s="232">
        <v>40319</v>
      </c>
      <c r="B6759" s="233">
        <v>2017.68</v>
      </c>
    </row>
    <row r="6760" spans="1:2" ht="16.350000000000001" customHeight="1" x14ac:dyDescent="0.25">
      <c r="A6760" s="232">
        <v>40320</v>
      </c>
      <c r="B6760" s="235">
        <v>1998.42</v>
      </c>
    </row>
    <row r="6761" spans="1:2" ht="16.350000000000001" customHeight="1" x14ac:dyDescent="0.25">
      <c r="A6761" s="232">
        <v>40321</v>
      </c>
      <c r="B6761" s="233">
        <v>1998.42</v>
      </c>
    </row>
    <row r="6762" spans="1:2" ht="16.350000000000001" customHeight="1" x14ac:dyDescent="0.25">
      <c r="A6762" s="232">
        <v>40322</v>
      </c>
      <c r="B6762" s="235">
        <v>1998.42</v>
      </c>
    </row>
    <row r="6763" spans="1:2" ht="16.350000000000001" customHeight="1" x14ac:dyDescent="0.25">
      <c r="A6763" s="232">
        <v>40323</v>
      </c>
      <c r="B6763" s="233">
        <v>1975.01</v>
      </c>
    </row>
    <row r="6764" spans="1:2" ht="16.350000000000001" customHeight="1" x14ac:dyDescent="0.25">
      <c r="A6764" s="232">
        <v>40324</v>
      </c>
      <c r="B6764" s="235">
        <v>1989.51</v>
      </c>
    </row>
    <row r="6765" spans="1:2" ht="16.350000000000001" customHeight="1" x14ac:dyDescent="0.25">
      <c r="A6765" s="232">
        <v>40325</v>
      </c>
      <c r="B6765" s="233">
        <v>1976.4</v>
      </c>
    </row>
    <row r="6766" spans="1:2" ht="16.350000000000001" customHeight="1" x14ac:dyDescent="0.25">
      <c r="A6766" s="232">
        <v>40326</v>
      </c>
      <c r="B6766" s="235">
        <v>1966.8</v>
      </c>
    </row>
    <row r="6767" spans="1:2" ht="16.350000000000001" customHeight="1" x14ac:dyDescent="0.25">
      <c r="A6767" s="232">
        <v>40327</v>
      </c>
      <c r="B6767" s="233">
        <v>1971.55</v>
      </c>
    </row>
    <row r="6768" spans="1:2" ht="16.350000000000001" customHeight="1" x14ac:dyDescent="0.25">
      <c r="A6768" s="232">
        <v>40328</v>
      </c>
      <c r="B6768" s="235">
        <v>1971.55</v>
      </c>
    </row>
    <row r="6769" spans="1:2" ht="16.350000000000001" customHeight="1" x14ac:dyDescent="0.25">
      <c r="A6769" s="232">
        <v>40329</v>
      </c>
      <c r="B6769" s="233">
        <v>1971.55</v>
      </c>
    </row>
    <row r="6770" spans="1:2" ht="16.350000000000001" customHeight="1" x14ac:dyDescent="0.25">
      <c r="A6770" s="232">
        <v>40330</v>
      </c>
      <c r="B6770" s="235">
        <v>1971.55</v>
      </c>
    </row>
    <row r="6771" spans="1:2" ht="16.350000000000001" customHeight="1" x14ac:dyDescent="0.25">
      <c r="A6771" s="232">
        <v>40331</v>
      </c>
      <c r="B6771" s="233">
        <v>1971.45</v>
      </c>
    </row>
    <row r="6772" spans="1:2" ht="16.350000000000001" customHeight="1" x14ac:dyDescent="0.25">
      <c r="A6772" s="232">
        <v>40332</v>
      </c>
      <c r="B6772" s="235">
        <v>1963.36</v>
      </c>
    </row>
    <row r="6773" spans="1:2" ht="16.350000000000001" customHeight="1" x14ac:dyDescent="0.25">
      <c r="A6773" s="232">
        <v>40333</v>
      </c>
      <c r="B6773" s="233">
        <v>1961.47</v>
      </c>
    </row>
    <row r="6774" spans="1:2" ht="16.350000000000001" customHeight="1" x14ac:dyDescent="0.25">
      <c r="A6774" s="232">
        <v>40334</v>
      </c>
      <c r="B6774" s="235">
        <v>1965.83</v>
      </c>
    </row>
    <row r="6775" spans="1:2" ht="16.350000000000001" customHeight="1" x14ac:dyDescent="0.25">
      <c r="A6775" s="232">
        <v>40335</v>
      </c>
      <c r="B6775" s="233">
        <v>1965.83</v>
      </c>
    </row>
    <row r="6776" spans="1:2" ht="16.350000000000001" customHeight="1" x14ac:dyDescent="0.25">
      <c r="A6776" s="232">
        <v>40336</v>
      </c>
      <c r="B6776" s="235">
        <v>1965.83</v>
      </c>
    </row>
    <row r="6777" spans="1:2" ht="16.350000000000001" customHeight="1" x14ac:dyDescent="0.25">
      <c r="A6777" s="232">
        <v>40337</v>
      </c>
      <c r="B6777" s="233">
        <v>1965.83</v>
      </c>
    </row>
    <row r="6778" spans="1:2" ht="16.350000000000001" customHeight="1" x14ac:dyDescent="0.25">
      <c r="A6778" s="232">
        <v>40338</v>
      </c>
      <c r="B6778" s="235">
        <v>1960.5</v>
      </c>
    </row>
    <row r="6779" spans="1:2" ht="16.350000000000001" customHeight="1" x14ac:dyDescent="0.25">
      <c r="A6779" s="232">
        <v>40339</v>
      </c>
      <c r="B6779" s="233">
        <v>1943.41</v>
      </c>
    </row>
    <row r="6780" spans="1:2" ht="16.350000000000001" customHeight="1" x14ac:dyDescent="0.25">
      <c r="A6780" s="232">
        <v>40340</v>
      </c>
      <c r="B6780" s="235">
        <v>1928.83</v>
      </c>
    </row>
    <row r="6781" spans="1:2" ht="16.350000000000001" customHeight="1" x14ac:dyDescent="0.25">
      <c r="A6781" s="232">
        <v>40341</v>
      </c>
      <c r="B6781" s="233">
        <v>1925.35</v>
      </c>
    </row>
    <row r="6782" spans="1:2" ht="16.350000000000001" customHeight="1" x14ac:dyDescent="0.25">
      <c r="A6782" s="232">
        <v>40342</v>
      </c>
      <c r="B6782" s="235">
        <v>1925.35</v>
      </c>
    </row>
    <row r="6783" spans="1:2" ht="16.350000000000001" customHeight="1" x14ac:dyDescent="0.25">
      <c r="A6783" s="232">
        <v>40343</v>
      </c>
      <c r="B6783" s="233">
        <v>1925.35</v>
      </c>
    </row>
    <row r="6784" spans="1:2" ht="16.350000000000001" customHeight="1" x14ac:dyDescent="0.25">
      <c r="A6784" s="232">
        <v>40344</v>
      </c>
      <c r="B6784" s="235">
        <v>1925.35</v>
      </c>
    </row>
    <row r="6785" spans="1:2" ht="16.350000000000001" customHeight="1" x14ac:dyDescent="0.25">
      <c r="A6785" s="232">
        <v>40345</v>
      </c>
      <c r="B6785" s="233">
        <v>1917.82</v>
      </c>
    </row>
    <row r="6786" spans="1:2" ht="16.350000000000001" customHeight="1" x14ac:dyDescent="0.25">
      <c r="A6786" s="232">
        <v>40346</v>
      </c>
      <c r="B6786" s="235">
        <v>1912.29</v>
      </c>
    </row>
    <row r="6787" spans="1:2" ht="16.350000000000001" customHeight="1" x14ac:dyDescent="0.25">
      <c r="A6787" s="232">
        <v>40347</v>
      </c>
      <c r="B6787" s="233">
        <v>1902.78</v>
      </c>
    </row>
    <row r="6788" spans="1:2" ht="16.350000000000001" customHeight="1" x14ac:dyDescent="0.25">
      <c r="A6788" s="232">
        <v>40348</v>
      </c>
      <c r="B6788" s="235">
        <v>1906.61</v>
      </c>
    </row>
    <row r="6789" spans="1:2" ht="16.350000000000001" customHeight="1" x14ac:dyDescent="0.25">
      <c r="A6789" s="232">
        <v>40349</v>
      </c>
      <c r="B6789" s="233">
        <v>1906.61</v>
      </c>
    </row>
    <row r="6790" spans="1:2" ht="16.350000000000001" customHeight="1" x14ac:dyDescent="0.25">
      <c r="A6790" s="232">
        <v>40350</v>
      </c>
      <c r="B6790" s="235">
        <v>1906.61</v>
      </c>
    </row>
    <row r="6791" spans="1:2" ht="16.350000000000001" customHeight="1" x14ac:dyDescent="0.25">
      <c r="A6791" s="232">
        <v>40351</v>
      </c>
      <c r="B6791" s="233">
        <v>1889.51</v>
      </c>
    </row>
    <row r="6792" spans="1:2" ht="16.350000000000001" customHeight="1" x14ac:dyDescent="0.25">
      <c r="A6792" s="232">
        <v>40352</v>
      </c>
      <c r="B6792" s="235">
        <v>1886.05</v>
      </c>
    </row>
    <row r="6793" spans="1:2" ht="16.350000000000001" customHeight="1" x14ac:dyDescent="0.25">
      <c r="A6793" s="232">
        <v>40353</v>
      </c>
      <c r="B6793" s="233">
        <v>1895.75</v>
      </c>
    </row>
    <row r="6794" spans="1:2" ht="16.350000000000001" customHeight="1" x14ac:dyDescent="0.25">
      <c r="A6794" s="232">
        <v>40354</v>
      </c>
      <c r="B6794" s="235">
        <v>1896.87</v>
      </c>
    </row>
    <row r="6795" spans="1:2" ht="16.350000000000001" customHeight="1" x14ac:dyDescent="0.25">
      <c r="A6795" s="232">
        <v>40355</v>
      </c>
      <c r="B6795" s="233">
        <v>1900.36</v>
      </c>
    </row>
    <row r="6796" spans="1:2" ht="16.350000000000001" customHeight="1" x14ac:dyDescent="0.25">
      <c r="A6796" s="232">
        <v>40356</v>
      </c>
      <c r="B6796" s="235">
        <v>1900.36</v>
      </c>
    </row>
    <row r="6797" spans="1:2" ht="16.350000000000001" customHeight="1" x14ac:dyDescent="0.25">
      <c r="A6797" s="232">
        <v>40357</v>
      </c>
      <c r="B6797" s="233">
        <v>1900.36</v>
      </c>
    </row>
    <row r="6798" spans="1:2" ht="16.350000000000001" customHeight="1" x14ac:dyDescent="0.25">
      <c r="A6798" s="232">
        <v>40358</v>
      </c>
      <c r="B6798" s="235">
        <v>1901.65</v>
      </c>
    </row>
    <row r="6799" spans="1:2" ht="16.350000000000001" customHeight="1" x14ac:dyDescent="0.25">
      <c r="A6799" s="232">
        <v>40359</v>
      </c>
      <c r="B6799" s="233">
        <v>1916.46</v>
      </c>
    </row>
    <row r="6800" spans="1:2" ht="16.350000000000001" customHeight="1" x14ac:dyDescent="0.25">
      <c r="A6800" s="232">
        <v>40360</v>
      </c>
      <c r="B6800" s="235">
        <v>1913.15</v>
      </c>
    </row>
    <row r="6801" spans="1:2" ht="16.350000000000001" customHeight="1" x14ac:dyDescent="0.25">
      <c r="A6801" s="232">
        <v>40361</v>
      </c>
      <c r="B6801" s="233">
        <v>1897.33</v>
      </c>
    </row>
    <row r="6802" spans="1:2" ht="16.350000000000001" customHeight="1" x14ac:dyDescent="0.25">
      <c r="A6802" s="232">
        <v>40362</v>
      </c>
      <c r="B6802" s="235">
        <v>1884.31</v>
      </c>
    </row>
    <row r="6803" spans="1:2" ht="16.350000000000001" customHeight="1" x14ac:dyDescent="0.25">
      <c r="A6803" s="232">
        <v>40363</v>
      </c>
      <c r="B6803" s="233">
        <v>1884.31</v>
      </c>
    </row>
    <row r="6804" spans="1:2" ht="16.350000000000001" customHeight="1" x14ac:dyDescent="0.25">
      <c r="A6804" s="232">
        <v>40364</v>
      </c>
      <c r="B6804" s="235">
        <v>1884.31</v>
      </c>
    </row>
    <row r="6805" spans="1:2" ht="16.350000000000001" customHeight="1" x14ac:dyDescent="0.25">
      <c r="A6805" s="232">
        <v>40365</v>
      </c>
      <c r="B6805" s="233">
        <v>1884.31</v>
      </c>
    </row>
    <row r="6806" spans="1:2" ht="16.350000000000001" customHeight="1" x14ac:dyDescent="0.25">
      <c r="A6806" s="232">
        <v>40366</v>
      </c>
      <c r="B6806" s="235">
        <v>1882.47</v>
      </c>
    </row>
    <row r="6807" spans="1:2" ht="16.350000000000001" customHeight="1" x14ac:dyDescent="0.25">
      <c r="A6807" s="232">
        <v>40367</v>
      </c>
      <c r="B6807" s="233">
        <v>1901.38</v>
      </c>
    </row>
    <row r="6808" spans="1:2" ht="16.350000000000001" customHeight="1" x14ac:dyDescent="0.25">
      <c r="A6808" s="232">
        <v>40368</v>
      </c>
      <c r="B6808" s="235">
        <v>1889.61</v>
      </c>
    </row>
    <row r="6809" spans="1:2" ht="16.350000000000001" customHeight="1" x14ac:dyDescent="0.25">
      <c r="A6809" s="232">
        <v>40369</v>
      </c>
      <c r="B6809" s="233">
        <v>1877.66</v>
      </c>
    </row>
    <row r="6810" spans="1:2" ht="16.350000000000001" customHeight="1" x14ac:dyDescent="0.25">
      <c r="A6810" s="232">
        <v>40370</v>
      </c>
      <c r="B6810" s="235">
        <v>1877.66</v>
      </c>
    </row>
    <row r="6811" spans="1:2" ht="16.350000000000001" customHeight="1" x14ac:dyDescent="0.25">
      <c r="A6811" s="232">
        <v>40371</v>
      </c>
      <c r="B6811" s="233">
        <v>1877.66</v>
      </c>
    </row>
    <row r="6812" spans="1:2" ht="16.350000000000001" customHeight="1" x14ac:dyDescent="0.25">
      <c r="A6812" s="232">
        <v>40372</v>
      </c>
      <c r="B6812" s="235">
        <v>1877.2</v>
      </c>
    </row>
    <row r="6813" spans="1:2" ht="16.350000000000001" customHeight="1" x14ac:dyDescent="0.25">
      <c r="A6813" s="232">
        <v>40373</v>
      </c>
      <c r="B6813" s="233">
        <v>1871.19</v>
      </c>
    </row>
    <row r="6814" spans="1:2" ht="16.350000000000001" customHeight="1" x14ac:dyDescent="0.25">
      <c r="A6814" s="232">
        <v>40374</v>
      </c>
      <c r="B6814" s="235">
        <v>1873.87</v>
      </c>
    </row>
    <row r="6815" spans="1:2" ht="16.350000000000001" customHeight="1" x14ac:dyDescent="0.25">
      <c r="A6815" s="232">
        <v>40375</v>
      </c>
      <c r="B6815" s="233">
        <v>1871.96</v>
      </c>
    </row>
    <row r="6816" spans="1:2" ht="16.350000000000001" customHeight="1" x14ac:dyDescent="0.25">
      <c r="A6816" s="232">
        <v>40376</v>
      </c>
      <c r="B6816" s="235">
        <v>1878.77</v>
      </c>
    </row>
    <row r="6817" spans="1:2" ht="16.350000000000001" customHeight="1" x14ac:dyDescent="0.25">
      <c r="A6817" s="232">
        <v>40377</v>
      </c>
      <c r="B6817" s="233">
        <v>1878.77</v>
      </c>
    </row>
    <row r="6818" spans="1:2" ht="16.350000000000001" customHeight="1" x14ac:dyDescent="0.25">
      <c r="A6818" s="232">
        <v>40378</v>
      </c>
      <c r="B6818" s="235">
        <v>1878.77</v>
      </c>
    </row>
    <row r="6819" spans="1:2" ht="16.350000000000001" customHeight="1" x14ac:dyDescent="0.25">
      <c r="A6819" s="232">
        <v>40379</v>
      </c>
      <c r="B6819" s="233">
        <v>1872.92</v>
      </c>
    </row>
    <row r="6820" spans="1:2" ht="16.350000000000001" customHeight="1" x14ac:dyDescent="0.25">
      <c r="A6820" s="232">
        <v>40380</v>
      </c>
      <c r="B6820" s="235">
        <v>1872.92</v>
      </c>
    </row>
    <row r="6821" spans="1:2" ht="16.350000000000001" customHeight="1" x14ac:dyDescent="0.25">
      <c r="A6821" s="232">
        <v>40381</v>
      </c>
      <c r="B6821" s="233">
        <v>1867.07</v>
      </c>
    </row>
    <row r="6822" spans="1:2" ht="16.350000000000001" customHeight="1" x14ac:dyDescent="0.25">
      <c r="A6822" s="232">
        <v>40382</v>
      </c>
      <c r="B6822" s="235">
        <v>1864.04</v>
      </c>
    </row>
    <row r="6823" spans="1:2" ht="16.350000000000001" customHeight="1" x14ac:dyDescent="0.25">
      <c r="A6823" s="232">
        <v>40383</v>
      </c>
      <c r="B6823" s="233">
        <v>1867.47</v>
      </c>
    </row>
    <row r="6824" spans="1:2" ht="16.350000000000001" customHeight="1" x14ac:dyDescent="0.25">
      <c r="A6824" s="232">
        <v>40384</v>
      </c>
      <c r="B6824" s="235">
        <v>1867.47</v>
      </c>
    </row>
    <row r="6825" spans="1:2" ht="16.350000000000001" customHeight="1" x14ac:dyDescent="0.25">
      <c r="A6825" s="232">
        <v>40385</v>
      </c>
      <c r="B6825" s="233">
        <v>1867.47</v>
      </c>
    </row>
    <row r="6826" spans="1:2" ht="16.350000000000001" customHeight="1" x14ac:dyDescent="0.25">
      <c r="A6826" s="232">
        <v>40386</v>
      </c>
      <c r="B6826" s="235">
        <v>1859.5</v>
      </c>
    </row>
    <row r="6827" spans="1:2" ht="16.350000000000001" customHeight="1" x14ac:dyDescent="0.25">
      <c r="A6827" s="232">
        <v>40387</v>
      </c>
      <c r="B6827" s="233">
        <v>1852.83</v>
      </c>
    </row>
    <row r="6828" spans="1:2" ht="16.350000000000001" customHeight="1" x14ac:dyDescent="0.25">
      <c r="A6828" s="232">
        <v>40388</v>
      </c>
      <c r="B6828" s="235">
        <v>1846.23</v>
      </c>
    </row>
    <row r="6829" spans="1:2" ht="16.350000000000001" customHeight="1" x14ac:dyDescent="0.25">
      <c r="A6829" s="232">
        <v>40389</v>
      </c>
      <c r="B6829" s="233">
        <v>1841.35</v>
      </c>
    </row>
    <row r="6830" spans="1:2" ht="16.350000000000001" customHeight="1" x14ac:dyDescent="0.25">
      <c r="A6830" s="232">
        <v>40390</v>
      </c>
      <c r="B6830" s="235">
        <v>1842.79</v>
      </c>
    </row>
    <row r="6831" spans="1:2" ht="16.350000000000001" customHeight="1" x14ac:dyDescent="0.25">
      <c r="A6831" s="232">
        <v>40391</v>
      </c>
      <c r="B6831" s="233">
        <v>1842.79</v>
      </c>
    </row>
    <row r="6832" spans="1:2" ht="16.350000000000001" customHeight="1" x14ac:dyDescent="0.25">
      <c r="A6832" s="232">
        <v>40392</v>
      </c>
      <c r="B6832" s="235">
        <v>1842.79</v>
      </c>
    </row>
    <row r="6833" spans="1:2" ht="16.350000000000001" customHeight="1" x14ac:dyDescent="0.25">
      <c r="A6833" s="232">
        <v>40393</v>
      </c>
      <c r="B6833" s="233">
        <v>1832.45</v>
      </c>
    </row>
    <row r="6834" spans="1:2" ht="16.350000000000001" customHeight="1" x14ac:dyDescent="0.25">
      <c r="A6834" s="232">
        <v>40394</v>
      </c>
      <c r="B6834" s="235">
        <v>1834.58</v>
      </c>
    </row>
    <row r="6835" spans="1:2" ht="16.350000000000001" customHeight="1" x14ac:dyDescent="0.25">
      <c r="A6835" s="232">
        <v>40395</v>
      </c>
      <c r="B6835" s="233">
        <v>1824.52</v>
      </c>
    </row>
    <row r="6836" spans="1:2" ht="16.350000000000001" customHeight="1" x14ac:dyDescent="0.25">
      <c r="A6836" s="232">
        <v>40396</v>
      </c>
      <c r="B6836" s="235">
        <v>1818.5</v>
      </c>
    </row>
    <row r="6837" spans="1:2" ht="16.350000000000001" customHeight="1" x14ac:dyDescent="0.25">
      <c r="A6837" s="232">
        <v>40397</v>
      </c>
      <c r="B6837" s="233">
        <v>1815.46</v>
      </c>
    </row>
    <row r="6838" spans="1:2" ht="16.350000000000001" customHeight="1" x14ac:dyDescent="0.25">
      <c r="A6838" s="232">
        <v>40398</v>
      </c>
      <c r="B6838" s="235">
        <v>1815.46</v>
      </c>
    </row>
    <row r="6839" spans="1:2" ht="16.350000000000001" customHeight="1" x14ac:dyDescent="0.25">
      <c r="A6839" s="232">
        <v>40399</v>
      </c>
      <c r="B6839" s="233">
        <v>1815.46</v>
      </c>
    </row>
    <row r="6840" spans="1:2" ht="16.350000000000001" customHeight="1" x14ac:dyDescent="0.25">
      <c r="A6840" s="232">
        <v>40400</v>
      </c>
      <c r="B6840" s="235">
        <v>1808.93</v>
      </c>
    </row>
    <row r="6841" spans="1:2" ht="16.350000000000001" customHeight="1" x14ac:dyDescent="0.25">
      <c r="A6841" s="232">
        <v>40401</v>
      </c>
      <c r="B6841" s="233">
        <v>1810.12</v>
      </c>
    </row>
    <row r="6842" spans="1:2" ht="16.350000000000001" customHeight="1" x14ac:dyDescent="0.25">
      <c r="A6842" s="232">
        <v>40402</v>
      </c>
      <c r="B6842" s="235">
        <v>1807.55</v>
      </c>
    </row>
    <row r="6843" spans="1:2" ht="16.350000000000001" customHeight="1" x14ac:dyDescent="0.25">
      <c r="A6843" s="232">
        <v>40403</v>
      </c>
      <c r="B6843" s="233">
        <v>1812.2</v>
      </c>
    </row>
    <row r="6844" spans="1:2" ht="16.350000000000001" customHeight="1" x14ac:dyDescent="0.25">
      <c r="A6844" s="232">
        <v>40404</v>
      </c>
      <c r="B6844" s="235">
        <v>1835.32</v>
      </c>
    </row>
    <row r="6845" spans="1:2" ht="16.350000000000001" customHeight="1" x14ac:dyDescent="0.25">
      <c r="A6845" s="232">
        <v>40405</v>
      </c>
      <c r="B6845" s="233">
        <v>1835.32</v>
      </c>
    </row>
    <row r="6846" spans="1:2" ht="16.350000000000001" customHeight="1" x14ac:dyDescent="0.25">
      <c r="A6846" s="232">
        <v>40406</v>
      </c>
      <c r="B6846" s="235">
        <v>1835.32</v>
      </c>
    </row>
    <row r="6847" spans="1:2" ht="16.350000000000001" customHeight="1" x14ac:dyDescent="0.25">
      <c r="A6847" s="232">
        <v>40407</v>
      </c>
      <c r="B6847" s="233">
        <v>1835.32</v>
      </c>
    </row>
    <row r="6848" spans="1:2" ht="16.350000000000001" customHeight="1" x14ac:dyDescent="0.25">
      <c r="A6848" s="232">
        <v>40408</v>
      </c>
      <c r="B6848" s="235">
        <v>1810.75</v>
      </c>
    </row>
    <row r="6849" spans="1:2" ht="16.350000000000001" customHeight="1" x14ac:dyDescent="0.25">
      <c r="A6849" s="232">
        <v>40409</v>
      </c>
      <c r="B6849" s="233">
        <v>1808.14</v>
      </c>
    </row>
    <row r="6850" spans="1:2" ht="16.350000000000001" customHeight="1" x14ac:dyDescent="0.25">
      <c r="A6850" s="232">
        <v>40410</v>
      </c>
      <c r="B6850" s="235">
        <v>1819.13</v>
      </c>
    </row>
    <row r="6851" spans="1:2" ht="16.350000000000001" customHeight="1" x14ac:dyDescent="0.25">
      <c r="A6851" s="232">
        <v>40411</v>
      </c>
      <c r="B6851" s="233">
        <v>1820.93</v>
      </c>
    </row>
    <row r="6852" spans="1:2" ht="16.350000000000001" customHeight="1" x14ac:dyDescent="0.25">
      <c r="A6852" s="232">
        <v>40412</v>
      </c>
      <c r="B6852" s="235">
        <v>1820.93</v>
      </c>
    </row>
    <row r="6853" spans="1:2" ht="16.350000000000001" customHeight="1" x14ac:dyDescent="0.25">
      <c r="A6853" s="232">
        <v>40413</v>
      </c>
      <c r="B6853" s="233">
        <v>1820.93</v>
      </c>
    </row>
    <row r="6854" spans="1:2" ht="16.350000000000001" customHeight="1" x14ac:dyDescent="0.25">
      <c r="A6854" s="232">
        <v>40414</v>
      </c>
      <c r="B6854" s="235">
        <v>1806.93</v>
      </c>
    </row>
    <row r="6855" spans="1:2" ht="16.350000000000001" customHeight="1" x14ac:dyDescent="0.25">
      <c r="A6855" s="232">
        <v>40415</v>
      </c>
      <c r="B6855" s="233">
        <v>1818.86</v>
      </c>
    </row>
    <row r="6856" spans="1:2" ht="16.350000000000001" customHeight="1" x14ac:dyDescent="0.25">
      <c r="A6856" s="232">
        <v>40416</v>
      </c>
      <c r="B6856" s="235">
        <v>1820.29</v>
      </c>
    </row>
    <row r="6857" spans="1:2" ht="16.350000000000001" customHeight="1" x14ac:dyDescent="0.25">
      <c r="A6857" s="232">
        <v>40417</v>
      </c>
      <c r="B6857" s="233">
        <v>1811.46</v>
      </c>
    </row>
    <row r="6858" spans="1:2" ht="16.350000000000001" customHeight="1" x14ac:dyDescent="0.25">
      <c r="A6858" s="232">
        <v>40418</v>
      </c>
      <c r="B6858" s="235">
        <v>1817.68</v>
      </c>
    </row>
    <row r="6859" spans="1:2" ht="16.350000000000001" customHeight="1" x14ac:dyDescent="0.25">
      <c r="A6859" s="232">
        <v>40419</v>
      </c>
      <c r="B6859" s="233">
        <v>1817.68</v>
      </c>
    </row>
    <row r="6860" spans="1:2" ht="16.350000000000001" customHeight="1" x14ac:dyDescent="0.25">
      <c r="A6860" s="232">
        <v>40420</v>
      </c>
      <c r="B6860" s="235">
        <v>1817.68</v>
      </c>
    </row>
    <row r="6861" spans="1:2" ht="16.350000000000001" customHeight="1" x14ac:dyDescent="0.25">
      <c r="A6861" s="232">
        <v>40421</v>
      </c>
      <c r="B6861" s="233">
        <v>1823.74</v>
      </c>
    </row>
    <row r="6862" spans="1:2" ht="16.350000000000001" customHeight="1" x14ac:dyDescent="0.25">
      <c r="A6862" s="232">
        <v>40422</v>
      </c>
      <c r="B6862" s="235">
        <v>1826.31</v>
      </c>
    </row>
    <row r="6863" spans="1:2" ht="16.350000000000001" customHeight="1" x14ac:dyDescent="0.25">
      <c r="A6863" s="232">
        <v>40423</v>
      </c>
      <c r="B6863" s="233">
        <v>1815.09</v>
      </c>
    </row>
    <row r="6864" spans="1:2" ht="16.350000000000001" customHeight="1" x14ac:dyDescent="0.25">
      <c r="A6864" s="232">
        <v>40424</v>
      </c>
      <c r="B6864" s="235">
        <v>1810.65</v>
      </c>
    </row>
    <row r="6865" spans="1:2" ht="16.350000000000001" customHeight="1" x14ac:dyDescent="0.25">
      <c r="A6865" s="232">
        <v>40425</v>
      </c>
      <c r="B6865" s="233">
        <v>1807.73</v>
      </c>
    </row>
    <row r="6866" spans="1:2" ht="16.350000000000001" customHeight="1" x14ac:dyDescent="0.25">
      <c r="A6866" s="232">
        <v>40426</v>
      </c>
      <c r="B6866" s="235">
        <v>1807.73</v>
      </c>
    </row>
    <row r="6867" spans="1:2" ht="16.350000000000001" customHeight="1" x14ac:dyDescent="0.25">
      <c r="A6867" s="232">
        <v>40427</v>
      </c>
      <c r="B6867" s="233">
        <v>1807.73</v>
      </c>
    </row>
    <row r="6868" spans="1:2" ht="16.350000000000001" customHeight="1" x14ac:dyDescent="0.25">
      <c r="A6868" s="232">
        <v>40428</v>
      </c>
      <c r="B6868" s="235">
        <v>1807.73</v>
      </c>
    </row>
    <row r="6869" spans="1:2" ht="16.350000000000001" customHeight="1" x14ac:dyDescent="0.25">
      <c r="A6869" s="232">
        <v>40429</v>
      </c>
      <c r="B6869" s="233">
        <v>1808.65</v>
      </c>
    </row>
    <row r="6870" spans="1:2" ht="16.350000000000001" customHeight="1" x14ac:dyDescent="0.25">
      <c r="A6870" s="232">
        <v>40430</v>
      </c>
      <c r="B6870" s="235">
        <v>1803</v>
      </c>
    </row>
    <row r="6871" spans="1:2" ht="16.350000000000001" customHeight="1" x14ac:dyDescent="0.25">
      <c r="A6871" s="232">
        <v>40431</v>
      </c>
      <c r="B6871" s="233">
        <v>1802.54</v>
      </c>
    </row>
    <row r="6872" spans="1:2" ht="16.350000000000001" customHeight="1" x14ac:dyDescent="0.25">
      <c r="A6872" s="232">
        <v>40432</v>
      </c>
      <c r="B6872" s="235">
        <v>1801.04</v>
      </c>
    </row>
    <row r="6873" spans="1:2" ht="16.350000000000001" customHeight="1" x14ac:dyDescent="0.25">
      <c r="A6873" s="232">
        <v>40433</v>
      </c>
      <c r="B6873" s="233">
        <v>1801.04</v>
      </c>
    </row>
    <row r="6874" spans="1:2" ht="16.350000000000001" customHeight="1" x14ac:dyDescent="0.25">
      <c r="A6874" s="232">
        <v>40434</v>
      </c>
      <c r="B6874" s="235">
        <v>1801.04</v>
      </c>
    </row>
    <row r="6875" spans="1:2" ht="16.350000000000001" customHeight="1" x14ac:dyDescent="0.25">
      <c r="A6875" s="232">
        <v>40435</v>
      </c>
      <c r="B6875" s="233">
        <v>1793.28</v>
      </c>
    </row>
    <row r="6876" spans="1:2" ht="16.350000000000001" customHeight="1" x14ac:dyDescent="0.25">
      <c r="A6876" s="232">
        <v>40436</v>
      </c>
      <c r="B6876" s="235">
        <v>1788.05</v>
      </c>
    </row>
    <row r="6877" spans="1:2" ht="16.350000000000001" customHeight="1" x14ac:dyDescent="0.25">
      <c r="A6877" s="232">
        <v>40437</v>
      </c>
      <c r="B6877" s="233">
        <v>1806.78</v>
      </c>
    </row>
    <row r="6878" spans="1:2" ht="16.350000000000001" customHeight="1" x14ac:dyDescent="0.25">
      <c r="A6878" s="232">
        <v>40438</v>
      </c>
      <c r="B6878" s="235">
        <v>1811.55</v>
      </c>
    </row>
    <row r="6879" spans="1:2" ht="16.350000000000001" customHeight="1" x14ac:dyDescent="0.25">
      <c r="A6879" s="232">
        <v>40439</v>
      </c>
      <c r="B6879" s="233">
        <v>1806.76</v>
      </c>
    </row>
    <row r="6880" spans="1:2" ht="16.350000000000001" customHeight="1" x14ac:dyDescent="0.25">
      <c r="A6880" s="232">
        <v>40440</v>
      </c>
      <c r="B6880" s="235">
        <v>1806.76</v>
      </c>
    </row>
    <row r="6881" spans="1:2" ht="16.350000000000001" customHeight="1" x14ac:dyDescent="0.25">
      <c r="A6881" s="232">
        <v>40441</v>
      </c>
      <c r="B6881" s="233">
        <v>1806.76</v>
      </c>
    </row>
    <row r="6882" spans="1:2" ht="16.350000000000001" customHeight="1" x14ac:dyDescent="0.25">
      <c r="A6882" s="232">
        <v>40442</v>
      </c>
      <c r="B6882" s="235">
        <v>1798.73</v>
      </c>
    </row>
    <row r="6883" spans="1:2" ht="16.350000000000001" customHeight="1" x14ac:dyDescent="0.25">
      <c r="A6883" s="232">
        <v>40443</v>
      </c>
      <c r="B6883" s="233">
        <v>1805.31</v>
      </c>
    </row>
    <row r="6884" spans="1:2" ht="16.350000000000001" customHeight="1" x14ac:dyDescent="0.25">
      <c r="A6884" s="232">
        <v>40444</v>
      </c>
      <c r="B6884" s="235">
        <v>1803.71</v>
      </c>
    </row>
    <row r="6885" spans="1:2" ht="16.350000000000001" customHeight="1" x14ac:dyDescent="0.25">
      <c r="A6885" s="232">
        <v>40445</v>
      </c>
      <c r="B6885" s="233">
        <v>1810.72</v>
      </c>
    </row>
    <row r="6886" spans="1:2" ht="16.350000000000001" customHeight="1" x14ac:dyDescent="0.25">
      <c r="A6886" s="232">
        <v>40446</v>
      </c>
      <c r="B6886" s="235">
        <v>1809.46</v>
      </c>
    </row>
    <row r="6887" spans="1:2" ht="16.350000000000001" customHeight="1" x14ac:dyDescent="0.25">
      <c r="A6887" s="232">
        <v>40447</v>
      </c>
      <c r="B6887" s="233">
        <v>1809.46</v>
      </c>
    </row>
    <row r="6888" spans="1:2" ht="16.350000000000001" customHeight="1" x14ac:dyDescent="0.25">
      <c r="A6888" s="232">
        <v>40448</v>
      </c>
      <c r="B6888" s="235">
        <v>1809.46</v>
      </c>
    </row>
    <row r="6889" spans="1:2" ht="16.350000000000001" customHeight="1" x14ac:dyDescent="0.25">
      <c r="A6889" s="232">
        <v>40449</v>
      </c>
      <c r="B6889" s="233">
        <v>1802.15</v>
      </c>
    </row>
    <row r="6890" spans="1:2" ht="16.350000000000001" customHeight="1" x14ac:dyDescent="0.25">
      <c r="A6890" s="232">
        <v>40450</v>
      </c>
      <c r="B6890" s="235">
        <v>1804.06</v>
      </c>
    </row>
    <row r="6891" spans="1:2" ht="16.350000000000001" customHeight="1" x14ac:dyDescent="0.25">
      <c r="A6891" s="232">
        <v>40451</v>
      </c>
      <c r="B6891" s="233">
        <v>1799.89</v>
      </c>
    </row>
    <row r="6892" spans="1:2" ht="16.350000000000001" customHeight="1" x14ac:dyDescent="0.25">
      <c r="A6892" s="232">
        <v>40452</v>
      </c>
      <c r="B6892" s="235">
        <v>1801.01</v>
      </c>
    </row>
    <row r="6893" spans="1:2" ht="16.350000000000001" customHeight="1" x14ac:dyDescent="0.25">
      <c r="A6893" s="232">
        <v>40453</v>
      </c>
      <c r="B6893" s="233">
        <v>1795.93</v>
      </c>
    </row>
    <row r="6894" spans="1:2" ht="16.350000000000001" customHeight="1" x14ac:dyDescent="0.25">
      <c r="A6894" s="232">
        <v>40454</v>
      </c>
      <c r="B6894" s="235">
        <v>1795.93</v>
      </c>
    </row>
    <row r="6895" spans="1:2" ht="16.350000000000001" customHeight="1" x14ac:dyDescent="0.25">
      <c r="A6895" s="232">
        <v>40455</v>
      </c>
      <c r="B6895" s="233">
        <v>1795.93</v>
      </c>
    </row>
    <row r="6896" spans="1:2" ht="16.350000000000001" customHeight="1" x14ac:dyDescent="0.25">
      <c r="A6896" s="232">
        <v>40456</v>
      </c>
      <c r="B6896" s="235">
        <v>1802.09</v>
      </c>
    </row>
    <row r="6897" spans="1:2" ht="16.350000000000001" customHeight="1" x14ac:dyDescent="0.25">
      <c r="A6897" s="232">
        <v>40457</v>
      </c>
      <c r="B6897" s="233">
        <v>1802.43</v>
      </c>
    </row>
    <row r="6898" spans="1:2" ht="16.350000000000001" customHeight="1" x14ac:dyDescent="0.25">
      <c r="A6898" s="232">
        <v>40458</v>
      </c>
      <c r="B6898" s="235">
        <v>1796.29</v>
      </c>
    </row>
    <row r="6899" spans="1:2" ht="16.350000000000001" customHeight="1" x14ac:dyDescent="0.25">
      <c r="A6899" s="232">
        <v>40459</v>
      </c>
      <c r="B6899" s="233">
        <v>1786.2</v>
      </c>
    </row>
    <row r="6900" spans="1:2" ht="16.350000000000001" customHeight="1" x14ac:dyDescent="0.25">
      <c r="A6900" s="232">
        <v>40460</v>
      </c>
      <c r="B6900" s="235">
        <v>1786.37</v>
      </c>
    </row>
    <row r="6901" spans="1:2" ht="16.350000000000001" customHeight="1" x14ac:dyDescent="0.25">
      <c r="A6901" s="232">
        <v>40461</v>
      </c>
      <c r="B6901" s="233">
        <v>1786.37</v>
      </c>
    </row>
    <row r="6902" spans="1:2" ht="16.350000000000001" customHeight="1" x14ac:dyDescent="0.25">
      <c r="A6902" s="232">
        <v>40462</v>
      </c>
      <c r="B6902" s="235">
        <v>1786.37</v>
      </c>
    </row>
    <row r="6903" spans="1:2" ht="16.350000000000001" customHeight="1" x14ac:dyDescent="0.25">
      <c r="A6903" s="232">
        <v>40463</v>
      </c>
      <c r="B6903" s="233">
        <v>1786.37</v>
      </c>
    </row>
    <row r="6904" spans="1:2" ht="16.350000000000001" customHeight="1" x14ac:dyDescent="0.25">
      <c r="A6904" s="232">
        <v>40464</v>
      </c>
      <c r="B6904" s="235">
        <v>1786.77</v>
      </c>
    </row>
    <row r="6905" spans="1:2" ht="16.350000000000001" customHeight="1" x14ac:dyDescent="0.25">
      <c r="A6905" s="232">
        <v>40465</v>
      </c>
      <c r="B6905" s="233">
        <v>1791.56</v>
      </c>
    </row>
    <row r="6906" spans="1:2" ht="16.350000000000001" customHeight="1" x14ac:dyDescent="0.25">
      <c r="A6906" s="232">
        <v>40466</v>
      </c>
      <c r="B6906" s="235">
        <v>1801.2</v>
      </c>
    </row>
    <row r="6907" spans="1:2" ht="16.350000000000001" customHeight="1" x14ac:dyDescent="0.25">
      <c r="A6907" s="232">
        <v>40467</v>
      </c>
      <c r="B6907" s="233">
        <v>1807.88</v>
      </c>
    </row>
    <row r="6908" spans="1:2" ht="16.350000000000001" customHeight="1" x14ac:dyDescent="0.25">
      <c r="A6908" s="232">
        <v>40468</v>
      </c>
      <c r="B6908" s="235">
        <v>1807.88</v>
      </c>
    </row>
    <row r="6909" spans="1:2" ht="16.350000000000001" customHeight="1" x14ac:dyDescent="0.25">
      <c r="A6909" s="232">
        <v>40469</v>
      </c>
      <c r="B6909" s="233">
        <v>1807.88</v>
      </c>
    </row>
    <row r="6910" spans="1:2" ht="16.350000000000001" customHeight="1" x14ac:dyDescent="0.25">
      <c r="A6910" s="232">
        <v>40470</v>
      </c>
      <c r="B6910" s="235">
        <v>1807.88</v>
      </c>
    </row>
    <row r="6911" spans="1:2" ht="16.350000000000001" customHeight="1" x14ac:dyDescent="0.25">
      <c r="A6911" s="232">
        <v>40471</v>
      </c>
      <c r="B6911" s="233">
        <v>1817.45</v>
      </c>
    </row>
    <row r="6912" spans="1:2" ht="16.350000000000001" customHeight="1" x14ac:dyDescent="0.25">
      <c r="A6912" s="232">
        <v>40472</v>
      </c>
      <c r="B6912" s="235">
        <v>1812.6</v>
      </c>
    </row>
    <row r="6913" spans="1:2" ht="16.350000000000001" customHeight="1" x14ac:dyDescent="0.25">
      <c r="A6913" s="232">
        <v>40473</v>
      </c>
      <c r="B6913" s="233">
        <v>1816.28</v>
      </c>
    </row>
    <row r="6914" spans="1:2" ht="16.350000000000001" customHeight="1" x14ac:dyDescent="0.25">
      <c r="A6914" s="232">
        <v>40474</v>
      </c>
      <c r="B6914" s="235">
        <v>1823.05</v>
      </c>
    </row>
    <row r="6915" spans="1:2" ht="16.350000000000001" customHeight="1" x14ac:dyDescent="0.25">
      <c r="A6915" s="232">
        <v>40475</v>
      </c>
      <c r="B6915" s="233">
        <v>1823.05</v>
      </c>
    </row>
    <row r="6916" spans="1:2" ht="16.350000000000001" customHeight="1" x14ac:dyDescent="0.25">
      <c r="A6916" s="232">
        <v>40476</v>
      </c>
      <c r="B6916" s="235">
        <v>1823.05</v>
      </c>
    </row>
    <row r="6917" spans="1:2" ht="16.350000000000001" customHeight="1" x14ac:dyDescent="0.25">
      <c r="A6917" s="232">
        <v>40477</v>
      </c>
      <c r="B6917" s="233">
        <v>1830.96</v>
      </c>
    </row>
    <row r="6918" spans="1:2" ht="16.350000000000001" customHeight="1" x14ac:dyDescent="0.25">
      <c r="A6918" s="232">
        <v>40478</v>
      </c>
      <c r="B6918" s="235">
        <v>1838.45</v>
      </c>
    </row>
    <row r="6919" spans="1:2" ht="16.350000000000001" customHeight="1" x14ac:dyDescent="0.25">
      <c r="A6919" s="232">
        <v>40479</v>
      </c>
      <c r="B6919" s="233">
        <v>1846.41</v>
      </c>
    </row>
    <row r="6920" spans="1:2" ht="16.350000000000001" customHeight="1" x14ac:dyDescent="0.25">
      <c r="A6920" s="232">
        <v>40480</v>
      </c>
      <c r="B6920" s="235">
        <v>1839.9</v>
      </c>
    </row>
    <row r="6921" spans="1:2" ht="16.350000000000001" customHeight="1" x14ac:dyDescent="0.25">
      <c r="A6921" s="232">
        <v>40481</v>
      </c>
      <c r="B6921" s="233">
        <v>1831.64</v>
      </c>
    </row>
    <row r="6922" spans="1:2" ht="16.350000000000001" customHeight="1" x14ac:dyDescent="0.25">
      <c r="A6922" s="232">
        <v>40482</v>
      </c>
      <c r="B6922" s="235">
        <v>1831.64</v>
      </c>
    </row>
    <row r="6923" spans="1:2" ht="16.350000000000001" customHeight="1" x14ac:dyDescent="0.25">
      <c r="A6923" s="232">
        <v>40483</v>
      </c>
      <c r="B6923" s="233">
        <v>1831.64</v>
      </c>
    </row>
    <row r="6924" spans="1:2" ht="16.350000000000001" customHeight="1" x14ac:dyDescent="0.25">
      <c r="A6924" s="232">
        <v>40484</v>
      </c>
      <c r="B6924" s="235">
        <v>1831.64</v>
      </c>
    </row>
    <row r="6925" spans="1:2" ht="16.350000000000001" customHeight="1" x14ac:dyDescent="0.25">
      <c r="A6925" s="232">
        <v>40485</v>
      </c>
      <c r="B6925" s="233">
        <v>1845.51</v>
      </c>
    </row>
    <row r="6926" spans="1:2" ht="16.350000000000001" customHeight="1" x14ac:dyDescent="0.25">
      <c r="A6926" s="232">
        <v>40486</v>
      </c>
      <c r="B6926" s="235">
        <v>1840.51</v>
      </c>
    </row>
    <row r="6927" spans="1:2" ht="16.350000000000001" customHeight="1" x14ac:dyDescent="0.25">
      <c r="A6927" s="232">
        <v>40487</v>
      </c>
      <c r="B6927" s="233">
        <v>1821.05</v>
      </c>
    </row>
    <row r="6928" spans="1:2" ht="16.350000000000001" customHeight="1" x14ac:dyDescent="0.25">
      <c r="A6928" s="232">
        <v>40488</v>
      </c>
      <c r="B6928" s="235">
        <v>1817.7</v>
      </c>
    </row>
    <row r="6929" spans="1:2" ht="16.350000000000001" customHeight="1" x14ac:dyDescent="0.25">
      <c r="A6929" s="232">
        <v>40489</v>
      </c>
      <c r="B6929" s="233">
        <v>1817.7</v>
      </c>
    </row>
    <row r="6930" spans="1:2" ht="16.350000000000001" customHeight="1" x14ac:dyDescent="0.25">
      <c r="A6930" s="232">
        <v>40490</v>
      </c>
      <c r="B6930" s="235">
        <v>1817.7</v>
      </c>
    </row>
    <row r="6931" spans="1:2" ht="16.350000000000001" customHeight="1" x14ac:dyDescent="0.25">
      <c r="A6931" s="232">
        <v>40491</v>
      </c>
      <c r="B6931" s="233">
        <v>1828.28</v>
      </c>
    </row>
    <row r="6932" spans="1:2" ht="16.350000000000001" customHeight="1" x14ac:dyDescent="0.25">
      <c r="A6932" s="232">
        <v>40492</v>
      </c>
      <c r="B6932" s="235">
        <v>1836.27</v>
      </c>
    </row>
    <row r="6933" spans="1:2" ht="16.350000000000001" customHeight="1" x14ac:dyDescent="0.25">
      <c r="A6933" s="232">
        <v>40493</v>
      </c>
      <c r="B6933" s="233">
        <v>1858.01</v>
      </c>
    </row>
    <row r="6934" spans="1:2" ht="16.350000000000001" customHeight="1" x14ac:dyDescent="0.25">
      <c r="A6934" s="232">
        <v>40494</v>
      </c>
      <c r="B6934" s="235">
        <v>1858.01</v>
      </c>
    </row>
    <row r="6935" spans="1:2" ht="16.350000000000001" customHeight="1" x14ac:dyDescent="0.25">
      <c r="A6935" s="232">
        <v>40495</v>
      </c>
      <c r="B6935" s="233">
        <v>1861.74</v>
      </c>
    </row>
    <row r="6936" spans="1:2" ht="16.350000000000001" customHeight="1" x14ac:dyDescent="0.25">
      <c r="A6936" s="232">
        <v>40496</v>
      </c>
      <c r="B6936" s="235">
        <v>1861.74</v>
      </c>
    </row>
    <row r="6937" spans="1:2" ht="16.350000000000001" customHeight="1" x14ac:dyDescent="0.25">
      <c r="A6937" s="232">
        <v>40497</v>
      </c>
      <c r="B6937" s="233">
        <v>1861.74</v>
      </c>
    </row>
    <row r="6938" spans="1:2" ht="16.350000000000001" customHeight="1" x14ac:dyDescent="0.25">
      <c r="A6938" s="232">
        <v>40498</v>
      </c>
      <c r="B6938" s="235">
        <v>1861.74</v>
      </c>
    </row>
    <row r="6939" spans="1:2" ht="16.350000000000001" customHeight="1" x14ac:dyDescent="0.25">
      <c r="A6939" s="232">
        <v>40499</v>
      </c>
      <c r="B6939" s="233">
        <v>1880.98</v>
      </c>
    </row>
    <row r="6940" spans="1:2" ht="16.350000000000001" customHeight="1" x14ac:dyDescent="0.25">
      <c r="A6940" s="232">
        <v>40500</v>
      </c>
      <c r="B6940" s="235">
        <v>1875.78</v>
      </c>
    </row>
    <row r="6941" spans="1:2" ht="16.350000000000001" customHeight="1" x14ac:dyDescent="0.25">
      <c r="A6941" s="232">
        <v>40501</v>
      </c>
      <c r="B6941" s="233">
        <v>1865.82</v>
      </c>
    </row>
    <row r="6942" spans="1:2" ht="16.350000000000001" customHeight="1" x14ac:dyDescent="0.25">
      <c r="A6942" s="232">
        <v>40502</v>
      </c>
      <c r="B6942" s="235">
        <v>1875.39</v>
      </c>
    </row>
    <row r="6943" spans="1:2" ht="16.350000000000001" customHeight="1" x14ac:dyDescent="0.25">
      <c r="A6943" s="232">
        <v>40503</v>
      </c>
      <c r="B6943" s="233">
        <v>1875.39</v>
      </c>
    </row>
    <row r="6944" spans="1:2" ht="16.350000000000001" customHeight="1" x14ac:dyDescent="0.25">
      <c r="A6944" s="232">
        <v>40504</v>
      </c>
      <c r="B6944" s="235">
        <v>1875.39</v>
      </c>
    </row>
    <row r="6945" spans="1:2" ht="16.350000000000001" customHeight="1" x14ac:dyDescent="0.25">
      <c r="A6945" s="232">
        <v>40505</v>
      </c>
      <c r="B6945" s="233">
        <v>1882</v>
      </c>
    </row>
    <row r="6946" spans="1:2" ht="16.350000000000001" customHeight="1" x14ac:dyDescent="0.25">
      <c r="A6946" s="232">
        <v>40506</v>
      </c>
      <c r="B6946" s="235">
        <v>1892.84</v>
      </c>
    </row>
    <row r="6947" spans="1:2" ht="16.350000000000001" customHeight="1" x14ac:dyDescent="0.25">
      <c r="A6947" s="232">
        <v>40507</v>
      </c>
      <c r="B6947" s="233">
        <v>1889.11</v>
      </c>
    </row>
    <row r="6948" spans="1:2" ht="16.350000000000001" customHeight="1" x14ac:dyDescent="0.25">
      <c r="A6948" s="232">
        <v>40508</v>
      </c>
      <c r="B6948" s="235">
        <v>1889.11</v>
      </c>
    </row>
    <row r="6949" spans="1:2" ht="16.350000000000001" customHeight="1" x14ac:dyDescent="0.25">
      <c r="A6949" s="232">
        <v>40509</v>
      </c>
      <c r="B6949" s="233">
        <v>1906.69</v>
      </c>
    </row>
    <row r="6950" spans="1:2" ht="16.350000000000001" customHeight="1" x14ac:dyDescent="0.25">
      <c r="A6950" s="232">
        <v>40510</v>
      </c>
      <c r="B6950" s="235">
        <v>1906.69</v>
      </c>
    </row>
    <row r="6951" spans="1:2" ht="16.350000000000001" customHeight="1" x14ac:dyDescent="0.25">
      <c r="A6951" s="232">
        <v>40511</v>
      </c>
      <c r="B6951" s="233">
        <v>1906.69</v>
      </c>
    </row>
    <row r="6952" spans="1:2" ht="16.350000000000001" customHeight="1" x14ac:dyDescent="0.25">
      <c r="A6952" s="232">
        <v>40512</v>
      </c>
      <c r="B6952" s="235">
        <v>1916.96</v>
      </c>
    </row>
    <row r="6953" spans="1:2" ht="16.350000000000001" customHeight="1" x14ac:dyDescent="0.25">
      <c r="A6953" s="232">
        <v>40513</v>
      </c>
      <c r="B6953" s="233">
        <v>1932.63</v>
      </c>
    </row>
    <row r="6954" spans="1:2" ht="16.350000000000001" customHeight="1" x14ac:dyDescent="0.25">
      <c r="A6954" s="232">
        <v>40514</v>
      </c>
      <c r="B6954" s="235">
        <v>1933.58</v>
      </c>
    </row>
    <row r="6955" spans="1:2" ht="16.350000000000001" customHeight="1" x14ac:dyDescent="0.25">
      <c r="A6955" s="232">
        <v>40515</v>
      </c>
      <c r="B6955" s="233">
        <v>1920</v>
      </c>
    </row>
    <row r="6956" spans="1:2" ht="16.350000000000001" customHeight="1" x14ac:dyDescent="0.25">
      <c r="A6956" s="232">
        <v>40516</v>
      </c>
      <c r="B6956" s="235">
        <v>1896.73</v>
      </c>
    </row>
    <row r="6957" spans="1:2" ht="16.350000000000001" customHeight="1" x14ac:dyDescent="0.25">
      <c r="A6957" s="232">
        <v>40517</v>
      </c>
      <c r="B6957" s="233">
        <v>1896.73</v>
      </c>
    </row>
    <row r="6958" spans="1:2" ht="16.350000000000001" customHeight="1" x14ac:dyDescent="0.25">
      <c r="A6958" s="232">
        <v>40518</v>
      </c>
      <c r="B6958" s="235">
        <v>1896.73</v>
      </c>
    </row>
    <row r="6959" spans="1:2" ht="16.350000000000001" customHeight="1" x14ac:dyDescent="0.25">
      <c r="A6959" s="232">
        <v>40519</v>
      </c>
      <c r="B6959" s="233">
        <v>1889.75</v>
      </c>
    </row>
    <row r="6960" spans="1:2" ht="16.350000000000001" customHeight="1" x14ac:dyDescent="0.25">
      <c r="A6960" s="232">
        <v>40520</v>
      </c>
      <c r="B6960" s="235">
        <v>1880.82</v>
      </c>
    </row>
    <row r="6961" spans="1:2" ht="16.350000000000001" customHeight="1" x14ac:dyDescent="0.25">
      <c r="A6961" s="232">
        <v>40521</v>
      </c>
      <c r="B6961" s="233">
        <v>1880.82</v>
      </c>
    </row>
    <row r="6962" spans="1:2" ht="16.350000000000001" customHeight="1" x14ac:dyDescent="0.25">
      <c r="A6962" s="232">
        <v>40522</v>
      </c>
      <c r="B6962" s="235">
        <v>1902.72</v>
      </c>
    </row>
    <row r="6963" spans="1:2" ht="16.350000000000001" customHeight="1" x14ac:dyDescent="0.25">
      <c r="A6963" s="232">
        <v>40523</v>
      </c>
      <c r="B6963" s="233">
        <v>1911.87</v>
      </c>
    </row>
    <row r="6964" spans="1:2" ht="16.350000000000001" customHeight="1" x14ac:dyDescent="0.25">
      <c r="A6964" s="232">
        <v>40524</v>
      </c>
      <c r="B6964" s="235">
        <v>1911.87</v>
      </c>
    </row>
    <row r="6965" spans="1:2" ht="16.350000000000001" customHeight="1" x14ac:dyDescent="0.25">
      <c r="A6965" s="232">
        <v>40525</v>
      </c>
      <c r="B6965" s="233">
        <v>1911.87</v>
      </c>
    </row>
    <row r="6966" spans="1:2" ht="16.350000000000001" customHeight="1" x14ac:dyDescent="0.25">
      <c r="A6966" s="232">
        <v>40526</v>
      </c>
      <c r="B6966" s="235">
        <v>1894.12</v>
      </c>
    </row>
    <row r="6967" spans="1:2" ht="16.350000000000001" customHeight="1" x14ac:dyDescent="0.25">
      <c r="A6967" s="232">
        <v>40527</v>
      </c>
      <c r="B6967" s="233">
        <v>1899.89</v>
      </c>
    </row>
    <row r="6968" spans="1:2" ht="16.350000000000001" customHeight="1" x14ac:dyDescent="0.25">
      <c r="A6968" s="232">
        <v>40528</v>
      </c>
      <c r="B6968" s="235">
        <v>1905.84</v>
      </c>
    </row>
    <row r="6969" spans="1:2" ht="16.350000000000001" customHeight="1" x14ac:dyDescent="0.25">
      <c r="A6969" s="232">
        <v>40529</v>
      </c>
      <c r="B6969" s="233">
        <v>1916.09</v>
      </c>
    </row>
    <row r="6970" spans="1:2" ht="16.350000000000001" customHeight="1" x14ac:dyDescent="0.25">
      <c r="A6970" s="232">
        <v>40530</v>
      </c>
      <c r="B6970" s="235">
        <v>1923.13</v>
      </c>
    </row>
    <row r="6971" spans="1:2" ht="16.350000000000001" customHeight="1" x14ac:dyDescent="0.25">
      <c r="A6971" s="232">
        <v>40531</v>
      </c>
      <c r="B6971" s="233">
        <v>1923.13</v>
      </c>
    </row>
    <row r="6972" spans="1:2" ht="16.350000000000001" customHeight="1" x14ac:dyDescent="0.25">
      <c r="A6972" s="232">
        <v>40532</v>
      </c>
      <c r="B6972" s="235">
        <v>1923.13</v>
      </c>
    </row>
    <row r="6973" spans="1:2" ht="16.350000000000001" customHeight="1" x14ac:dyDescent="0.25">
      <c r="A6973" s="232">
        <v>40533</v>
      </c>
      <c r="B6973" s="233">
        <v>1928.71</v>
      </c>
    </row>
    <row r="6974" spans="1:2" ht="16.350000000000001" customHeight="1" x14ac:dyDescent="0.25">
      <c r="A6974" s="232">
        <v>40534</v>
      </c>
      <c r="B6974" s="235">
        <v>1934.96</v>
      </c>
    </row>
    <row r="6975" spans="1:2" ht="16.350000000000001" customHeight="1" x14ac:dyDescent="0.25">
      <c r="A6975" s="232">
        <v>40535</v>
      </c>
      <c r="B6975" s="233">
        <v>1934.44</v>
      </c>
    </row>
    <row r="6976" spans="1:2" ht="16.350000000000001" customHeight="1" x14ac:dyDescent="0.25">
      <c r="A6976" s="232">
        <v>40536</v>
      </c>
      <c r="B6976" s="235">
        <v>1928.33</v>
      </c>
    </row>
    <row r="6977" spans="1:2" ht="16.350000000000001" customHeight="1" x14ac:dyDescent="0.25">
      <c r="A6977" s="232">
        <v>40537</v>
      </c>
      <c r="B6977" s="233">
        <v>1939.54</v>
      </c>
    </row>
    <row r="6978" spans="1:2" ht="16.350000000000001" customHeight="1" x14ac:dyDescent="0.25">
      <c r="A6978" s="232">
        <v>40538</v>
      </c>
      <c r="B6978" s="235">
        <v>1939.54</v>
      </c>
    </row>
    <row r="6979" spans="1:2" ht="16.350000000000001" customHeight="1" x14ac:dyDescent="0.25">
      <c r="A6979" s="232">
        <v>40539</v>
      </c>
      <c r="B6979" s="233">
        <v>1939.54</v>
      </c>
    </row>
    <row r="6980" spans="1:2" ht="16.350000000000001" customHeight="1" x14ac:dyDescent="0.25">
      <c r="A6980" s="232">
        <v>40540</v>
      </c>
      <c r="B6980" s="235">
        <v>1964.57</v>
      </c>
    </row>
    <row r="6981" spans="1:2" ht="16.350000000000001" customHeight="1" x14ac:dyDescent="0.25">
      <c r="A6981" s="232">
        <v>40541</v>
      </c>
      <c r="B6981" s="233">
        <v>2027.33</v>
      </c>
    </row>
    <row r="6982" spans="1:2" ht="16.350000000000001" customHeight="1" x14ac:dyDescent="0.25">
      <c r="A6982" s="232">
        <v>40542</v>
      </c>
      <c r="B6982" s="235">
        <v>1989.88</v>
      </c>
    </row>
    <row r="6983" spans="1:2" ht="16.350000000000001" customHeight="1" x14ac:dyDescent="0.25">
      <c r="A6983" s="232">
        <v>40543</v>
      </c>
      <c r="B6983" s="233">
        <v>1913.98</v>
      </c>
    </row>
    <row r="6984" spans="1:2" ht="16.350000000000001" customHeight="1" x14ac:dyDescent="0.25">
      <c r="A6984" s="232">
        <v>40544</v>
      </c>
      <c r="B6984" s="235">
        <v>1913.98</v>
      </c>
    </row>
    <row r="6985" spans="1:2" ht="16.350000000000001" customHeight="1" x14ac:dyDescent="0.25">
      <c r="A6985" s="232">
        <v>40545</v>
      </c>
      <c r="B6985" s="233">
        <v>1913.98</v>
      </c>
    </row>
    <row r="6986" spans="1:2" ht="16.350000000000001" customHeight="1" x14ac:dyDescent="0.25">
      <c r="A6986" s="232">
        <v>40546</v>
      </c>
      <c r="B6986" s="235">
        <v>1913.98</v>
      </c>
    </row>
    <row r="6987" spans="1:2" ht="16.350000000000001" customHeight="1" x14ac:dyDescent="0.25">
      <c r="A6987" s="232">
        <v>40547</v>
      </c>
      <c r="B6987" s="233">
        <v>1902.71</v>
      </c>
    </row>
    <row r="6988" spans="1:2" ht="16.350000000000001" customHeight="1" x14ac:dyDescent="0.25">
      <c r="A6988" s="232">
        <v>40548</v>
      </c>
      <c r="B6988" s="235">
        <v>1899.86</v>
      </c>
    </row>
    <row r="6989" spans="1:2" ht="16.350000000000001" customHeight="1" x14ac:dyDescent="0.25">
      <c r="A6989" s="232">
        <v>40549</v>
      </c>
      <c r="B6989" s="233">
        <v>1894.82</v>
      </c>
    </row>
    <row r="6990" spans="1:2" ht="16.350000000000001" customHeight="1" x14ac:dyDescent="0.25">
      <c r="A6990" s="232">
        <v>40550</v>
      </c>
      <c r="B6990" s="235">
        <v>1869.94</v>
      </c>
    </row>
    <row r="6991" spans="1:2" ht="16.350000000000001" customHeight="1" x14ac:dyDescent="0.25">
      <c r="A6991" s="232">
        <v>40551</v>
      </c>
      <c r="B6991" s="233">
        <v>1859.97</v>
      </c>
    </row>
    <row r="6992" spans="1:2" ht="16.350000000000001" customHeight="1" x14ac:dyDescent="0.25">
      <c r="A6992" s="232">
        <v>40552</v>
      </c>
      <c r="B6992" s="235">
        <v>1859.97</v>
      </c>
    </row>
    <row r="6993" spans="1:2" ht="16.350000000000001" customHeight="1" x14ac:dyDescent="0.25">
      <c r="A6993" s="232">
        <v>40553</v>
      </c>
      <c r="B6993" s="233">
        <v>1859.97</v>
      </c>
    </row>
    <row r="6994" spans="1:2" ht="16.350000000000001" customHeight="1" x14ac:dyDescent="0.25">
      <c r="A6994" s="232">
        <v>40554</v>
      </c>
      <c r="B6994" s="235">
        <v>1859.97</v>
      </c>
    </row>
    <row r="6995" spans="1:2" ht="16.350000000000001" customHeight="1" x14ac:dyDescent="0.25">
      <c r="A6995" s="232">
        <v>40555</v>
      </c>
      <c r="B6995" s="233">
        <v>1856.79</v>
      </c>
    </row>
    <row r="6996" spans="1:2" ht="16.350000000000001" customHeight="1" x14ac:dyDescent="0.25">
      <c r="A6996" s="232">
        <v>40556</v>
      </c>
      <c r="B6996" s="235">
        <v>1855.46</v>
      </c>
    </row>
    <row r="6997" spans="1:2" ht="16.350000000000001" customHeight="1" x14ac:dyDescent="0.25">
      <c r="A6997" s="232">
        <v>40557</v>
      </c>
      <c r="B6997" s="233">
        <v>1864.36</v>
      </c>
    </row>
    <row r="6998" spans="1:2" ht="16.350000000000001" customHeight="1" x14ac:dyDescent="0.25">
      <c r="A6998" s="232">
        <v>40558</v>
      </c>
      <c r="B6998" s="235">
        <v>1872.46</v>
      </c>
    </row>
    <row r="6999" spans="1:2" ht="16.350000000000001" customHeight="1" x14ac:dyDescent="0.25">
      <c r="A6999" s="232">
        <v>40559</v>
      </c>
      <c r="B6999" s="233">
        <v>1872.46</v>
      </c>
    </row>
    <row r="7000" spans="1:2" ht="16.350000000000001" customHeight="1" x14ac:dyDescent="0.25">
      <c r="A7000" s="232">
        <v>40560</v>
      </c>
      <c r="B7000" s="235">
        <v>1872.46</v>
      </c>
    </row>
    <row r="7001" spans="1:2" ht="16.350000000000001" customHeight="1" x14ac:dyDescent="0.25">
      <c r="A7001" s="232">
        <v>40561</v>
      </c>
      <c r="B7001" s="233">
        <v>1872.46</v>
      </c>
    </row>
    <row r="7002" spans="1:2" ht="16.350000000000001" customHeight="1" x14ac:dyDescent="0.25">
      <c r="A7002" s="232">
        <v>40562</v>
      </c>
      <c r="B7002" s="235">
        <v>1864.64</v>
      </c>
    </row>
    <row r="7003" spans="1:2" ht="16.350000000000001" customHeight="1" x14ac:dyDescent="0.25">
      <c r="A7003" s="232">
        <v>40563</v>
      </c>
      <c r="B7003" s="233">
        <v>1841.9</v>
      </c>
    </row>
    <row r="7004" spans="1:2" ht="16.350000000000001" customHeight="1" x14ac:dyDescent="0.25">
      <c r="A7004" s="232">
        <v>40564</v>
      </c>
      <c r="B7004" s="235">
        <v>1849.59</v>
      </c>
    </row>
    <row r="7005" spans="1:2" ht="16.350000000000001" customHeight="1" x14ac:dyDescent="0.25">
      <c r="A7005" s="232">
        <v>40565</v>
      </c>
      <c r="B7005" s="233">
        <v>1838.94</v>
      </c>
    </row>
    <row r="7006" spans="1:2" ht="16.350000000000001" customHeight="1" x14ac:dyDescent="0.25">
      <c r="A7006" s="232">
        <v>40566</v>
      </c>
      <c r="B7006" s="235">
        <v>1838.94</v>
      </c>
    </row>
    <row r="7007" spans="1:2" ht="16.350000000000001" customHeight="1" x14ac:dyDescent="0.25">
      <c r="A7007" s="232">
        <v>40567</v>
      </c>
      <c r="B7007" s="233">
        <v>1838.94</v>
      </c>
    </row>
    <row r="7008" spans="1:2" ht="16.350000000000001" customHeight="1" x14ac:dyDescent="0.25">
      <c r="A7008" s="232">
        <v>40568</v>
      </c>
      <c r="B7008" s="235">
        <v>1842.43</v>
      </c>
    </row>
    <row r="7009" spans="1:2" ht="16.350000000000001" customHeight="1" x14ac:dyDescent="0.25">
      <c r="A7009" s="232">
        <v>40569</v>
      </c>
      <c r="B7009" s="233">
        <v>1853.71</v>
      </c>
    </row>
    <row r="7010" spans="1:2" ht="16.350000000000001" customHeight="1" x14ac:dyDescent="0.25">
      <c r="A7010" s="232">
        <v>40570</v>
      </c>
      <c r="B7010" s="235">
        <v>1862.05</v>
      </c>
    </row>
    <row r="7011" spans="1:2" ht="16.350000000000001" customHeight="1" x14ac:dyDescent="0.25">
      <c r="A7011" s="232">
        <v>40571</v>
      </c>
      <c r="B7011" s="233">
        <v>1858.7</v>
      </c>
    </row>
    <row r="7012" spans="1:2" ht="16.350000000000001" customHeight="1" x14ac:dyDescent="0.25">
      <c r="A7012" s="232">
        <v>40572</v>
      </c>
      <c r="B7012" s="235">
        <v>1857.98</v>
      </c>
    </row>
    <row r="7013" spans="1:2" ht="16.350000000000001" customHeight="1" x14ac:dyDescent="0.25">
      <c r="A7013" s="232">
        <v>40573</v>
      </c>
      <c r="B7013" s="233">
        <v>1857.98</v>
      </c>
    </row>
    <row r="7014" spans="1:2" ht="16.350000000000001" customHeight="1" x14ac:dyDescent="0.25">
      <c r="A7014" s="232">
        <v>40574</v>
      </c>
      <c r="B7014" s="235">
        <v>1857.98</v>
      </c>
    </row>
    <row r="7015" spans="1:2" ht="16.350000000000001" customHeight="1" x14ac:dyDescent="0.25">
      <c r="A7015" s="232">
        <v>40575</v>
      </c>
      <c r="B7015" s="233">
        <v>1867.82</v>
      </c>
    </row>
    <row r="7016" spans="1:2" ht="16.350000000000001" customHeight="1" x14ac:dyDescent="0.25">
      <c r="A7016" s="232">
        <v>40576</v>
      </c>
      <c r="B7016" s="235">
        <v>1853.33</v>
      </c>
    </row>
    <row r="7017" spans="1:2" ht="16.350000000000001" customHeight="1" x14ac:dyDescent="0.25">
      <c r="A7017" s="232">
        <v>40577</v>
      </c>
      <c r="B7017" s="233">
        <v>1852.67</v>
      </c>
    </row>
    <row r="7018" spans="1:2" ht="16.350000000000001" customHeight="1" x14ac:dyDescent="0.25">
      <c r="A7018" s="232">
        <v>40578</v>
      </c>
      <c r="B7018" s="235">
        <v>1863.03</v>
      </c>
    </row>
    <row r="7019" spans="1:2" ht="16.350000000000001" customHeight="1" x14ac:dyDescent="0.25">
      <c r="A7019" s="232">
        <v>40579</v>
      </c>
      <c r="B7019" s="233">
        <v>1872.01</v>
      </c>
    </row>
    <row r="7020" spans="1:2" ht="16.350000000000001" customHeight="1" x14ac:dyDescent="0.25">
      <c r="A7020" s="232">
        <v>40580</v>
      </c>
      <c r="B7020" s="235">
        <v>1872.01</v>
      </c>
    </row>
    <row r="7021" spans="1:2" ht="16.350000000000001" customHeight="1" x14ac:dyDescent="0.25">
      <c r="A7021" s="232">
        <v>40581</v>
      </c>
      <c r="B7021" s="233">
        <v>1872.01</v>
      </c>
    </row>
    <row r="7022" spans="1:2" ht="16.350000000000001" customHeight="1" x14ac:dyDescent="0.25">
      <c r="A7022" s="232">
        <v>40582</v>
      </c>
      <c r="B7022" s="235">
        <v>1871.81</v>
      </c>
    </row>
    <row r="7023" spans="1:2" ht="16.350000000000001" customHeight="1" x14ac:dyDescent="0.25">
      <c r="A7023" s="232">
        <v>40583</v>
      </c>
      <c r="B7023" s="233">
        <v>1875.32</v>
      </c>
    </row>
    <row r="7024" spans="1:2" ht="16.350000000000001" customHeight="1" x14ac:dyDescent="0.25">
      <c r="A7024" s="232">
        <v>40584</v>
      </c>
      <c r="B7024" s="235">
        <v>1891.54</v>
      </c>
    </row>
    <row r="7025" spans="1:2" ht="16.350000000000001" customHeight="1" x14ac:dyDescent="0.25">
      <c r="A7025" s="232">
        <v>40585</v>
      </c>
      <c r="B7025" s="233">
        <v>1889.1</v>
      </c>
    </row>
    <row r="7026" spans="1:2" ht="16.350000000000001" customHeight="1" x14ac:dyDescent="0.25">
      <c r="A7026" s="232">
        <v>40586</v>
      </c>
      <c r="B7026" s="235">
        <v>1880.37</v>
      </c>
    </row>
    <row r="7027" spans="1:2" ht="16.350000000000001" customHeight="1" x14ac:dyDescent="0.25">
      <c r="A7027" s="232">
        <v>40587</v>
      </c>
      <c r="B7027" s="233">
        <v>1880.37</v>
      </c>
    </row>
    <row r="7028" spans="1:2" ht="16.350000000000001" customHeight="1" x14ac:dyDescent="0.25">
      <c r="A7028" s="232">
        <v>40588</v>
      </c>
      <c r="B7028" s="235">
        <v>1880.37</v>
      </c>
    </row>
    <row r="7029" spans="1:2" ht="16.350000000000001" customHeight="1" x14ac:dyDescent="0.25">
      <c r="A7029" s="232">
        <v>40589</v>
      </c>
      <c r="B7029" s="233">
        <v>1891.84</v>
      </c>
    </row>
    <row r="7030" spans="1:2" ht="16.350000000000001" customHeight="1" x14ac:dyDescent="0.25">
      <c r="A7030" s="232">
        <v>40590</v>
      </c>
      <c r="B7030" s="235">
        <v>1902.01</v>
      </c>
    </row>
    <row r="7031" spans="1:2" ht="16.350000000000001" customHeight="1" x14ac:dyDescent="0.25">
      <c r="A7031" s="232">
        <v>40591</v>
      </c>
      <c r="B7031" s="233">
        <v>1907.69</v>
      </c>
    </row>
    <row r="7032" spans="1:2" ht="16.350000000000001" customHeight="1" x14ac:dyDescent="0.25">
      <c r="A7032" s="232">
        <v>40592</v>
      </c>
      <c r="B7032" s="235">
        <v>1893.46</v>
      </c>
    </row>
    <row r="7033" spans="1:2" ht="16.350000000000001" customHeight="1" x14ac:dyDescent="0.25">
      <c r="A7033" s="232">
        <v>40593</v>
      </c>
      <c r="B7033" s="233">
        <v>1879.15</v>
      </c>
    </row>
    <row r="7034" spans="1:2" ht="16.350000000000001" customHeight="1" x14ac:dyDescent="0.25">
      <c r="A7034" s="232">
        <v>40594</v>
      </c>
      <c r="B7034" s="235">
        <v>1879.15</v>
      </c>
    </row>
    <row r="7035" spans="1:2" ht="16.350000000000001" customHeight="1" x14ac:dyDescent="0.25">
      <c r="A7035" s="232">
        <v>40595</v>
      </c>
      <c r="B7035" s="233">
        <v>1879.15</v>
      </c>
    </row>
    <row r="7036" spans="1:2" ht="16.350000000000001" customHeight="1" x14ac:dyDescent="0.25">
      <c r="A7036" s="232">
        <v>40596</v>
      </c>
      <c r="B7036" s="235">
        <v>1879.15</v>
      </c>
    </row>
    <row r="7037" spans="1:2" ht="16.350000000000001" customHeight="1" x14ac:dyDescent="0.25">
      <c r="A7037" s="232">
        <v>40597</v>
      </c>
      <c r="B7037" s="233">
        <v>1889.69</v>
      </c>
    </row>
    <row r="7038" spans="1:2" ht="16.350000000000001" customHeight="1" x14ac:dyDescent="0.25">
      <c r="A7038" s="232">
        <v>40598</v>
      </c>
      <c r="B7038" s="235">
        <v>1898.28</v>
      </c>
    </row>
    <row r="7039" spans="1:2" ht="16.350000000000001" customHeight="1" x14ac:dyDescent="0.25">
      <c r="A7039" s="232">
        <v>40599</v>
      </c>
      <c r="B7039" s="233">
        <v>1898.39</v>
      </c>
    </row>
    <row r="7040" spans="1:2" ht="16.350000000000001" customHeight="1" x14ac:dyDescent="0.25">
      <c r="A7040" s="232">
        <v>40600</v>
      </c>
      <c r="B7040" s="235">
        <v>1895.56</v>
      </c>
    </row>
    <row r="7041" spans="1:2" ht="16.350000000000001" customHeight="1" x14ac:dyDescent="0.25">
      <c r="A7041" s="232">
        <v>40601</v>
      </c>
      <c r="B7041" s="233">
        <v>1895.56</v>
      </c>
    </row>
    <row r="7042" spans="1:2" ht="16.350000000000001" customHeight="1" x14ac:dyDescent="0.25">
      <c r="A7042" s="232">
        <v>40602</v>
      </c>
      <c r="B7042" s="235">
        <v>1895.56</v>
      </c>
    </row>
    <row r="7043" spans="1:2" ht="16.350000000000001" customHeight="1" x14ac:dyDescent="0.25">
      <c r="A7043" s="232">
        <v>40603</v>
      </c>
      <c r="B7043" s="233">
        <v>1907.37</v>
      </c>
    </row>
    <row r="7044" spans="1:2" ht="16.350000000000001" customHeight="1" x14ac:dyDescent="0.25">
      <c r="A7044" s="232">
        <v>40604</v>
      </c>
      <c r="B7044" s="235">
        <v>1913.21</v>
      </c>
    </row>
    <row r="7045" spans="1:2" ht="16.350000000000001" customHeight="1" x14ac:dyDescent="0.25">
      <c r="A7045" s="232">
        <v>40605</v>
      </c>
      <c r="B7045" s="233">
        <v>1916.05</v>
      </c>
    </row>
    <row r="7046" spans="1:2" ht="16.350000000000001" customHeight="1" x14ac:dyDescent="0.25">
      <c r="A7046" s="232">
        <v>40606</v>
      </c>
      <c r="B7046" s="235">
        <v>1904.73</v>
      </c>
    </row>
    <row r="7047" spans="1:2" ht="16.350000000000001" customHeight="1" x14ac:dyDescent="0.25">
      <c r="A7047" s="232">
        <v>40607</v>
      </c>
      <c r="B7047" s="233">
        <v>1890.23</v>
      </c>
    </row>
    <row r="7048" spans="1:2" ht="16.350000000000001" customHeight="1" x14ac:dyDescent="0.25">
      <c r="A7048" s="232">
        <v>40608</v>
      </c>
      <c r="B7048" s="235">
        <v>1890.23</v>
      </c>
    </row>
    <row r="7049" spans="1:2" ht="16.350000000000001" customHeight="1" x14ac:dyDescent="0.25">
      <c r="A7049" s="232">
        <v>40609</v>
      </c>
      <c r="B7049" s="233">
        <v>1890.23</v>
      </c>
    </row>
    <row r="7050" spans="1:2" ht="16.350000000000001" customHeight="1" x14ac:dyDescent="0.25">
      <c r="A7050" s="232">
        <v>40610</v>
      </c>
      <c r="B7050" s="235">
        <v>1893.17</v>
      </c>
    </row>
    <row r="7051" spans="1:2" ht="16.350000000000001" customHeight="1" x14ac:dyDescent="0.25">
      <c r="A7051" s="232">
        <v>40611</v>
      </c>
      <c r="B7051" s="233">
        <v>1889.85</v>
      </c>
    </row>
    <row r="7052" spans="1:2" ht="16.350000000000001" customHeight="1" x14ac:dyDescent="0.25">
      <c r="A7052" s="232">
        <v>40612</v>
      </c>
      <c r="B7052" s="235">
        <v>1879.49</v>
      </c>
    </row>
    <row r="7053" spans="1:2" ht="16.350000000000001" customHeight="1" x14ac:dyDescent="0.25">
      <c r="A7053" s="232">
        <v>40613</v>
      </c>
      <c r="B7053" s="233">
        <v>1871.97</v>
      </c>
    </row>
    <row r="7054" spans="1:2" ht="16.350000000000001" customHeight="1" x14ac:dyDescent="0.25">
      <c r="A7054" s="232">
        <v>40614</v>
      </c>
      <c r="B7054" s="235">
        <v>1866.2</v>
      </c>
    </row>
    <row r="7055" spans="1:2" ht="16.350000000000001" customHeight="1" x14ac:dyDescent="0.25">
      <c r="A7055" s="232">
        <v>40615</v>
      </c>
      <c r="B7055" s="233">
        <v>1866.2</v>
      </c>
    </row>
    <row r="7056" spans="1:2" ht="16.350000000000001" customHeight="1" x14ac:dyDescent="0.25">
      <c r="A7056" s="232">
        <v>40616</v>
      </c>
      <c r="B7056" s="235">
        <v>1866.2</v>
      </c>
    </row>
    <row r="7057" spans="1:2" ht="16.350000000000001" customHeight="1" x14ac:dyDescent="0.25">
      <c r="A7057" s="232">
        <v>40617</v>
      </c>
      <c r="B7057" s="233">
        <v>1876.29</v>
      </c>
    </row>
    <row r="7058" spans="1:2" ht="16.350000000000001" customHeight="1" x14ac:dyDescent="0.25">
      <c r="A7058" s="232">
        <v>40618</v>
      </c>
      <c r="B7058" s="235">
        <v>1887.67</v>
      </c>
    </row>
    <row r="7059" spans="1:2" ht="16.350000000000001" customHeight="1" x14ac:dyDescent="0.25">
      <c r="A7059" s="232">
        <v>40619</v>
      </c>
      <c r="B7059" s="233">
        <v>1892.62</v>
      </c>
    </row>
    <row r="7060" spans="1:2" ht="16.350000000000001" customHeight="1" x14ac:dyDescent="0.25">
      <c r="A7060" s="232">
        <v>40620</v>
      </c>
      <c r="B7060" s="235">
        <v>1876.78</v>
      </c>
    </row>
    <row r="7061" spans="1:2" ht="16.350000000000001" customHeight="1" x14ac:dyDescent="0.25">
      <c r="A7061" s="232">
        <v>40621</v>
      </c>
      <c r="B7061" s="233">
        <v>1874.79</v>
      </c>
    </row>
    <row r="7062" spans="1:2" ht="16.350000000000001" customHeight="1" x14ac:dyDescent="0.25">
      <c r="A7062" s="232">
        <v>40622</v>
      </c>
      <c r="B7062" s="235">
        <v>1874.79</v>
      </c>
    </row>
    <row r="7063" spans="1:2" ht="16.350000000000001" customHeight="1" x14ac:dyDescent="0.25">
      <c r="A7063" s="232">
        <v>40623</v>
      </c>
      <c r="B7063" s="233">
        <v>1874.79</v>
      </c>
    </row>
    <row r="7064" spans="1:2" ht="16.350000000000001" customHeight="1" x14ac:dyDescent="0.25">
      <c r="A7064" s="232">
        <v>40624</v>
      </c>
      <c r="B7064" s="235">
        <v>1874.79</v>
      </c>
    </row>
    <row r="7065" spans="1:2" ht="16.350000000000001" customHeight="1" x14ac:dyDescent="0.25">
      <c r="A7065" s="232">
        <v>40625</v>
      </c>
      <c r="B7065" s="233">
        <v>1866.34</v>
      </c>
    </row>
    <row r="7066" spans="1:2" ht="16.350000000000001" customHeight="1" x14ac:dyDescent="0.25">
      <c r="A7066" s="232">
        <v>40626</v>
      </c>
      <c r="B7066" s="235">
        <v>1867.74</v>
      </c>
    </row>
    <row r="7067" spans="1:2" ht="16.350000000000001" customHeight="1" x14ac:dyDescent="0.25">
      <c r="A7067" s="232">
        <v>40627</v>
      </c>
      <c r="B7067" s="233">
        <v>1865.11</v>
      </c>
    </row>
    <row r="7068" spans="1:2" ht="16.350000000000001" customHeight="1" x14ac:dyDescent="0.25">
      <c r="A7068" s="232">
        <v>40628</v>
      </c>
      <c r="B7068" s="235">
        <v>1871.37</v>
      </c>
    </row>
    <row r="7069" spans="1:2" ht="16.350000000000001" customHeight="1" x14ac:dyDescent="0.25">
      <c r="A7069" s="232">
        <v>40629</v>
      </c>
      <c r="B7069" s="233">
        <v>1871.37</v>
      </c>
    </row>
    <row r="7070" spans="1:2" ht="16.350000000000001" customHeight="1" x14ac:dyDescent="0.25">
      <c r="A7070" s="232">
        <v>40630</v>
      </c>
      <c r="B7070" s="235">
        <v>1871.37</v>
      </c>
    </row>
    <row r="7071" spans="1:2" ht="16.350000000000001" customHeight="1" x14ac:dyDescent="0.25">
      <c r="A7071" s="232">
        <v>40631</v>
      </c>
      <c r="B7071" s="233">
        <v>1877.84</v>
      </c>
    </row>
    <row r="7072" spans="1:2" ht="16.350000000000001" customHeight="1" x14ac:dyDescent="0.25">
      <c r="A7072" s="232">
        <v>40632</v>
      </c>
      <c r="B7072" s="235">
        <v>1888</v>
      </c>
    </row>
    <row r="7073" spans="1:2" ht="16.350000000000001" customHeight="1" x14ac:dyDescent="0.25">
      <c r="A7073" s="232">
        <v>40633</v>
      </c>
      <c r="B7073" s="233">
        <v>1879.47</v>
      </c>
    </row>
    <row r="7074" spans="1:2" ht="16.350000000000001" customHeight="1" x14ac:dyDescent="0.25">
      <c r="A7074" s="232">
        <v>40634</v>
      </c>
      <c r="B7074" s="235">
        <v>1870.6</v>
      </c>
    </row>
    <row r="7075" spans="1:2" ht="16.350000000000001" customHeight="1" x14ac:dyDescent="0.25">
      <c r="A7075" s="232">
        <v>40635</v>
      </c>
      <c r="B7075" s="233">
        <v>1858.95</v>
      </c>
    </row>
    <row r="7076" spans="1:2" ht="16.350000000000001" customHeight="1" x14ac:dyDescent="0.25">
      <c r="A7076" s="232">
        <v>40636</v>
      </c>
      <c r="B7076" s="235">
        <v>1858.95</v>
      </c>
    </row>
    <row r="7077" spans="1:2" ht="16.350000000000001" customHeight="1" x14ac:dyDescent="0.25">
      <c r="A7077" s="232">
        <v>40637</v>
      </c>
      <c r="B7077" s="233">
        <v>1858.95</v>
      </c>
    </row>
    <row r="7078" spans="1:2" ht="16.350000000000001" customHeight="1" x14ac:dyDescent="0.25">
      <c r="A7078" s="232">
        <v>40638</v>
      </c>
      <c r="B7078" s="235">
        <v>1846.78</v>
      </c>
    </row>
    <row r="7079" spans="1:2" ht="16.350000000000001" customHeight="1" x14ac:dyDescent="0.25">
      <c r="A7079" s="232">
        <v>40639</v>
      </c>
      <c r="B7079" s="233">
        <v>1838.29</v>
      </c>
    </row>
    <row r="7080" spans="1:2" ht="16.350000000000001" customHeight="1" x14ac:dyDescent="0.25">
      <c r="A7080" s="232">
        <v>40640</v>
      </c>
      <c r="B7080" s="235">
        <v>1826.97</v>
      </c>
    </row>
    <row r="7081" spans="1:2" ht="16.350000000000001" customHeight="1" x14ac:dyDescent="0.25">
      <c r="A7081" s="232">
        <v>40641</v>
      </c>
      <c r="B7081" s="233">
        <v>1825.09</v>
      </c>
    </row>
    <row r="7082" spans="1:2" ht="16.350000000000001" customHeight="1" x14ac:dyDescent="0.25">
      <c r="A7082" s="232">
        <v>40642</v>
      </c>
      <c r="B7082" s="235">
        <v>1817.35</v>
      </c>
    </row>
    <row r="7083" spans="1:2" ht="16.350000000000001" customHeight="1" x14ac:dyDescent="0.25">
      <c r="A7083" s="232">
        <v>40643</v>
      </c>
      <c r="B7083" s="233">
        <v>1817.35</v>
      </c>
    </row>
    <row r="7084" spans="1:2" ht="16.350000000000001" customHeight="1" x14ac:dyDescent="0.25">
      <c r="A7084" s="232">
        <v>40644</v>
      </c>
      <c r="B7084" s="235">
        <v>1817.35</v>
      </c>
    </row>
    <row r="7085" spans="1:2" ht="16.350000000000001" customHeight="1" x14ac:dyDescent="0.25">
      <c r="A7085" s="232">
        <v>40645</v>
      </c>
      <c r="B7085" s="233">
        <v>1815.79</v>
      </c>
    </row>
    <row r="7086" spans="1:2" ht="16.350000000000001" customHeight="1" x14ac:dyDescent="0.25">
      <c r="A7086" s="232">
        <v>40646</v>
      </c>
      <c r="B7086" s="235">
        <v>1818.14</v>
      </c>
    </row>
    <row r="7087" spans="1:2" ht="16.350000000000001" customHeight="1" x14ac:dyDescent="0.25">
      <c r="A7087" s="232">
        <v>40647</v>
      </c>
      <c r="B7087" s="233">
        <v>1818.91</v>
      </c>
    </row>
    <row r="7088" spans="1:2" ht="16.350000000000001" customHeight="1" x14ac:dyDescent="0.25">
      <c r="A7088" s="232">
        <v>40648</v>
      </c>
      <c r="B7088" s="235">
        <v>1811.1</v>
      </c>
    </row>
    <row r="7089" spans="1:2" ht="16.350000000000001" customHeight="1" x14ac:dyDescent="0.25">
      <c r="A7089" s="232">
        <v>40649</v>
      </c>
      <c r="B7089" s="233">
        <v>1800.63</v>
      </c>
    </row>
    <row r="7090" spans="1:2" ht="16.350000000000001" customHeight="1" x14ac:dyDescent="0.25">
      <c r="A7090" s="232">
        <v>40650</v>
      </c>
      <c r="B7090" s="235">
        <v>1800.63</v>
      </c>
    </row>
    <row r="7091" spans="1:2" ht="16.350000000000001" customHeight="1" x14ac:dyDescent="0.25">
      <c r="A7091" s="232">
        <v>40651</v>
      </c>
      <c r="B7091" s="233">
        <v>1800.63</v>
      </c>
    </row>
    <row r="7092" spans="1:2" ht="16.350000000000001" customHeight="1" x14ac:dyDescent="0.25">
      <c r="A7092" s="232">
        <v>40652</v>
      </c>
      <c r="B7092" s="235">
        <v>1799.79</v>
      </c>
    </row>
    <row r="7093" spans="1:2" ht="16.350000000000001" customHeight="1" x14ac:dyDescent="0.25">
      <c r="A7093" s="232">
        <v>40653</v>
      </c>
      <c r="B7093" s="233">
        <v>1790.54</v>
      </c>
    </row>
    <row r="7094" spans="1:2" ht="16.350000000000001" customHeight="1" x14ac:dyDescent="0.25">
      <c r="A7094" s="232">
        <v>40654</v>
      </c>
      <c r="B7094" s="235">
        <v>1782.59</v>
      </c>
    </row>
    <row r="7095" spans="1:2" ht="16.350000000000001" customHeight="1" x14ac:dyDescent="0.25">
      <c r="A7095" s="232">
        <v>40655</v>
      </c>
      <c r="B7095" s="233">
        <v>1782.59</v>
      </c>
    </row>
    <row r="7096" spans="1:2" ht="16.350000000000001" customHeight="1" x14ac:dyDescent="0.25">
      <c r="A7096" s="232">
        <v>40656</v>
      </c>
      <c r="B7096" s="235">
        <v>1782.59</v>
      </c>
    </row>
    <row r="7097" spans="1:2" ht="16.350000000000001" customHeight="1" x14ac:dyDescent="0.25">
      <c r="A7097" s="232">
        <v>40657</v>
      </c>
      <c r="B7097" s="233">
        <v>1782.59</v>
      </c>
    </row>
    <row r="7098" spans="1:2" ht="16.350000000000001" customHeight="1" x14ac:dyDescent="0.25">
      <c r="A7098" s="232">
        <v>40658</v>
      </c>
      <c r="B7098" s="235">
        <v>1782.59</v>
      </c>
    </row>
    <row r="7099" spans="1:2" ht="16.350000000000001" customHeight="1" x14ac:dyDescent="0.25">
      <c r="A7099" s="232">
        <v>40659</v>
      </c>
      <c r="B7099" s="233">
        <v>1781.56</v>
      </c>
    </row>
    <row r="7100" spans="1:2" ht="16.350000000000001" customHeight="1" x14ac:dyDescent="0.25">
      <c r="A7100" s="232">
        <v>40660</v>
      </c>
      <c r="B7100" s="235">
        <v>1787.88</v>
      </c>
    </row>
    <row r="7101" spans="1:2" ht="16.350000000000001" customHeight="1" x14ac:dyDescent="0.25">
      <c r="A7101" s="232">
        <v>40661</v>
      </c>
      <c r="B7101" s="233">
        <v>1784.11</v>
      </c>
    </row>
    <row r="7102" spans="1:2" ht="16.350000000000001" customHeight="1" x14ac:dyDescent="0.25">
      <c r="A7102" s="232">
        <v>40662</v>
      </c>
      <c r="B7102" s="235">
        <v>1767.54</v>
      </c>
    </row>
    <row r="7103" spans="1:2" ht="16.350000000000001" customHeight="1" x14ac:dyDescent="0.25">
      <c r="A7103" s="232">
        <v>40663</v>
      </c>
      <c r="B7103" s="233">
        <v>1768.19</v>
      </c>
    </row>
    <row r="7104" spans="1:2" ht="16.350000000000001" customHeight="1" x14ac:dyDescent="0.25">
      <c r="A7104" s="232">
        <v>40664</v>
      </c>
      <c r="B7104" s="235">
        <v>1768.19</v>
      </c>
    </row>
    <row r="7105" spans="1:2" ht="16.350000000000001" customHeight="1" x14ac:dyDescent="0.25">
      <c r="A7105" s="232">
        <v>40665</v>
      </c>
      <c r="B7105" s="233">
        <v>1768.19</v>
      </c>
    </row>
    <row r="7106" spans="1:2" ht="16.350000000000001" customHeight="1" x14ac:dyDescent="0.25">
      <c r="A7106" s="232">
        <v>40666</v>
      </c>
      <c r="B7106" s="235">
        <v>1768.37</v>
      </c>
    </row>
    <row r="7107" spans="1:2" ht="16.350000000000001" customHeight="1" x14ac:dyDescent="0.25">
      <c r="A7107" s="232">
        <v>40667</v>
      </c>
      <c r="B7107" s="233">
        <v>1767.05</v>
      </c>
    </row>
    <row r="7108" spans="1:2" ht="16.350000000000001" customHeight="1" x14ac:dyDescent="0.25">
      <c r="A7108" s="232">
        <v>40668</v>
      </c>
      <c r="B7108" s="235">
        <v>1763.45</v>
      </c>
    </row>
    <row r="7109" spans="1:2" ht="16.350000000000001" customHeight="1" x14ac:dyDescent="0.25">
      <c r="A7109" s="232">
        <v>40669</v>
      </c>
      <c r="B7109" s="233">
        <v>1769.46</v>
      </c>
    </row>
    <row r="7110" spans="1:2" ht="16.350000000000001" customHeight="1" x14ac:dyDescent="0.25">
      <c r="A7110" s="232">
        <v>40670</v>
      </c>
      <c r="B7110" s="235">
        <v>1763.12</v>
      </c>
    </row>
    <row r="7111" spans="1:2" ht="16.350000000000001" customHeight="1" x14ac:dyDescent="0.25">
      <c r="A7111" s="232">
        <v>40671</v>
      </c>
      <c r="B7111" s="233">
        <v>1763.12</v>
      </c>
    </row>
    <row r="7112" spans="1:2" ht="16.350000000000001" customHeight="1" x14ac:dyDescent="0.25">
      <c r="A7112" s="232">
        <v>40672</v>
      </c>
      <c r="B7112" s="235">
        <v>1763.12</v>
      </c>
    </row>
    <row r="7113" spans="1:2" ht="16.350000000000001" customHeight="1" x14ac:dyDescent="0.25">
      <c r="A7113" s="232">
        <v>40673</v>
      </c>
      <c r="B7113" s="233">
        <v>1779.7</v>
      </c>
    </row>
    <row r="7114" spans="1:2" ht="16.350000000000001" customHeight="1" x14ac:dyDescent="0.25">
      <c r="A7114" s="232">
        <v>40674</v>
      </c>
      <c r="B7114" s="235">
        <v>1791.72</v>
      </c>
    </row>
    <row r="7115" spans="1:2" ht="16.350000000000001" customHeight="1" x14ac:dyDescent="0.25">
      <c r="A7115" s="232">
        <v>40675</v>
      </c>
      <c r="B7115" s="233">
        <v>1798.66</v>
      </c>
    </row>
    <row r="7116" spans="1:2" ht="16.350000000000001" customHeight="1" x14ac:dyDescent="0.25">
      <c r="A7116" s="232">
        <v>40676</v>
      </c>
      <c r="B7116" s="235">
        <v>1807.86</v>
      </c>
    </row>
    <row r="7117" spans="1:2" ht="16.350000000000001" customHeight="1" x14ac:dyDescent="0.25">
      <c r="A7117" s="232">
        <v>40677</v>
      </c>
      <c r="B7117" s="233">
        <v>1805.37</v>
      </c>
    </row>
    <row r="7118" spans="1:2" ht="16.350000000000001" customHeight="1" x14ac:dyDescent="0.25">
      <c r="A7118" s="232">
        <v>40678</v>
      </c>
      <c r="B7118" s="235">
        <v>1805.37</v>
      </c>
    </row>
    <row r="7119" spans="1:2" ht="16.350000000000001" customHeight="1" x14ac:dyDescent="0.25">
      <c r="A7119" s="232">
        <v>40679</v>
      </c>
      <c r="B7119" s="233">
        <v>1805.37</v>
      </c>
    </row>
    <row r="7120" spans="1:2" ht="16.350000000000001" customHeight="1" x14ac:dyDescent="0.25">
      <c r="A7120" s="232">
        <v>40680</v>
      </c>
      <c r="B7120" s="235">
        <v>1814.98</v>
      </c>
    </row>
    <row r="7121" spans="1:2" ht="16.350000000000001" customHeight="1" x14ac:dyDescent="0.25">
      <c r="A7121" s="232">
        <v>40681</v>
      </c>
      <c r="B7121" s="233">
        <v>1826.03</v>
      </c>
    </row>
    <row r="7122" spans="1:2" ht="16.350000000000001" customHeight="1" x14ac:dyDescent="0.25">
      <c r="A7122" s="232">
        <v>40682</v>
      </c>
      <c r="B7122" s="235">
        <v>1824.62</v>
      </c>
    </row>
    <row r="7123" spans="1:2" ht="16.350000000000001" customHeight="1" x14ac:dyDescent="0.25">
      <c r="A7123" s="232">
        <v>40683</v>
      </c>
      <c r="B7123" s="233">
        <v>1814.99</v>
      </c>
    </row>
    <row r="7124" spans="1:2" ht="16.350000000000001" customHeight="1" x14ac:dyDescent="0.25">
      <c r="A7124" s="232">
        <v>40684</v>
      </c>
      <c r="B7124" s="235">
        <v>1819.86</v>
      </c>
    </row>
    <row r="7125" spans="1:2" ht="16.350000000000001" customHeight="1" x14ac:dyDescent="0.25">
      <c r="A7125" s="232">
        <v>40685</v>
      </c>
      <c r="B7125" s="233">
        <v>1819.86</v>
      </c>
    </row>
    <row r="7126" spans="1:2" ht="16.350000000000001" customHeight="1" x14ac:dyDescent="0.25">
      <c r="A7126" s="232">
        <v>40686</v>
      </c>
      <c r="B7126" s="235">
        <v>1819.86</v>
      </c>
    </row>
    <row r="7127" spans="1:2" ht="16.350000000000001" customHeight="1" x14ac:dyDescent="0.25">
      <c r="A7127" s="232">
        <v>40687</v>
      </c>
      <c r="B7127" s="233">
        <v>1828.12</v>
      </c>
    </row>
    <row r="7128" spans="1:2" ht="16.350000000000001" customHeight="1" x14ac:dyDescent="0.25">
      <c r="A7128" s="232">
        <v>40688</v>
      </c>
      <c r="B7128" s="235">
        <v>1828.64</v>
      </c>
    </row>
    <row r="7129" spans="1:2" ht="16.350000000000001" customHeight="1" x14ac:dyDescent="0.25">
      <c r="A7129" s="232">
        <v>40689</v>
      </c>
      <c r="B7129" s="233">
        <v>1831.58</v>
      </c>
    </row>
    <row r="7130" spans="1:2" ht="16.350000000000001" customHeight="1" x14ac:dyDescent="0.25">
      <c r="A7130" s="232">
        <v>40690</v>
      </c>
      <c r="B7130" s="235">
        <v>1829.75</v>
      </c>
    </row>
    <row r="7131" spans="1:2" ht="16.350000000000001" customHeight="1" x14ac:dyDescent="0.25">
      <c r="A7131" s="232">
        <v>40691</v>
      </c>
      <c r="B7131" s="233">
        <v>1817.34</v>
      </c>
    </row>
    <row r="7132" spans="1:2" ht="16.350000000000001" customHeight="1" x14ac:dyDescent="0.25">
      <c r="A7132" s="232">
        <v>40692</v>
      </c>
      <c r="B7132" s="235">
        <v>1817.34</v>
      </c>
    </row>
    <row r="7133" spans="1:2" ht="16.350000000000001" customHeight="1" x14ac:dyDescent="0.25">
      <c r="A7133" s="232">
        <v>40693</v>
      </c>
      <c r="B7133" s="233">
        <v>1817.34</v>
      </c>
    </row>
    <row r="7134" spans="1:2" ht="16.350000000000001" customHeight="1" x14ac:dyDescent="0.25">
      <c r="A7134" s="232">
        <v>40694</v>
      </c>
      <c r="B7134" s="235">
        <v>1817.34</v>
      </c>
    </row>
    <row r="7135" spans="1:2" ht="16.350000000000001" customHeight="1" x14ac:dyDescent="0.25">
      <c r="A7135" s="232">
        <v>40695</v>
      </c>
      <c r="B7135" s="233">
        <v>1797.83</v>
      </c>
    </row>
    <row r="7136" spans="1:2" ht="16.350000000000001" customHeight="1" x14ac:dyDescent="0.25">
      <c r="A7136" s="232">
        <v>40696</v>
      </c>
      <c r="B7136" s="235">
        <v>1789.41</v>
      </c>
    </row>
    <row r="7137" spans="1:2" ht="16.350000000000001" customHeight="1" x14ac:dyDescent="0.25">
      <c r="A7137" s="232">
        <v>40697</v>
      </c>
      <c r="B7137" s="233">
        <v>1784.12</v>
      </c>
    </row>
    <row r="7138" spans="1:2" ht="16.350000000000001" customHeight="1" x14ac:dyDescent="0.25">
      <c r="A7138" s="232">
        <v>40698</v>
      </c>
      <c r="B7138" s="235">
        <v>1785.05</v>
      </c>
    </row>
    <row r="7139" spans="1:2" ht="16.350000000000001" customHeight="1" x14ac:dyDescent="0.25">
      <c r="A7139" s="232">
        <v>40699</v>
      </c>
      <c r="B7139" s="233">
        <v>1785.05</v>
      </c>
    </row>
    <row r="7140" spans="1:2" ht="16.350000000000001" customHeight="1" x14ac:dyDescent="0.25">
      <c r="A7140" s="232">
        <v>40700</v>
      </c>
      <c r="B7140" s="235">
        <v>1785.05</v>
      </c>
    </row>
    <row r="7141" spans="1:2" ht="16.350000000000001" customHeight="1" x14ac:dyDescent="0.25">
      <c r="A7141" s="232">
        <v>40701</v>
      </c>
      <c r="B7141" s="233">
        <v>1785.05</v>
      </c>
    </row>
    <row r="7142" spans="1:2" ht="16.350000000000001" customHeight="1" x14ac:dyDescent="0.25">
      <c r="A7142" s="232">
        <v>40702</v>
      </c>
      <c r="B7142" s="235">
        <v>1770.13</v>
      </c>
    </row>
    <row r="7143" spans="1:2" ht="16.350000000000001" customHeight="1" x14ac:dyDescent="0.25">
      <c r="A7143" s="232">
        <v>40703</v>
      </c>
      <c r="B7143" s="233">
        <v>1769.83</v>
      </c>
    </row>
    <row r="7144" spans="1:2" ht="16.350000000000001" customHeight="1" x14ac:dyDescent="0.25">
      <c r="A7144" s="232">
        <v>40704</v>
      </c>
      <c r="B7144" s="235">
        <v>1772.59</v>
      </c>
    </row>
    <row r="7145" spans="1:2" ht="16.350000000000001" customHeight="1" x14ac:dyDescent="0.25">
      <c r="A7145" s="232">
        <v>40705</v>
      </c>
      <c r="B7145" s="233">
        <v>1774.94</v>
      </c>
    </row>
    <row r="7146" spans="1:2" ht="16.350000000000001" customHeight="1" x14ac:dyDescent="0.25">
      <c r="A7146" s="232">
        <v>40706</v>
      </c>
      <c r="B7146" s="235">
        <v>1774.94</v>
      </c>
    </row>
    <row r="7147" spans="1:2" ht="16.350000000000001" customHeight="1" x14ac:dyDescent="0.25">
      <c r="A7147" s="232">
        <v>40707</v>
      </c>
      <c r="B7147" s="233">
        <v>1774.94</v>
      </c>
    </row>
    <row r="7148" spans="1:2" ht="16.350000000000001" customHeight="1" x14ac:dyDescent="0.25">
      <c r="A7148" s="232">
        <v>40708</v>
      </c>
      <c r="B7148" s="235">
        <v>1777.64</v>
      </c>
    </row>
    <row r="7149" spans="1:2" ht="16.350000000000001" customHeight="1" x14ac:dyDescent="0.25">
      <c r="A7149" s="232">
        <v>40709</v>
      </c>
      <c r="B7149" s="233">
        <v>1774.24</v>
      </c>
    </row>
    <row r="7150" spans="1:2" ht="16.350000000000001" customHeight="1" x14ac:dyDescent="0.25">
      <c r="A7150" s="232">
        <v>40710</v>
      </c>
      <c r="B7150" s="235">
        <v>1781.4</v>
      </c>
    </row>
    <row r="7151" spans="1:2" ht="16.350000000000001" customHeight="1" x14ac:dyDescent="0.25">
      <c r="A7151" s="232">
        <v>40711</v>
      </c>
      <c r="B7151" s="233">
        <v>1793.92</v>
      </c>
    </row>
    <row r="7152" spans="1:2" ht="16.350000000000001" customHeight="1" x14ac:dyDescent="0.25">
      <c r="A7152" s="232">
        <v>40712</v>
      </c>
      <c r="B7152" s="235">
        <v>1787.8</v>
      </c>
    </row>
    <row r="7153" spans="1:2" ht="16.350000000000001" customHeight="1" x14ac:dyDescent="0.25">
      <c r="A7153" s="232">
        <v>40713</v>
      </c>
      <c r="B7153" s="233">
        <v>1787.8</v>
      </c>
    </row>
    <row r="7154" spans="1:2" ht="16.350000000000001" customHeight="1" x14ac:dyDescent="0.25">
      <c r="A7154" s="232">
        <v>40714</v>
      </c>
      <c r="B7154" s="235">
        <v>1787.8</v>
      </c>
    </row>
    <row r="7155" spans="1:2" ht="16.350000000000001" customHeight="1" x14ac:dyDescent="0.25">
      <c r="A7155" s="232">
        <v>40715</v>
      </c>
      <c r="B7155" s="233">
        <v>1789.47</v>
      </c>
    </row>
    <row r="7156" spans="1:2" ht="16.350000000000001" customHeight="1" x14ac:dyDescent="0.25">
      <c r="A7156" s="232">
        <v>40716</v>
      </c>
      <c r="B7156" s="235">
        <v>1780.48</v>
      </c>
    </row>
    <row r="7157" spans="1:2" ht="16.350000000000001" customHeight="1" x14ac:dyDescent="0.25">
      <c r="A7157" s="232">
        <v>40717</v>
      </c>
      <c r="B7157" s="233">
        <v>1779.1</v>
      </c>
    </row>
    <row r="7158" spans="1:2" ht="16.350000000000001" customHeight="1" x14ac:dyDescent="0.25">
      <c r="A7158" s="232">
        <v>40718</v>
      </c>
      <c r="B7158" s="235">
        <v>1788.11</v>
      </c>
    </row>
    <row r="7159" spans="1:2" ht="16.350000000000001" customHeight="1" x14ac:dyDescent="0.25">
      <c r="A7159" s="232">
        <v>40719</v>
      </c>
      <c r="B7159" s="233">
        <v>1787.8</v>
      </c>
    </row>
    <row r="7160" spans="1:2" ht="16.350000000000001" customHeight="1" x14ac:dyDescent="0.25">
      <c r="A7160" s="232">
        <v>40720</v>
      </c>
      <c r="B7160" s="235">
        <v>1787.8</v>
      </c>
    </row>
    <row r="7161" spans="1:2" ht="16.350000000000001" customHeight="1" x14ac:dyDescent="0.25">
      <c r="A7161" s="232">
        <v>40721</v>
      </c>
      <c r="B7161" s="233">
        <v>1787.8</v>
      </c>
    </row>
    <row r="7162" spans="1:2" ht="16.350000000000001" customHeight="1" x14ac:dyDescent="0.25">
      <c r="A7162" s="232">
        <v>40722</v>
      </c>
      <c r="B7162" s="235">
        <v>1787.8</v>
      </c>
    </row>
    <row r="7163" spans="1:2" ht="16.350000000000001" customHeight="1" x14ac:dyDescent="0.25">
      <c r="A7163" s="232">
        <v>40723</v>
      </c>
      <c r="B7163" s="233">
        <v>1786.73</v>
      </c>
    </row>
    <row r="7164" spans="1:2" ht="16.350000000000001" customHeight="1" x14ac:dyDescent="0.25">
      <c r="A7164" s="232">
        <v>40724</v>
      </c>
      <c r="B7164" s="235">
        <v>1780.16</v>
      </c>
    </row>
    <row r="7165" spans="1:2" ht="16.350000000000001" customHeight="1" x14ac:dyDescent="0.25">
      <c r="A7165" s="232">
        <v>40725</v>
      </c>
      <c r="B7165" s="233">
        <v>1772.32</v>
      </c>
    </row>
    <row r="7166" spans="1:2" ht="16.350000000000001" customHeight="1" x14ac:dyDescent="0.25">
      <c r="A7166" s="232">
        <v>40726</v>
      </c>
      <c r="B7166" s="235">
        <v>1762.59</v>
      </c>
    </row>
    <row r="7167" spans="1:2" ht="16.350000000000001" customHeight="1" x14ac:dyDescent="0.25">
      <c r="A7167" s="232">
        <v>40727</v>
      </c>
      <c r="B7167" s="233">
        <v>1762.59</v>
      </c>
    </row>
    <row r="7168" spans="1:2" ht="16.350000000000001" customHeight="1" x14ac:dyDescent="0.25">
      <c r="A7168" s="232">
        <v>40728</v>
      </c>
      <c r="B7168" s="235">
        <v>1762.59</v>
      </c>
    </row>
    <row r="7169" spans="1:2" ht="16.350000000000001" customHeight="1" x14ac:dyDescent="0.25">
      <c r="A7169" s="232">
        <v>40729</v>
      </c>
      <c r="B7169" s="233">
        <v>1762.59</v>
      </c>
    </row>
    <row r="7170" spans="1:2" ht="16.350000000000001" customHeight="1" x14ac:dyDescent="0.25">
      <c r="A7170" s="232">
        <v>40730</v>
      </c>
      <c r="B7170" s="235">
        <v>1766.57</v>
      </c>
    </row>
    <row r="7171" spans="1:2" ht="16.350000000000001" customHeight="1" x14ac:dyDescent="0.25">
      <c r="A7171" s="232">
        <v>40731</v>
      </c>
      <c r="B7171" s="233">
        <v>1767.47</v>
      </c>
    </row>
    <row r="7172" spans="1:2" ht="16.350000000000001" customHeight="1" x14ac:dyDescent="0.25">
      <c r="A7172" s="232">
        <v>40732</v>
      </c>
      <c r="B7172" s="235">
        <v>1759.38</v>
      </c>
    </row>
    <row r="7173" spans="1:2" ht="16.350000000000001" customHeight="1" x14ac:dyDescent="0.25">
      <c r="A7173" s="232">
        <v>40733</v>
      </c>
      <c r="B7173" s="233">
        <v>1759.41</v>
      </c>
    </row>
    <row r="7174" spans="1:2" ht="16.350000000000001" customHeight="1" x14ac:dyDescent="0.25">
      <c r="A7174" s="232">
        <v>40734</v>
      </c>
      <c r="B7174" s="235">
        <v>1759.41</v>
      </c>
    </row>
    <row r="7175" spans="1:2" ht="16.350000000000001" customHeight="1" x14ac:dyDescent="0.25">
      <c r="A7175" s="232">
        <v>40735</v>
      </c>
      <c r="B7175" s="233">
        <v>1759.41</v>
      </c>
    </row>
    <row r="7176" spans="1:2" ht="16.350000000000001" customHeight="1" x14ac:dyDescent="0.25">
      <c r="A7176" s="232">
        <v>40736</v>
      </c>
      <c r="B7176" s="235">
        <v>1768.42</v>
      </c>
    </row>
    <row r="7177" spans="1:2" ht="16.350000000000001" customHeight="1" x14ac:dyDescent="0.25">
      <c r="A7177" s="232">
        <v>40737</v>
      </c>
      <c r="B7177" s="233">
        <v>1765.32</v>
      </c>
    </row>
    <row r="7178" spans="1:2" ht="16.350000000000001" customHeight="1" x14ac:dyDescent="0.25">
      <c r="A7178" s="232">
        <v>40738</v>
      </c>
      <c r="B7178" s="235">
        <v>1758.25</v>
      </c>
    </row>
    <row r="7179" spans="1:2" ht="16.350000000000001" customHeight="1" x14ac:dyDescent="0.25">
      <c r="A7179" s="232">
        <v>40739</v>
      </c>
      <c r="B7179" s="233">
        <v>1748.41</v>
      </c>
    </row>
    <row r="7180" spans="1:2" ht="16.350000000000001" customHeight="1" x14ac:dyDescent="0.25">
      <c r="A7180" s="232">
        <v>40740</v>
      </c>
      <c r="B7180" s="235">
        <v>1750.9</v>
      </c>
    </row>
    <row r="7181" spans="1:2" ht="16.350000000000001" customHeight="1" x14ac:dyDescent="0.25">
      <c r="A7181" s="232">
        <v>40741</v>
      </c>
      <c r="B7181" s="233">
        <v>1750.9</v>
      </c>
    </row>
    <row r="7182" spans="1:2" ht="16.350000000000001" customHeight="1" x14ac:dyDescent="0.25">
      <c r="A7182" s="232">
        <v>40742</v>
      </c>
      <c r="B7182" s="235">
        <v>1750.9</v>
      </c>
    </row>
    <row r="7183" spans="1:2" ht="16.350000000000001" customHeight="1" x14ac:dyDescent="0.25">
      <c r="A7183" s="232">
        <v>40743</v>
      </c>
      <c r="B7183" s="233">
        <v>1758.99</v>
      </c>
    </row>
    <row r="7184" spans="1:2" ht="16.350000000000001" customHeight="1" x14ac:dyDescent="0.25">
      <c r="A7184" s="232">
        <v>40744</v>
      </c>
      <c r="B7184" s="235">
        <v>1757.49</v>
      </c>
    </row>
    <row r="7185" spans="1:2" ht="16.350000000000001" customHeight="1" x14ac:dyDescent="0.25">
      <c r="A7185" s="232">
        <v>40745</v>
      </c>
      <c r="B7185" s="233">
        <v>1757.49</v>
      </c>
    </row>
    <row r="7186" spans="1:2" ht="16.350000000000001" customHeight="1" x14ac:dyDescent="0.25">
      <c r="A7186" s="232">
        <v>40746</v>
      </c>
      <c r="B7186" s="235">
        <v>1756.38</v>
      </c>
    </row>
    <row r="7187" spans="1:2" ht="16.350000000000001" customHeight="1" x14ac:dyDescent="0.25">
      <c r="A7187" s="232">
        <v>40747</v>
      </c>
      <c r="B7187" s="233">
        <v>1757.35</v>
      </c>
    </row>
    <row r="7188" spans="1:2" ht="16.350000000000001" customHeight="1" x14ac:dyDescent="0.25">
      <c r="A7188" s="232">
        <v>40748</v>
      </c>
      <c r="B7188" s="235">
        <v>1757.35</v>
      </c>
    </row>
    <row r="7189" spans="1:2" ht="16.350000000000001" customHeight="1" x14ac:dyDescent="0.25">
      <c r="A7189" s="232">
        <v>40749</v>
      </c>
      <c r="B7189" s="233">
        <v>1757.35</v>
      </c>
    </row>
    <row r="7190" spans="1:2" ht="16.350000000000001" customHeight="1" x14ac:dyDescent="0.25">
      <c r="A7190" s="232">
        <v>40750</v>
      </c>
      <c r="B7190" s="235">
        <v>1768.02</v>
      </c>
    </row>
    <row r="7191" spans="1:2" ht="16.350000000000001" customHeight="1" x14ac:dyDescent="0.25">
      <c r="A7191" s="232">
        <v>40751</v>
      </c>
      <c r="B7191" s="233">
        <v>1759.88</v>
      </c>
    </row>
    <row r="7192" spans="1:2" ht="16.350000000000001" customHeight="1" x14ac:dyDescent="0.25">
      <c r="A7192" s="232">
        <v>40752</v>
      </c>
      <c r="B7192" s="235">
        <v>1764.89</v>
      </c>
    </row>
    <row r="7193" spans="1:2" ht="16.350000000000001" customHeight="1" x14ac:dyDescent="0.25">
      <c r="A7193" s="232">
        <v>40753</v>
      </c>
      <c r="B7193" s="233">
        <v>1771.15</v>
      </c>
    </row>
    <row r="7194" spans="1:2" ht="16.350000000000001" customHeight="1" x14ac:dyDescent="0.25">
      <c r="A7194" s="232">
        <v>40754</v>
      </c>
      <c r="B7194" s="235">
        <v>1777.82</v>
      </c>
    </row>
    <row r="7195" spans="1:2" ht="16.350000000000001" customHeight="1" x14ac:dyDescent="0.25">
      <c r="A7195" s="232">
        <v>40755</v>
      </c>
      <c r="B7195" s="233">
        <v>1777.82</v>
      </c>
    </row>
    <row r="7196" spans="1:2" ht="16.350000000000001" customHeight="1" x14ac:dyDescent="0.25">
      <c r="A7196" s="232">
        <v>40756</v>
      </c>
      <c r="B7196" s="235">
        <v>1777.82</v>
      </c>
    </row>
    <row r="7197" spans="1:2" ht="16.350000000000001" customHeight="1" x14ac:dyDescent="0.25">
      <c r="A7197" s="232">
        <v>40757</v>
      </c>
      <c r="B7197" s="233">
        <v>1771.81</v>
      </c>
    </row>
    <row r="7198" spans="1:2" ht="16.350000000000001" customHeight="1" x14ac:dyDescent="0.25">
      <c r="A7198" s="232">
        <v>40758</v>
      </c>
      <c r="B7198" s="235">
        <v>1765.53</v>
      </c>
    </row>
    <row r="7199" spans="1:2" ht="16.350000000000001" customHeight="1" x14ac:dyDescent="0.25">
      <c r="A7199" s="232">
        <v>40759</v>
      </c>
      <c r="B7199" s="233">
        <v>1772.52</v>
      </c>
    </row>
    <row r="7200" spans="1:2" ht="16.350000000000001" customHeight="1" x14ac:dyDescent="0.25">
      <c r="A7200" s="232">
        <v>40760</v>
      </c>
      <c r="B7200" s="235">
        <v>1781.33</v>
      </c>
    </row>
    <row r="7201" spans="1:2" ht="16.350000000000001" customHeight="1" x14ac:dyDescent="0.25">
      <c r="A7201" s="232">
        <v>40761</v>
      </c>
      <c r="B7201" s="233">
        <v>1792.68</v>
      </c>
    </row>
    <row r="7202" spans="1:2" ht="16.350000000000001" customHeight="1" x14ac:dyDescent="0.25">
      <c r="A7202" s="232">
        <v>40762</v>
      </c>
      <c r="B7202" s="235">
        <v>1792.68</v>
      </c>
    </row>
    <row r="7203" spans="1:2" ht="16.350000000000001" customHeight="1" x14ac:dyDescent="0.25">
      <c r="A7203" s="232">
        <v>40763</v>
      </c>
      <c r="B7203" s="233">
        <v>1792.68</v>
      </c>
    </row>
    <row r="7204" spans="1:2" ht="16.350000000000001" customHeight="1" x14ac:dyDescent="0.25">
      <c r="A7204" s="232">
        <v>40764</v>
      </c>
      <c r="B7204" s="235">
        <v>1811.18</v>
      </c>
    </row>
    <row r="7205" spans="1:2" ht="16.350000000000001" customHeight="1" x14ac:dyDescent="0.25">
      <c r="A7205" s="232">
        <v>40765</v>
      </c>
      <c r="B7205" s="233">
        <v>1811.68</v>
      </c>
    </row>
    <row r="7206" spans="1:2" ht="16.350000000000001" customHeight="1" x14ac:dyDescent="0.25">
      <c r="A7206" s="232">
        <v>40766</v>
      </c>
      <c r="B7206" s="235">
        <v>1800.97</v>
      </c>
    </row>
    <row r="7207" spans="1:2" ht="16.350000000000001" customHeight="1" x14ac:dyDescent="0.25">
      <c r="A7207" s="232">
        <v>40767</v>
      </c>
      <c r="B7207" s="233">
        <v>1793.47</v>
      </c>
    </row>
    <row r="7208" spans="1:2" ht="16.350000000000001" customHeight="1" x14ac:dyDescent="0.25">
      <c r="A7208" s="232">
        <v>40768</v>
      </c>
      <c r="B7208" s="235">
        <v>1783.35</v>
      </c>
    </row>
    <row r="7209" spans="1:2" ht="16.350000000000001" customHeight="1" x14ac:dyDescent="0.25">
      <c r="A7209" s="232">
        <v>40769</v>
      </c>
      <c r="B7209" s="233">
        <v>1783.35</v>
      </c>
    </row>
    <row r="7210" spans="1:2" ht="16.350000000000001" customHeight="1" x14ac:dyDescent="0.25">
      <c r="A7210" s="232">
        <v>40770</v>
      </c>
      <c r="B7210" s="235">
        <v>1783.35</v>
      </c>
    </row>
    <row r="7211" spans="1:2" ht="16.350000000000001" customHeight="1" x14ac:dyDescent="0.25">
      <c r="A7211" s="232">
        <v>40771</v>
      </c>
      <c r="B7211" s="233">
        <v>1783.35</v>
      </c>
    </row>
    <row r="7212" spans="1:2" ht="16.350000000000001" customHeight="1" x14ac:dyDescent="0.25">
      <c r="A7212" s="232">
        <v>40772</v>
      </c>
      <c r="B7212" s="235">
        <v>1776.66</v>
      </c>
    </row>
    <row r="7213" spans="1:2" ht="16.350000000000001" customHeight="1" x14ac:dyDescent="0.25">
      <c r="A7213" s="232">
        <v>40773</v>
      </c>
      <c r="B7213" s="233">
        <v>1767.29</v>
      </c>
    </row>
    <row r="7214" spans="1:2" ht="16.350000000000001" customHeight="1" x14ac:dyDescent="0.25">
      <c r="A7214" s="232">
        <v>40774</v>
      </c>
      <c r="B7214" s="235">
        <v>1775.84</v>
      </c>
    </row>
    <row r="7215" spans="1:2" ht="16.350000000000001" customHeight="1" x14ac:dyDescent="0.25">
      <c r="A7215" s="232">
        <v>40775</v>
      </c>
      <c r="B7215" s="233">
        <v>1779.05</v>
      </c>
    </row>
    <row r="7216" spans="1:2" ht="16.350000000000001" customHeight="1" x14ac:dyDescent="0.25">
      <c r="A7216" s="232">
        <v>40776</v>
      </c>
      <c r="B7216" s="235">
        <v>1779.05</v>
      </c>
    </row>
    <row r="7217" spans="1:2" ht="16.350000000000001" customHeight="1" x14ac:dyDescent="0.25">
      <c r="A7217" s="232">
        <v>40777</v>
      </c>
      <c r="B7217" s="233">
        <v>1779.05</v>
      </c>
    </row>
    <row r="7218" spans="1:2" ht="16.350000000000001" customHeight="1" x14ac:dyDescent="0.25">
      <c r="A7218" s="232">
        <v>40778</v>
      </c>
      <c r="B7218" s="235">
        <v>1779.86</v>
      </c>
    </row>
    <row r="7219" spans="1:2" ht="16.350000000000001" customHeight="1" x14ac:dyDescent="0.25">
      <c r="A7219" s="232">
        <v>40779</v>
      </c>
      <c r="B7219" s="233">
        <v>1781.91</v>
      </c>
    </row>
    <row r="7220" spans="1:2" ht="16.350000000000001" customHeight="1" x14ac:dyDescent="0.25">
      <c r="A7220" s="232">
        <v>40780</v>
      </c>
      <c r="B7220" s="235">
        <v>1791.61</v>
      </c>
    </row>
    <row r="7221" spans="1:2" ht="16.350000000000001" customHeight="1" x14ac:dyDescent="0.25">
      <c r="A7221" s="232">
        <v>40781</v>
      </c>
      <c r="B7221" s="233">
        <v>1791.05</v>
      </c>
    </row>
    <row r="7222" spans="1:2" ht="16.350000000000001" customHeight="1" x14ac:dyDescent="0.25">
      <c r="A7222" s="232">
        <v>40782</v>
      </c>
      <c r="B7222" s="235">
        <v>1794.02</v>
      </c>
    </row>
    <row r="7223" spans="1:2" ht="16.350000000000001" customHeight="1" x14ac:dyDescent="0.25">
      <c r="A7223" s="232">
        <v>40783</v>
      </c>
      <c r="B7223" s="233">
        <v>1794.02</v>
      </c>
    </row>
    <row r="7224" spans="1:2" ht="16.350000000000001" customHeight="1" x14ac:dyDescent="0.25">
      <c r="A7224" s="232">
        <v>40784</v>
      </c>
      <c r="B7224" s="235">
        <v>1794.02</v>
      </c>
    </row>
    <row r="7225" spans="1:2" ht="16.350000000000001" customHeight="1" x14ac:dyDescent="0.25">
      <c r="A7225" s="232">
        <v>40785</v>
      </c>
      <c r="B7225" s="233">
        <v>1787.52</v>
      </c>
    </row>
    <row r="7226" spans="1:2" ht="16.350000000000001" customHeight="1" x14ac:dyDescent="0.25">
      <c r="A7226" s="232">
        <v>40786</v>
      </c>
      <c r="B7226" s="235">
        <v>1783.66</v>
      </c>
    </row>
    <row r="7227" spans="1:2" ht="16.350000000000001" customHeight="1" x14ac:dyDescent="0.25">
      <c r="A7227" s="232">
        <v>40787</v>
      </c>
      <c r="B7227" s="233">
        <v>1780.26</v>
      </c>
    </row>
    <row r="7228" spans="1:2" ht="16.350000000000001" customHeight="1" x14ac:dyDescent="0.25">
      <c r="A7228" s="232">
        <v>40788</v>
      </c>
      <c r="B7228" s="235">
        <v>1778.51</v>
      </c>
    </row>
    <row r="7229" spans="1:2" ht="16.350000000000001" customHeight="1" x14ac:dyDescent="0.25">
      <c r="A7229" s="232">
        <v>40789</v>
      </c>
      <c r="B7229" s="233">
        <v>1782.8</v>
      </c>
    </row>
    <row r="7230" spans="1:2" ht="16.350000000000001" customHeight="1" x14ac:dyDescent="0.25">
      <c r="A7230" s="232">
        <v>40790</v>
      </c>
      <c r="B7230" s="235">
        <v>1782.8</v>
      </c>
    </row>
    <row r="7231" spans="1:2" ht="16.350000000000001" customHeight="1" x14ac:dyDescent="0.25">
      <c r="A7231" s="232">
        <v>40791</v>
      </c>
      <c r="B7231" s="233">
        <v>1782.8</v>
      </c>
    </row>
    <row r="7232" spans="1:2" ht="16.350000000000001" customHeight="1" x14ac:dyDescent="0.25">
      <c r="A7232" s="232">
        <v>40792</v>
      </c>
      <c r="B7232" s="235">
        <v>1782.8</v>
      </c>
    </row>
    <row r="7233" spans="1:2" ht="16.350000000000001" customHeight="1" x14ac:dyDescent="0.25">
      <c r="A7233" s="232">
        <v>40793</v>
      </c>
      <c r="B7233" s="233">
        <v>1791.89</v>
      </c>
    </row>
    <row r="7234" spans="1:2" ht="16.350000000000001" customHeight="1" x14ac:dyDescent="0.25">
      <c r="A7234" s="232">
        <v>40794</v>
      </c>
      <c r="B7234" s="235">
        <v>1789.3</v>
      </c>
    </row>
    <row r="7235" spans="1:2" ht="16.350000000000001" customHeight="1" x14ac:dyDescent="0.25">
      <c r="A7235" s="232">
        <v>40795</v>
      </c>
      <c r="B7235" s="233">
        <v>1789.9</v>
      </c>
    </row>
    <row r="7236" spans="1:2" ht="16.350000000000001" customHeight="1" x14ac:dyDescent="0.25">
      <c r="A7236" s="232">
        <v>40796</v>
      </c>
      <c r="B7236" s="235">
        <v>1796.58</v>
      </c>
    </row>
    <row r="7237" spans="1:2" ht="16.350000000000001" customHeight="1" x14ac:dyDescent="0.25">
      <c r="A7237" s="232">
        <v>40797</v>
      </c>
      <c r="B7237" s="233">
        <v>1796.58</v>
      </c>
    </row>
    <row r="7238" spans="1:2" ht="16.350000000000001" customHeight="1" x14ac:dyDescent="0.25">
      <c r="A7238" s="232">
        <v>40798</v>
      </c>
      <c r="B7238" s="235">
        <v>1796.58</v>
      </c>
    </row>
    <row r="7239" spans="1:2" ht="16.350000000000001" customHeight="1" x14ac:dyDescent="0.25">
      <c r="A7239" s="232">
        <v>40799</v>
      </c>
      <c r="B7239" s="233">
        <v>1811.34</v>
      </c>
    </row>
    <row r="7240" spans="1:2" ht="16.350000000000001" customHeight="1" x14ac:dyDescent="0.25">
      <c r="A7240" s="232">
        <v>40800</v>
      </c>
      <c r="B7240" s="235">
        <v>1813.42</v>
      </c>
    </row>
    <row r="7241" spans="1:2" ht="16.350000000000001" customHeight="1" x14ac:dyDescent="0.25">
      <c r="A7241" s="232">
        <v>40801</v>
      </c>
      <c r="B7241" s="233">
        <v>1824.15</v>
      </c>
    </row>
    <row r="7242" spans="1:2" ht="16.350000000000001" customHeight="1" x14ac:dyDescent="0.25">
      <c r="A7242" s="232">
        <v>40802</v>
      </c>
      <c r="B7242" s="235">
        <v>1822.04</v>
      </c>
    </row>
    <row r="7243" spans="1:2" ht="16.350000000000001" customHeight="1" x14ac:dyDescent="0.25">
      <c r="A7243" s="232">
        <v>40803</v>
      </c>
      <c r="B7243" s="233">
        <v>1820.29</v>
      </c>
    </row>
    <row r="7244" spans="1:2" ht="16.350000000000001" customHeight="1" x14ac:dyDescent="0.25">
      <c r="A7244" s="232">
        <v>40804</v>
      </c>
      <c r="B7244" s="235">
        <v>1820.29</v>
      </c>
    </row>
    <row r="7245" spans="1:2" ht="16.350000000000001" customHeight="1" x14ac:dyDescent="0.25">
      <c r="A7245" s="232">
        <v>40805</v>
      </c>
      <c r="B7245" s="233">
        <v>1820.29</v>
      </c>
    </row>
    <row r="7246" spans="1:2" ht="16.350000000000001" customHeight="1" x14ac:dyDescent="0.25">
      <c r="A7246" s="232">
        <v>40806</v>
      </c>
      <c r="B7246" s="235">
        <v>1843.26</v>
      </c>
    </row>
    <row r="7247" spans="1:2" ht="16.350000000000001" customHeight="1" x14ac:dyDescent="0.25">
      <c r="A7247" s="232">
        <v>40807</v>
      </c>
      <c r="B7247" s="233">
        <v>1854.96</v>
      </c>
    </row>
    <row r="7248" spans="1:2" ht="16.350000000000001" customHeight="1" x14ac:dyDescent="0.25">
      <c r="A7248" s="232">
        <v>40808</v>
      </c>
      <c r="B7248" s="235">
        <v>1882.23</v>
      </c>
    </row>
    <row r="7249" spans="1:2" ht="16.350000000000001" customHeight="1" x14ac:dyDescent="0.25">
      <c r="A7249" s="232">
        <v>40809</v>
      </c>
      <c r="B7249" s="233">
        <v>1915.63</v>
      </c>
    </row>
    <row r="7250" spans="1:2" ht="16.350000000000001" customHeight="1" x14ac:dyDescent="0.25">
      <c r="A7250" s="232">
        <v>40810</v>
      </c>
      <c r="B7250" s="235">
        <v>1902.45</v>
      </c>
    </row>
    <row r="7251" spans="1:2" ht="16.350000000000001" customHeight="1" x14ac:dyDescent="0.25">
      <c r="A7251" s="232">
        <v>40811</v>
      </c>
      <c r="B7251" s="233">
        <v>1902.45</v>
      </c>
    </row>
    <row r="7252" spans="1:2" ht="16.350000000000001" customHeight="1" x14ac:dyDescent="0.25">
      <c r="A7252" s="232">
        <v>40812</v>
      </c>
      <c r="B7252" s="235">
        <v>1902.45</v>
      </c>
    </row>
    <row r="7253" spans="1:2" ht="16.350000000000001" customHeight="1" x14ac:dyDescent="0.25">
      <c r="A7253" s="232">
        <v>40813</v>
      </c>
      <c r="B7253" s="233">
        <v>1903.31</v>
      </c>
    </row>
    <row r="7254" spans="1:2" ht="16.350000000000001" customHeight="1" x14ac:dyDescent="0.25">
      <c r="A7254" s="232">
        <v>40814</v>
      </c>
      <c r="B7254" s="235">
        <v>1887.38</v>
      </c>
    </row>
    <row r="7255" spans="1:2" ht="16.350000000000001" customHeight="1" x14ac:dyDescent="0.25">
      <c r="A7255" s="232">
        <v>40815</v>
      </c>
      <c r="B7255" s="233">
        <v>1907.75</v>
      </c>
    </row>
    <row r="7256" spans="1:2" ht="16.350000000000001" customHeight="1" x14ac:dyDescent="0.25">
      <c r="A7256" s="232">
        <v>40816</v>
      </c>
      <c r="B7256" s="235">
        <v>1915.1</v>
      </c>
    </row>
    <row r="7257" spans="1:2" ht="16.350000000000001" customHeight="1" x14ac:dyDescent="0.25">
      <c r="A7257" s="232">
        <v>40817</v>
      </c>
      <c r="B7257" s="233">
        <v>1929.01</v>
      </c>
    </row>
    <row r="7258" spans="1:2" ht="16.350000000000001" customHeight="1" x14ac:dyDescent="0.25">
      <c r="A7258" s="232">
        <v>40818</v>
      </c>
      <c r="B7258" s="235">
        <v>1929.01</v>
      </c>
    </row>
    <row r="7259" spans="1:2" ht="16.350000000000001" customHeight="1" x14ac:dyDescent="0.25">
      <c r="A7259" s="232">
        <v>40819</v>
      </c>
      <c r="B7259" s="233">
        <v>1929.01</v>
      </c>
    </row>
    <row r="7260" spans="1:2" ht="16.350000000000001" customHeight="1" x14ac:dyDescent="0.25">
      <c r="A7260" s="232">
        <v>40820</v>
      </c>
      <c r="B7260" s="235">
        <v>1943.8</v>
      </c>
    </row>
    <row r="7261" spans="1:2" ht="16.350000000000001" customHeight="1" x14ac:dyDescent="0.25">
      <c r="A7261" s="232">
        <v>40821</v>
      </c>
      <c r="B7261" s="233">
        <v>1972.76</v>
      </c>
    </row>
    <row r="7262" spans="1:2" ht="16.350000000000001" customHeight="1" x14ac:dyDescent="0.25">
      <c r="A7262" s="232">
        <v>40822</v>
      </c>
      <c r="B7262" s="235">
        <v>1967.56</v>
      </c>
    </row>
    <row r="7263" spans="1:2" ht="16.350000000000001" customHeight="1" x14ac:dyDescent="0.25">
      <c r="A7263" s="232">
        <v>40823</v>
      </c>
      <c r="B7263" s="233">
        <v>1952.09</v>
      </c>
    </row>
    <row r="7264" spans="1:2" ht="16.350000000000001" customHeight="1" x14ac:dyDescent="0.25">
      <c r="A7264" s="232">
        <v>40824</v>
      </c>
      <c r="B7264" s="235">
        <v>1931.64</v>
      </c>
    </row>
    <row r="7265" spans="1:2" ht="16.350000000000001" customHeight="1" x14ac:dyDescent="0.25">
      <c r="A7265" s="232">
        <v>40825</v>
      </c>
      <c r="B7265" s="233">
        <v>1931.64</v>
      </c>
    </row>
    <row r="7266" spans="1:2" ht="16.350000000000001" customHeight="1" x14ac:dyDescent="0.25">
      <c r="A7266" s="232">
        <v>40826</v>
      </c>
      <c r="B7266" s="235">
        <v>1931.64</v>
      </c>
    </row>
    <row r="7267" spans="1:2" ht="16.350000000000001" customHeight="1" x14ac:dyDescent="0.25">
      <c r="A7267" s="232">
        <v>40827</v>
      </c>
      <c r="B7267" s="233">
        <v>1931.64</v>
      </c>
    </row>
    <row r="7268" spans="1:2" ht="16.350000000000001" customHeight="1" x14ac:dyDescent="0.25">
      <c r="A7268" s="232">
        <v>40828</v>
      </c>
      <c r="B7268" s="235">
        <v>1913.6</v>
      </c>
    </row>
    <row r="7269" spans="1:2" ht="16.350000000000001" customHeight="1" x14ac:dyDescent="0.25">
      <c r="A7269" s="232">
        <v>40829</v>
      </c>
      <c r="B7269" s="233">
        <v>1896.72</v>
      </c>
    </row>
    <row r="7270" spans="1:2" ht="16.350000000000001" customHeight="1" x14ac:dyDescent="0.25">
      <c r="A7270" s="232">
        <v>40830</v>
      </c>
      <c r="B7270" s="235">
        <v>1909.12</v>
      </c>
    </row>
    <row r="7271" spans="1:2" ht="16.350000000000001" customHeight="1" x14ac:dyDescent="0.25">
      <c r="A7271" s="232">
        <v>40831</v>
      </c>
      <c r="B7271" s="233">
        <v>1895.33</v>
      </c>
    </row>
    <row r="7272" spans="1:2" ht="16.350000000000001" customHeight="1" x14ac:dyDescent="0.25">
      <c r="A7272" s="232">
        <v>40832</v>
      </c>
      <c r="B7272" s="235">
        <v>1895.33</v>
      </c>
    </row>
    <row r="7273" spans="1:2" ht="16.350000000000001" customHeight="1" x14ac:dyDescent="0.25">
      <c r="A7273" s="232">
        <v>40833</v>
      </c>
      <c r="B7273" s="233">
        <v>1895.33</v>
      </c>
    </row>
    <row r="7274" spans="1:2" ht="16.350000000000001" customHeight="1" x14ac:dyDescent="0.25">
      <c r="A7274" s="232">
        <v>40834</v>
      </c>
      <c r="B7274" s="235">
        <v>1895.33</v>
      </c>
    </row>
    <row r="7275" spans="1:2" ht="16.350000000000001" customHeight="1" x14ac:dyDescent="0.25">
      <c r="A7275" s="232">
        <v>40835</v>
      </c>
      <c r="B7275" s="233">
        <v>1902.47</v>
      </c>
    </row>
    <row r="7276" spans="1:2" ht="16.350000000000001" customHeight="1" x14ac:dyDescent="0.25">
      <c r="A7276" s="232">
        <v>40836</v>
      </c>
      <c r="B7276" s="235">
        <v>1900.1</v>
      </c>
    </row>
    <row r="7277" spans="1:2" ht="16.350000000000001" customHeight="1" x14ac:dyDescent="0.25">
      <c r="A7277" s="232">
        <v>40837</v>
      </c>
      <c r="B7277" s="233">
        <v>1905.95</v>
      </c>
    </row>
    <row r="7278" spans="1:2" ht="16.350000000000001" customHeight="1" x14ac:dyDescent="0.25">
      <c r="A7278" s="232">
        <v>40838</v>
      </c>
      <c r="B7278" s="235">
        <v>1897.45</v>
      </c>
    </row>
    <row r="7279" spans="1:2" ht="16.350000000000001" customHeight="1" x14ac:dyDescent="0.25">
      <c r="A7279" s="232">
        <v>40839</v>
      </c>
      <c r="B7279" s="233">
        <v>1897.45</v>
      </c>
    </row>
    <row r="7280" spans="1:2" ht="16.350000000000001" customHeight="1" x14ac:dyDescent="0.25">
      <c r="A7280" s="232">
        <v>40840</v>
      </c>
      <c r="B7280" s="235">
        <v>1897.45</v>
      </c>
    </row>
    <row r="7281" spans="1:2" ht="16.350000000000001" customHeight="1" x14ac:dyDescent="0.25">
      <c r="A7281" s="232">
        <v>40841</v>
      </c>
      <c r="B7281" s="233">
        <v>1878.78</v>
      </c>
    </row>
    <row r="7282" spans="1:2" ht="16.350000000000001" customHeight="1" x14ac:dyDescent="0.25">
      <c r="A7282" s="232">
        <v>40842</v>
      </c>
      <c r="B7282" s="235">
        <v>1875.55</v>
      </c>
    </row>
    <row r="7283" spans="1:2" ht="16.350000000000001" customHeight="1" x14ac:dyDescent="0.25">
      <c r="A7283" s="232">
        <v>40843</v>
      </c>
      <c r="B7283" s="233">
        <v>1878.1</v>
      </c>
    </row>
    <row r="7284" spans="1:2" ht="16.350000000000001" customHeight="1" x14ac:dyDescent="0.25">
      <c r="A7284" s="232">
        <v>40844</v>
      </c>
      <c r="B7284" s="235">
        <v>1862.84</v>
      </c>
    </row>
    <row r="7285" spans="1:2" ht="16.350000000000001" customHeight="1" x14ac:dyDescent="0.25">
      <c r="A7285" s="232">
        <v>40845</v>
      </c>
      <c r="B7285" s="233">
        <v>1863.06</v>
      </c>
    </row>
    <row r="7286" spans="1:2" ht="16.350000000000001" customHeight="1" x14ac:dyDescent="0.25">
      <c r="A7286" s="232">
        <v>40846</v>
      </c>
      <c r="B7286" s="235">
        <v>1863.06</v>
      </c>
    </row>
    <row r="7287" spans="1:2" ht="16.350000000000001" customHeight="1" x14ac:dyDescent="0.25">
      <c r="A7287" s="232">
        <v>40847</v>
      </c>
      <c r="B7287" s="233">
        <v>1863.06</v>
      </c>
    </row>
    <row r="7288" spans="1:2" ht="16.350000000000001" customHeight="1" x14ac:dyDescent="0.25">
      <c r="A7288" s="232">
        <v>40848</v>
      </c>
      <c r="B7288" s="235">
        <v>1871.49</v>
      </c>
    </row>
    <row r="7289" spans="1:2" ht="16.350000000000001" customHeight="1" x14ac:dyDescent="0.25">
      <c r="A7289" s="232">
        <v>40849</v>
      </c>
      <c r="B7289" s="233">
        <v>1891.38</v>
      </c>
    </row>
    <row r="7290" spans="1:2" ht="16.350000000000001" customHeight="1" x14ac:dyDescent="0.25">
      <c r="A7290" s="232">
        <v>40850</v>
      </c>
      <c r="B7290" s="235">
        <v>1889.66</v>
      </c>
    </row>
    <row r="7291" spans="1:2" ht="16.350000000000001" customHeight="1" x14ac:dyDescent="0.25">
      <c r="A7291" s="232">
        <v>40851</v>
      </c>
      <c r="B7291" s="233">
        <v>1905.38</v>
      </c>
    </row>
    <row r="7292" spans="1:2" ht="16.350000000000001" customHeight="1" x14ac:dyDescent="0.25">
      <c r="A7292" s="232">
        <v>40852</v>
      </c>
      <c r="B7292" s="235">
        <v>1915.72</v>
      </c>
    </row>
    <row r="7293" spans="1:2" ht="16.350000000000001" customHeight="1" x14ac:dyDescent="0.25">
      <c r="A7293" s="232">
        <v>40853</v>
      </c>
      <c r="B7293" s="233">
        <v>1915.72</v>
      </c>
    </row>
    <row r="7294" spans="1:2" ht="16.350000000000001" customHeight="1" x14ac:dyDescent="0.25">
      <c r="A7294" s="232">
        <v>40854</v>
      </c>
      <c r="B7294" s="235">
        <v>1915.72</v>
      </c>
    </row>
    <row r="7295" spans="1:2" ht="16.350000000000001" customHeight="1" x14ac:dyDescent="0.25">
      <c r="A7295" s="232">
        <v>40855</v>
      </c>
      <c r="B7295" s="233">
        <v>1915.72</v>
      </c>
    </row>
    <row r="7296" spans="1:2" ht="16.350000000000001" customHeight="1" x14ac:dyDescent="0.25">
      <c r="A7296" s="232">
        <v>40856</v>
      </c>
      <c r="B7296" s="235">
        <v>1908.71</v>
      </c>
    </row>
    <row r="7297" spans="1:2" ht="16.350000000000001" customHeight="1" x14ac:dyDescent="0.25">
      <c r="A7297" s="232">
        <v>40857</v>
      </c>
      <c r="B7297" s="233">
        <v>1917.69</v>
      </c>
    </row>
    <row r="7298" spans="1:2" ht="16.350000000000001" customHeight="1" x14ac:dyDescent="0.25">
      <c r="A7298" s="232">
        <v>40858</v>
      </c>
      <c r="B7298" s="235">
        <v>1913.65</v>
      </c>
    </row>
    <row r="7299" spans="1:2" ht="16.350000000000001" customHeight="1" x14ac:dyDescent="0.25">
      <c r="A7299" s="232">
        <v>40859</v>
      </c>
      <c r="B7299" s="233">
        <v>1913.65</v>
      </c>
    </row>
    <row r="7300" spans="1:2" ht="16.350000000000001" customHeight="1" x14ac:dyDescent="0.25">
      <c r="A7300" s="232">
        <v>40860</v>
      </c>
      <c r="B7300" s="235">
        <v>1913.65</v>
      </c>
    </row>
    <row r="7301" spans="1:2" ht="16.350000000000001" customHeight="1" x14ac:dyDescent="0.25">
      <c r="A7301" s="232">
        <v>40861</v>
      </c>
      <c r="B7301" s="233">
        <v>1913.65</v>
      </c>
    </row>
    <row r="7302" spans="1:2" ht="16.350000000000001" customHeight="1" x14ac:dyDescent="0.25">
      <c r="A7302" s="232">
        <v>40862</v>
      </c>
      <c r="B7302" s="235">
        <v>1913.65</v>
      </c>
    </row>
    <row r="7303" spans="1:2" ht="16.350000000000001" customHeight="1" x14ac:dyDescent="0.25">
      <c r="A7303" s="232">
        <v>40863</v>
      </c>
      <c r="B7303" s="233">
        <v>1915.41</v>
      </c>
    </row>
    <row r="7304" spans="1:2" ht="16.350000000000001" customHeight="1" x14ac:dyDescent="0.25">
      <c r="A7304" s="232">
        <v>40864</v>
      </c>
      <c r="B7304" s="235">
        <v>1912.2</v>
      </c>
    </row>
    <row r="7305" spans="1:2" ht="16.350000000000001" customHeight="1" x14ac:dyDescent="0.25">
      <c r="A7305" s="232">
        <v>40865</v>
      </c>
      <c r="B7305" s="233">
        <v>1910.83</v>
      </c>
    </row>
    <row r="7306" spans="1:2" ht="16.350000000000001" customHeight="1" x14ac:dyDescent="0.25">
      <c r="A7306" s="232">
        <v>40866</v>
      </c>
      <c r="B7306" s="235">
        <v>1917.45</v>
      </c>
    </row>
    <row r="7307" spans="1:2" ht="16.350000000000001" customHeight="1" x14ac:dyDescent="0.25">
      <c r="A7307" s="232">
        <v>40867</v>
      </c>
      <c r="B7307" s="233">
        <v>1917.45</v>
      </c>
    </row>
    <row r="7308" spans="1:2" ht="16.350000000000001" customHeight="1" x14ac:dyDescent="0.25">
      <c r="A7308" s="232">
        <v>40868</v>
      </c>
      <c r="B7308" s="235">
        <v>1917.45</v>
      </c>
    </row>
    <row r="7309" spans="1:2" ht="16.350000000000001" customHeight="1" x14ac:dyDescent="0.25">
      <c r="A7309" s="232">
        <v>40869</v>
      </c>
      <c r="B7309" s="233">
        <v>1928.47</v>
      </c>
    </row>
    <row r="7310" spans="1:2" ht="16.350000000000001" customHeight="1" x14ac:dyDescent="0.25">
      <c r="A7310" s="232">
        <v>40870</v>
      </c>
      <c r="B7310" s="235">
        <v>1925.39</v>
      </c>
    </row>
    <row r="7311" spans="1:2" ht="16.350000000000001" customHeight="1" x14ac:dyDescent="0.25">
      <c r="A7311" s="232">
        <v>40871</v>
      </c>
      <c r="B7311" s="233">
        <v>1932.63</v>
      </c>
    </row>
    <row r="7312" spans="1:2" ht="16.350000000000001" customHeight="1" x14ac:dyDescent="0.25">
      <c r="A7312" s="232">
        <v>40872</v>
      </c>
      <c r="B7312" s="235">
        <v>1932.63</v>
      </c>
    </row>
    <row r="7313" spans="1:2" ht="16.350000000000001" customHeight="1" x14ac:dyDescent="0.25">
      <c r="A7313" s="232">
        <v>40873</v>
      </c>
      <c r="B7313" s="233">
        <v>1948.48</v>
      </c>
    </row>
    <row r="7314" spans="1:2" ht="16.350000000000001" customHeight="1" x14ac:dyDescent="0.25">
      <c r="A7314" s="232">
        <v>40874</v>
      </c>
      <c r="B7314" s="235">
        <v>1948.48</v>
      </c>
    </row>
    <row r="7315" spans="1:2" ht="16.350000000000001" customHeight="1" x14ac:dyDescent="0.25">
      <c r="A7315" s="232">
        <v>40875</v>
      </c>
      <c r="B7315" s="233">
        <v>1948.48</v>
      </c>
    </row>
    <row r="7316" spans="1:2" ht="16.350000000000001" customHeight="1" x14ac:dyDescent="0.25">
      <c r="A7316" s="232">
        <v>40876</v>
      </c>
      <c r="B7316" s="235">
        <v>1946.28</v>
      </c>
    </row>
    <row r="7317" spans="1:2" ht="16.350000000000001" customHeight="1" x14ac:dyDescent="0.25">
      <c r="A7317" s="232">
        <v>40877</v>
      </c>
      <c r="B7317" s="233">
        <v>1967.18</v>
      </c>
    </row>
    <row r="7318" spans="1:2" ht="16.350000000000001" customHeight="1" x14ac:dyDescent="0.25">
      <c r="A7318" s="232">
        <v>40878</v>
      </c>
      <c r="B7318" s="235">
        <v>1948.51</v>
      </c>
    </row>
    <row r="7319" spans="1:2" ht="16.350000000000001" customHeight="1" x14ac:dyDescent="0.25">
      <c r="A7319" s="232">
        <v>40879</v>
      </c>
      <c r="B7319" s="233">
        <v>1949.56</v>
      </c>
    </row>
    <row r="7320" spans="1:2" ht="16.350000000000001" customHeight="1" x14ac:dyDescent="0.25">
      <c r="A7320" s="232">
        <v>40880</v>
      </c>
      <c r="B7320" s="235">
        <v>1938.83</v>
      </c>
    </row>
    <row r="7321" spans="1:2" ht="16.350000000000001" customHeight="1" x14ac:dyDescent="0.25">
      <c r="A7321" s="232">
        <v>40881</v>
      </c>
      <c r="B7321" s="233">
        <v>1938.83</v>
      </c>
    </row>
    <row r="7322" spans="1:2" ht="16.350000000000001" customHeight="1" x14ac:dyDescent="0.25">
      <c r="A7322" s="232">
        <v>40882</v>
      </c>
      <c r="B7322" s="235">
        <v>1938.83</v>
      </c>
    </row>
    <row r="7323" spans="1:2" ht="16.350000000000001" customHeight="1" x14ac:dyDescent="0.25">
      <c r="A7323" s="232">
        <v>40883</v>
      </c>
      <c r="B7323" s="233">
        <v>1936.29</v>
      </c>
    </row>
    <row r="7324" spans="1:2" ht="16.350000000000001" customHeight="1" x14ac:dyDescent="0.25">
      <c r="A7324" s="232">
        <v>40884</v>
      </c>
      <c r="B7324" s="235">
        <v>1936.11</v>
      </c>
    </row>
    <row r="7325" spans="1:2" ht="16.350000000000001" customHeight="1" x14ac:dyDescent="0.25">
      <c r="A7325" s="232">
        <v>40885</v>
      </c>
      <c r="B7325" s="233">
        <v>1930.57</v>
      </c>
    </row>
    <row r="7326" spans="1:2" ht="16.350000000000001" customHeight="1" x14ac:dyDescent="0.25">
      <c r="A7326" s="232">
        <v>40886</v>
      </c>
      <c r="B7326" s="235">
        <v>1930.57</v>
      </c>
    </row>
    <row r="7327" spans="1:2" ht="16.350000000000001" customHeight="1" x14ac:dyDescent="0.25">
      <c r="A7327" s="232">
        <v>40887</v>
      </c>
      <c r="B7327" s="233">
        <v>1927.1</v>
      </c>
    </row>
    <row r="7328" spans="1:2" ht="16.350000000000001" customHeight="1" x14ac:dyDescent="0.25">
      <c r="A7328" s="232">
        <v>40888</v>
      </c>
      <c r="B7328" s="235">
        <v>1927.1</v>
      </c>
    </row>
    <row r="7329" spans="1:2" ht="16.350000000000001" customHeight="1" x14ac:dyDescent="0.25">
      <c r="A7329" s="232">
        <v>40889</v>
      </c>
      <c r="B7329" s="233">
        <v>1927.1</v>
      </c>
    </row>
    <row r="7330" spans="1:2" ht="16.350000000000001" customHeight="1" x14ac:dyDescent="0.25">
      <c r="A7330" s="232">
        <v>40890</v>
      </c>
      <c r="B7330" s="235">
        <v>1932.3</v>
      </c>
    </row>
    <row r="7331" spans="1:2" ht="16.350000000000001" customHeight="1" x14ac:dyDescent="0.25">
      <c r="A7331" s="232">
        <v>40891</v>
      </c>
      <c r="B7331" s="233">
        <v>1929.01</v>
      </c>
    </row>
    <row r="7332" spans="1:2" ht="16.350000000000001" customHeight="1" x14ac:dyDescent="0.25">
      <c r="A7332" s="232">
        <v>40892</v>
      </c>
      <c r="B7332" s="235">
        <v>1937.6</v>
      </c>
    </row>
    <row r="7333" spans="1:2" ht="16.350000000000001" customHeight="1" x14ac:dyDescent="0.25">
      <c r="A7333" s="232">
        <v>40893</v>
      </c>
      <c r="B7333" s="233">
        <v>1935.96</v>
      </c>
    </row>
    <row r="7334" spans="1:2" ht="16.350000000000001" customHeight="1" x14ac:dyDescent="0.25">
      <c r="A7334" s="232">
        <v>40894</v>
      </c>
      <c r="B7334" s="235">
        <v>1935.64</v>
      </c>
    </row>
    <row r="7335" spans="1:2" ht="16.350000000000001" customHeight="1" x14ac:dyDescent="0.25">
      <c r="A7335" s="232">
        <v>40895</v>
      </c>
      <c r="B7335" s="233">
        <v>1935.64</v>
      </c>
    </row>
    <row r="7336" spans="1:2" ht="16.350000000000001" customHeight="1" x14ac:dyDescent="0.25">
      <c r="A7336" s="232">
        <v>40896</v>
      </c>
      <c r="B7336" s="235">
        <v>1935.64</v>
      </c>
    </row>
    <row r="7337" spans="1:2" ht="16.350000000000001" customHeight="1" x14ac:dyDescent="0.25">
      <c r="A7337" s="232">
        <v>40897</v>
      </c>
      <c r="B7337" s="233">
        <v>1939.39</v>
      </c>
    </row>
    <row r="7338" spans="1:2" ht="16.350000000000001" customHeight="1" x14ac:dyDescent="0.25">
      <c r="A7338" s="232">
        <v>40898</v>
      </c>
      <c r="B7338" s="235">
        <v>1932.08</v>
      </c>
    </row>
    <row r="7339" spans="1:2" ht="16.350000000000001" customHeight="1" x14ac:dyDescent="0.25">
      <c r="A7339" s="232">
        <v>40899</v>
      </c>
      <c r="B7339" s="233">
        <v>1935.72</v>
      </c>
    </row>
    <row r="7340" spans="1:2" ht="16.350000000000001" customHeight="1" x14ac:dyDescent="0.25">
      <c r="A7340" s="232">
        <v>40900</v>
      </c>
      <c r="B7340" s="235">
        <v>1927.71</v>
      </c>
    </row>
    <row r="7341" spans="1:2" ht="16.350000000000001" customHeight="1" x14ac:dyDescent="0.25">
      <c r="A7341" s="232">
        <v>40901</v>
      </c>
      <c r="B7341" s="233">
        <v>1920.93</v>
      </c>
    </row>
    <row r="7342" spans="1:2" ht="16.350000000000001" customHeight="1" x14ac:dyDescent="0.25">
      <c r="A7342" s="232">
        <v>40902</v>
      </c>
      <c r="B7342" s="235">
        <v>1920.93</v>
      </c>
    </row>
    <row r="7343" spans="1:2" ht="16.350000000000001" customHeight="1" x14ac:dyDescent="0.25">
      <c r="A7343" s="232">
        <v>40903</v>
      </c>
      <c r="B7343" s="233">
        <v>1920.93</v>
      </c>
    </row>
    <row r="7344" spans="1:2" ht="16.350000000000001" customHeight="1" x14ac:dyDescent="0.25">
      <c r="A7344" s="232">
        <v>40904</v>
      </c>
      <c r="B7344" s="235">
        <v>1920.93</v>
      </c>
    </row>
    <row r="7345" spans="1:2" ht="16.350000000000001" customHeight="1" x14ac:dyDescent="0.25">
      <c r="A7345" s="232">
        <v>40905</v>
      </c>
      <c r="B7345" s="233">
        <v>1920.16</v>
      </c>
    </row>
    <row r="7346" spans="1:2" ht="16.350000000000001" customHeight="1" x14ac:dyDescent="0.25">
      <c r="A7346" s="232">
        <v>40906</v>
      </c>
      <c r="B7346" s="235">
        <v>1938.52</v>
      </c>
    </row>
    <row r="7347" spans="1:2" ht="16.350000000000001" customHeight="1" x14ac:dyDescent="0.25">
      <c r="A7347" s="232">
        <v>40907</v>
      </c>
      <c r="B7347" s="233">
        <v>1942.7</v>
      </c>
    </row>
    <row r="7348" spans="1:2" ht="16.350000000000001" customHeight="1" x14ac:dyDescent="0.25">
      <c r="A7348" s="232">
        <v>40908</v>
      </c>
      <c r="B7348" s="235">
        <v>1942.7</v>
      </c>
    </row>
    <row r="7349" spans="1:2" ht="16.350000000000001" customHeight="1" x14ac:dyDescent="0.25">
      <c r="A7349" s="232">
        <v>40909</v>
      </c>
      <c r="B7349" s="233">
        <v>1942.7</v>
      </c>
    </row>
    <row r="7350" spans="1:2" ht="16.350000000000001" customHeight="1" x14ac:dyDescent="0.25">
      <c r="A7350" s="232">
        <v>40910</v>
      </c>
      <c r="B7350" s="235">
        <v>1942.7</v>
      </c>
    </row>
    <row r="7351" spans="1:2" ht="16.350000000000001" customHeight="1" x14ac:dyDescent="0.25">
      <c r="A7351" s="232">
        <v>40911</v>
      </c>
      <c r="B7351" s="233">
        <v>1942.7</v>
      </c>
    </row>
    <row r="7352" spans="1:2" ht="16.350000000000001" customHeight="1" x14ac:dyDescent="0.25">
      <c r="A7352" s="232">
        <v>40912</v>
      </c>
      <c r="B7352" s="235">
        <v>1915.02</v>
      </c>
    </row>
    <row r="7353" spans="1:2" ht="16.350000000000001" customHeight="1" x14ac:dyDescent="0.25">
      <c r="A7353" s="232">
        <v>40913</v>
      </c>
      <c r="B7353" s="233">
        <v>1898.24</v>
      </c>
    </row>
    <row r="7354" spans="1:2" ht="16.350000000000001" customHeight="1" x14ac:dyDescent="0.25">
      <c r="A7354" s="232">
        <v>40914</v>
      </c>
      <c r="B7354" s="235">
        <v>1884.44</v>
      </c>
    </row>
    <row r="7355" spans="1:2" ht="16.350000000000001" customHeight="1" x14ac:dyDescent="0.25">
      <c r="A7355" s="232">
        <v>40915</v>
      </c>
      <c r="B7355" s="233">
        <v>1884.47</v>
      </c>
    </row>
    <row r="7356" spans="1:2" ht="16.350000000000001" customHeight="1" x14ac:dyDescent="0.25">
      <c r="A7356" s="232">
        <v>40916</v>
      </c>
      <c r="B7356" s="235">
        <v>1884.47</v>
      </c>
    </row>
    <row r="7357" spans="1:2" ht="16.350000000000001" customHeight="1" x14ac:dyDescent="0.25">
      <c r="A7357" s="232">
        <v>40917</v>
      </c>
      <c r="B7357" s="233">
        <v>1884.47</v>
      </c>
    </row>
    <row r="7358" spans="1:2" ht="16.350000000000001" customHeight="1" x14ac:dyDescent="0.25">
      <c r="A7358" s="232">
        <v>40918</v>
      </c>
      <c r="B7358" s="235">
        <v>1884.47</v>
      </c>
    </row>
    <row r="7359" spans="1:2" ht="16.350000000000001" customHeight="1" x14ac:dyDescent="0.25">
      <c r="A7359" s="232">
        <v>40919</v>
      </c>
      <c r="B7359" s="233">
        <v>1865.07</v>
      </c>
    </row>
    <row r="7360" spans="1:2" ht="16.350000000000001" customHeight="1" x14ac:dyDescent="0.25">
      <c r="A7360" s="232">
        <v>40920</v>
      </c>
      <c r="B7360" s="235">
        <v>1854.17</v>
      </c>
    </row>
    <row r="7361" spans="1:2" ht="16.350000000000001" customHeight="1" x14ac:dyDescent="0.25">
      <c r="A7361" s="232">
        <v>40921</v>
      </c>
      <c r="B7361" s="233">
        <v>1842.47</v>
      </c>
    </row>
    <row r="7362" spans="1:2" ht="16.350000000000001" customHeight="1" x14ac:dyDescent="0.25">
      <c r="A7362" s="232">
        <v>40922</v>
      </c>
      <c r="B7362" s="235">
        <v>1841.31</v>
      </c>
    </row>
    <row r="7363" spans="1:2" ht="16.350000000000001" customHeight="1" x14ac:dyDescent="0.25">
      <c r="A7363" s="232">
        <v>40923</v>
      </c>
      <c r="B7363" s="233">
        <v>1841.31</v>
      </c>
    </row>
    <row r="7364" spans="1:2" ht="16.350000000000001" customHeight="1" x14ac:dyDescent="0.25">
      <c r="A7364" s="232">
        <v>40924</v>
      </c>
      <c r="B7364" s="235">
        <v>1841.31</v>
      </c>
    </row>
    <row r="7365" spans="1:2" ht="16.350000000000001" customHeight="1" x14ac:dyDescent="0.25">
      <c r="A7365" s="232">
        <v>40925</v>
      </c>
      <c r="B7365" s="233">
        <v>1841.31</v>
      </c>
    </row>
    <row r="7366" spans="1:2" ht="16.350000000000001" customHeight="1" x14ac:dyDescent="0.25">
      <c r="A7366" s="232">
        <v>40926</v>
      </c>
      <c r="B7366" s="235">
        <v>1836.34</v>
      </c>
    </row>
    <row r="7367" spans="1:2" ht="16.350000000000001" customHeight="1" x14ac:dyDescent="0.25">
      <c r="A7367" s="232">
        <v>40927</v>
      </c>
      <c r="B7367" s="233">
        <v>1827.24</v>
      </c>
    </row>
    <row r="7368" spans="1:2" ht="16.350000000000001" customHeight="1" x14ac:dyDescent="0.25">
      <c r="A7368" s="232">
        <v>40928</v>
      </c>
      <c r="B7368" s="235">
        <v>1821.86</v>
      </c>
    </row>
    <row r="7369" spans="1:2" ht="16.350000000000001" customHeight="1" x14ac:dyDescent="0.25">
      <c r="A7369" s="232">
        <v>40929</v>
      </c>
      <c r="B7369" s="233">
        <v>1828.75</v>
      </c>
    </row>
    <row r="7370" spans="1:2" ht="16.350000000000001" customHeight="1" x14ac:dyDescent="0.25">
      <c r="A7370" s="232">
        <v>40930</v>
      </c>
      <c r="B7370" s="235">
        <v>1828.75</v>
      </c>
    </row>
    <row r="7371" spans="1:2" ht="16.350000000000001" customHeight="1" x14ac:dyDescent="0.25">
      <c r="A7371" s="232">
        <v>40931</v>
      </c>
      <c r="B7371" s="233">
        <v>1828.75</v>
      </c>
    </row>
    <row r="7372" spans="1:2" ht="16.350000000000001" customHeight="1" x14ac:dyDescent="0.25">
      <c r="A7372" s="232">
        <v>40932</v>
      </c>
      <c r="B7372" s="235">
        <v>1811.55</v>
      </c>
    </row>
    <row r="7373" spans="1:2" ht="16.350000000000001" customHeight="1" x14ac:dyDescent="0.25">
      <c r="A7373" s="232">
        <v>40933</v>
      </c>
      <c r="B7373" s="233">
        <v>1814.58</v>
      </c>
    </row>
    <row r="7374" spans="1:2" ht="16.350000000000001" customHeight="1" x14ac:dyDescent="0.25">
      <c r="A7374" s="232">
        <v>40934</v>
      </c>
      <c r="B7374" s="235">
        <v>1814.69</v>
      </c>
    </row>
    <row r="7375" spans="1:2" ht="16.350000000000001" customHeight="1" x14ac:dyDescent="0.25">
      <c r="A7375" s="232">
        <v>40935</v>
      </c>
      <c r="B7375" s="233">
        <v>1801.88</v>
      </c>
    </row>
    <row r="7376" spans="1:2" ht="16.350000000000001" customHeight="1" x14ac:dyDescent="0.25">
      <c r="A7376" s="232">
        <v>40936</v>
      </c>
      <c r="B7376" s="235">
        <v>1810.55</v>
      </c>
    </row>
    <row r="7377" spans="1:2" ht="16.350000000000001" customHeight="1" x14ac:dyDescent="0.25">
      <c r="A7377" s="232">
        <v>40937</v>
      </c>
      <c r="B7377" s="233">
        <v>1810.55</v>
      </c>
    </row>
    <row r="7378" spans="1:2" ht="16.350000000000001" customHeight="1" x14ac:dyDescent="0.25">
      <c r="A7378" s="232">
        <v>40938</v>
      </c>
      <c r="B7378" s="235">
        <v>1810.55</v>
      </c>
    </row>
    <row r="7379" spans="1:2" ht="16.350000000000001" customHeight="1" x14ac:dyDescent="0.25">
      <c r="A7379" s="232">
        <v>40939</v>
      </c>
      <c r="B7379" s="233">
        <v>1815.08</v>
      </c>
    </row>
    <row r="7380" spans="1:2" ht="16.350000000000001" customHeight="1" x14ac:dyDescent="0.25">
      <c r="A7380" s="232">
        <v>40940</v>
      </c>
      <c r="B7380" s="235">
        <v>1805.98</v>
      </c>
    </row>
    <row r="7381" spans="1:2" ht="16.350000000000001" customHeight="1" x14ac:dyDescent="0.25">
      <c r="A7381" s="232">
        <v>40941</v>
      </c>
      <c r="B7381" s="233">
        <v>1797.68</v>
      </c>
    </row>
    <row r="7382" spans="1:2" ht="16.350000000000001" customHeight="1" x14ac:dyDescent="0.25">
      <c r="A7382" s="232">
        <v>40942</v>
      </c>
      <c r="B7382" s="235">
        <v>1795.55</v>
      </c>
    </row>
    <row r="7383" spans="1:2" ht="16.350000000000001" customHeight="1" x14ac:dyDescent="0.25">
      <c r="A7383" s="232">
        <v>40943</v>
      </c>
      <c r="B7383" s="233">
        <v>1784.77</v>
      </c>
    </row>
    <row r="7384" spans="1:2" ht="16.350000000000001" customHeight="1" x14ac:dyDescent="0.25">
      <c r="A7384" s="232">
        <v>40944</v>
      </c>
      <c r="B7384" s="235">
        <v>1784.77</v>
      </c>
    </row>
    <row r="7385" spans="1:2" ht="16.350000000000001" customHeight="1" x14ac:dyDescent="0.25">
      <c r="A7385" s="232">
        <v>40945</v>
      </c>
      <c r="B7385" s="233">
        <v>1784.77</v>
      </c>
    </row>
    <row r="7386" spans="1:2" ht="16.350000000000001" customHeight="1" x14ac:dyDescent="0.25">
      <c r="A7386" s="232">
        <v>40946</v>
      </c>
      <c r="B7386" s="235">
        <v>1787.96</v>
      </c>
    </row>
    <row r="7387" spans="1:2" ht="16.350000000000001" customHeight="1" x14ac:dyDescent="0.25">
      <c r="A7387" s="232">
        <v>40947</v>
      </c>
      <c r="B7387" s="233">
        <v>1783.34</v>
      </c>
    </row>
    <row r="7388" spans="1:2" ht="16.350000000000001" customHeight="1" x14ac:dyDescent="0.25">
      <c r="A7388" s="232">
        <v>40948</v>
      </c>
      <c r="B7388" s="235">
        <v>1778.9</v>
      </c>
    </row>
    <row r="7389" spans="1:2" ht="16.350000000000001" customHeight="1" x14ac:dyDescent="0.25">
      <c r="A7389" s="232">
        <v>40949</v>
      </c>
      <c r="B7389" s="233">
        <v>1774.96</v>
      </c>
    </row>
    <row r="7390" spans="1:2" ht="16.350000000000001" customHeight="1" x14ac:dyDescent="0.25">
      <c r="A7390" s="232">
        <v>40950</v>
      </c>
      <c r="B7390" s="235">
        <v>1785.59</v>
      </c>
    </row>
    <row r="7391" spans="1:2" ht="16.350000000000001" customHeight="1" x14ac:dyDescent="0.25">
      <c r="A7391" s="232">
        <v>40951</v>
      </c>
      <c r="B7391" s="233">
        <v>1785.59</v>
      </c>
    </row>
    <row r="7392" spans="1:2" ht="16.350000000000001" customHeight="1" x14ac:dyDescent="0.25">
      <c r="A7392" s="232">
        <v>40952</v>
      </c>
      <c r="B7392" s="235">
        <v>1785.59</v>
      </c>
    </row>
    <row r="7393" spans="1:2" ht="16.350000000000001" customHeight="1" x14ac:dyDescent="0.25">
      <c r="A7393" s="232">
        <v>40953</v>
      </c>
      <c r="B7393" s="233">
        <v>1778.12</v>
      </c>
    </row>
    <row r="7394" spans="1:2" ht="16.350000000000001" customHeight="1" x14ac:dyDescent="0.25">
      <c r="A7394" s="232">
        <v>40954</v>
      </c>
      <c r="B7394" s="235">
        <v>1785.24</v>
      </c>
    </row>
    <row r="7395" spans="1:2" ht="16.350000000000001" customHeight="1" x14ac:dyDescent="0.25">
      <c r="A7395" s="232">
        <v>40955</v>
      </c>
      <c r="B7395" s="233">
        <v>1791.29</v>
      </c>
    </row>
    <row r="7396" spans="1:2" ht="16.350000000000001" customHeight="1" x14ac:dyDescent="0.25">
      <c r="A7396" s="232">
        <v>40956</v>
      </c>
      <c r="B7396" s="235">
        <v>1792.92</v>
      </c>
    </row>
    <row r="7397" spans="1:2" ht="16.350000000000001" customHeight="1" x14ac:dyDescent="0.25">
      <c r="A7397" s="232">
        <v>40957</v>
      </c>
      <c r="B7397" s="233">
        <v>1779.81</v>
      </c>
    </row>
    <row r="7398" spans="1:2" ht="16.350000000000001" customHeight="1" x14ac:dyDescent="0.25">
      <c r="A7398" s="232">
        <v>40958</v>
      </c>
      <c r="B7398" s="235">
        <v>1779.81</v>
      </c>
    </row>
    <row r="7399" spans="1:2" ht="16.350000000000001" customHeight="1" x14ac:dyDescent="0.25">
      <c r="A7399" s="232">
        <v>40959</v>
      </c>
      <c r="B7399" s="233">
        <v>1779.81</v>
      </c>
    </row>
    <row r="7400" spans="1:2" ht="16.350000000000001" customHeight="1" x14ac:dyDescent="0.25">
      <c r="A7400" s="232">
        <v>40960</v>
      </c>
      <c r="B7400" s="235">
        <v>1779.81</v>
      </c>
    </row>
    <row r="7401" spans="1:2" ht="16.350000000000001" customHeight="1" x14ac:dyDescent="0.25">
      <c r="A7401" s="232">
        <v>40961</v>
      </c>
      <c r="B7401" s="233">
        <v>1777.59</v>
      </c>
    </row>
    <row r="7402" spans="1:2" ht="16.350000000000001" customHeight="1" x14ac:dyDescent="0.25">
      <c r="A7402" s="232">
        <v>40962</v>
      </c>
      <c r="B7402" s="235">
        <v>1781.57</v>
      </c>
    </row>
    <row r="7403" spans="1:2" ht="16.350000000000001" customHeight="1" x14ac:dyDescent="0.25">
      <c r="A7403" s="232">
        <v>40963</v>
      </c>
      <c r="B7403" s="233">
        <v>1776.11</v>
      </c>
    </row>
    <row r="7404" spans="1:2" ht="16.350000000000001" customHeight="1" x14ac:dyDescent="0.25">
      <c r="A7404" s="232">
        <v>40964</v>
      </c>
      <c r="B7404" s="235">
        <v>1772.42</v>
      </c>
    </row>
    <row r="7405" spans="1:2" ht="16.350000000000001" customHeight="1" x14ac:dyDescent="0.25">
      <c r="A7405" s="232">
        <v>40965</v>
      </c>
      <c r="B7405" s="233">
        <v>1772.42</v>
      </c>
    </row>
    <row r="7406" spans="1:2" ht="16.350000000000001" customHeight="1" x14ac:dyDescent="0.25">
      <c r="A7406" s="232">
        <v>40966</v>
      </c>
      <c r="B7406" s="235">
        <v>1772.42</v>
      </c>
    </row>
    <row r="7407" spans="1:2" ht="16.350000000000001" customHeight="1" x14ac:dyDescent="0.25">
      <c r="A7407" s="232">
        <v>40967</v>
      </c>
      <c r="B7407" s="233">
        <v>1777.27</v>
      </c>
    </row>
    <row r="7408" spans="1:2" ht="16.350000000000001" customHeight="1" x14ac:dyDescent="0.25">
      <c r="A7408" s="232">
        <v>40968</v>
      </c>
      <c r="B7408" s="235">
        <v>1767.83</v>
      </c>
    </row>
    <row r="7409" spans="1:2" ht="16.350000000000001" customHeight="1" x14ac:dyDescent="0.25">
      <c r="A7409" s="232">
        <v>40969</v>
      </c>
      <c r="B7409" s="233">
        <v>1766.85</v>
      </c>
    </row>
    <row r="7410" spans="1:2" ht="16.350000000000001" customHeight="1" x14ac:dyDescent="0.25">
      <c r="A7410" s="232">
        <v>40970</v>
      </c>
      <c r="B7410" s="235">
        <v>1770.7</v>
      </c>
    </row>
    <row r="7411" spans="1:2" ht="16.350000000000001" customHeight="1" x14ac:dyDescent="0.25">
      <c r="A7411" s="232">
        <v>40971</v>
      </c>
      <c r="B7411" s="233">
        <v>1775.69</v>
      </c>
    </row>
    <row r="7412" spans="1:2" ht="16.350000000000001" customHeight="1" x14ac:dyDescent="0.25">
      <c r="A7412" s="232">
        <v>40972</v>
      </c>
      <c r="B7412" s="235">
        <v>1775.69</v>
      </c>
    </row>
    <row r="7413" spans="1:2" ht="16.350000000000001" customHeight="1" x14ac:dyDescent="0.25">
      <c r="A7413" s="232">
        <v>40973</v>
      </c>
      <c r="B7413" s="233">
        <v>1775.69</v>
      </c>
    </row>
    <row r="7414" spans="1:2" ht="16.350000000000001" customHeight="1" x14ac:dyDescent="0.25">
      <c r="A7414" s="232">
        <v>40974</v>
      </c>
      <c r="B7414" s="235">
        <v>1774.03</v>
      </c>
    </row>
    <row r="7415" spans="1:2" ht="16.350000000000001" customHeight="1" x14ac:dyDescent="0.25">
      <c r="A7415" s="232">
        <v>40975</v>
      </c>
      <c r="B7415" s="233">
        <v>1779.32</v>
      </c>
    </row>
    <row r="7416" spans="1:2" ht="16.350000000000001" customHeight="1" x14ac:dyDescent="0.25">
      <c r="A7416" s="232">
        <v>40976</v>
      </c>
      <c r="B7416" s="235">
        <v>1773.88</v>
      </c>
    </row>
    <row r="7417" spans="1:2" ht="16.350000000000001" customHeight="1" x14ac:dyDescent="0.25">
      <c r="A7417" s="232">
        <v>40977</v>
      </c>
      <c r="B7417" s="233">
        <v>1765.06</v>
      </c>
    </row>
    <row r="7418" spans="1:2" ht="16.350000000000001" customHeight="1" x14ac:dyDescent="0.25">
      <c r="A7418" s="232">
        <v>40978</v>
      </c>
      <c r="B7418" s="235">
        <v>1762.08</v>
      </c>
    </row>
    <row r="7419" spans="1:2" ht="16.350000000000001" customHeight="1" x14ac:dyDescent="0.25">
      <c r="A7419" s="232">
        <v>40979</v>
      </c>
      <c r="B7419" s="233">
        <v>1762.08</v>
      </c>
    </row>
    <row r="7420" spans="1:2" ht="16.350000000000001" customHeight="1" x14ac:dyDescent="0.25">
      <c r="A7420" s="232">
        <v>40980</v>
      </c>
      <c r="B7420" s="235">
        <v>1762.08</v>
      </c>
    </row>
    <row r="7421" spans="1:2" ht="16.350000000000001" customHeight="1" x14ac:dyDescent="0.25">
      <c r="A7421" s="232">
        <v>40981</v>
      </c>
      <c r="B7421" s="233">
        <v>1766.1</v>
      </c>
    </row>
    <row r="7422" spans="1:2" ht="16.350000000000001" customHeight="1" x14ac:dyDescent="0.25">
      <c r="A7422" s="232">
        <v>40982</v>
      </c>
      <c r="B7422" s="235">
        <v>1760.77</v>
      </c>
    </row>
    <row r="7423" spans="1:2" ht="16.350000000000001" customHeight="1" x14ac:dyDescent="0.25">
      <c r="A7423" s="232">
        <v>40983</v>
      </c>
      <c r="B7423" s="233">
        <v>1761.04</v>
      </c>
    </row>
    <row r="7424" spans="1:2" ht="16.350000000000001" customHeight="1" x14ac:dyDescent="0.25">
      <c r="A7424" s="232">
        <v>40984</v>
      </c>
      <c r="B7424" s="235">
        <v>1761.02</v>
      </c>
    </row>
    <row r="7425" spans="1:2" ht="16.350000000000001" customHeight="1" x14ac:dyDescent="0.25">
      <c r="A7425" s="232">
        <v>40985</v>
      </c>
      <c r="B7425" s="233">
        <v>1758.38</v>
      </c>
    </row>
    <row r="7426" spans="1:2" ht="16.350000000000001" customHeight="1" x14ac:dyDescent="0.25">
      <c r="A7426" s="232">
        <v>40986</v>
      </c>
      <c r="B7426" s="235">
        <v>1758.38</v>
      </c>
    </row>
    <row r="7427" spans="1:2" ht="16.350000000000001" customHeight="1" x14ac:dyDescent="0.25">
      <c r="A7427" s="232">
        <v>40987</v>
      </c>
      <c r="B7427" s="233">
        <v>1758.38</v>
      </c>
    </row>
    <row r="7428" spans="1:2" ht="16.350000000000001" customHeight="1" x14ac:dyDescent="0.25">
      <c r="A7428" s="232">
        <v>40988</v>
      </c>
      <c r="B7428" s="235">
        <v>1758.38</v>
      </c>
    </row>
    <row r="7429" spans="1:2" ht="16.350000000000001" customHeight="1" x14ac:dyDescent="0.25">
      <c r="A7429" s="232">
        <v>40989</v>
      </c>
      <c r="B7429" s="233">
        <v>1759.78</v>
      </c>
    </row>
    <row r="7430" spans="1:2" ht="16.350000000000001" customHeight="1" x14ac:dyDescent="0.25">
      <c r="A7430" s="232">
        <v>40990</v>
      </c>
      <c r="B7430" s="235">
        <v>1758.03</v>
      </c>
    </row>
    <row r="7431" spans="1:2" ht="16.350000000000001" customHeight="1" x14ac:dyDescent="0.25">
      <c r="A7431" s="232">
        <v>40991</v>
      </c>
      <c r="B7431" s="233">
        <v>1761.87</v>
      </c>
    </row>
    <row r="7432" spans="1:2" ht="16.350000000000001" customHeight="1" x14ac:dyDescent="0.25">
      <c r="A7432" s="232">
        <v>40992</v>
      </c>
      <c r="B7432" s="235">
        <v>1760.17</v>
      </c>
    </row>
    <row r="7433" spans="1:2" ht="16.350000000000001" customHeight="1" x14ac:dyDescent="0.25">
      <c r="A7433" s="232">
        <v>40993</v>
      </c>
      <c r="B7433" s="233">
        <v>1760.17</v>
      </c>
    </row>
    <row r="7434" spans="1:2" ht="16.350000000000001" customHeight="1" x14ac:dyDescent="0.25">
      <c r="A7434" s="232">
        <v>40994</v>
      </c>
      <c r="B7434" s="235">
        <v>1760.17</v>
      </c>
    </row>
    <row r="7435" spans="1:2" ht="16.350000000000001" customHeight="1" x14ac:dyDescent="0.25">
      <c r="A7435" s="232">
        <v>40995</v>
      </c>
      <c r="B7435" s="233">
        <v>1759.58</v>
      </c>
    </row>
    <row r="7436" spans="1:2" ht="16.350000000000001" customHeight="1" x14ac:dyDescent="0.25">
      <c r="A7436" s="232">
        <v>40996</v>
      </c>
      <c r="B7436" s="235">
        <v>1762.93</v>
      </c>
    </row>
    <row r="7437" spans="1:2" ht="16.350000000000001" customHeight="1" x14ac:dyDescent="0.25">
      <c r="A7437" s="232">
        <v>40997</v>
      </c>
      <c r="B7437" s="233">
        <v>1771.25</v>
      </c>
    </row>
    <row r="7438" spans="1:2" ht="16.350000000000001" customHeight="1" x14ac:dyDescent="0.25">
      <c r="A7438" s="232">
        <v>40998</v>
      </c>
      <c r="B7438" s="235">
        <v>1784.66</v>
      </c>
    </row>
    <row r="7439" spans="1:2" ht="16.350000000000001" customHeight="1" x14ac:dyDescent="0.25">
      <c r="A7439" s="232">
        <v>40999</v>
      </c>
      <c r="B7439" s="233">
        <v>1792.07</v>
      </c>
    </row>
    <row r="7440" spans="1:2" ht="16.350000000000001" customHeight="1" x14ac:dyDescent="0.25">
      <c r="A7440" s="232">
        <v>41000</v>
      </c>
      <c r="B7440" s="235">
        <v>1792.07</v>
      </c>
    </row>
    <row r="7441" spans="1:2" ht="16.350000000000001" customHeight="1" x14ac:dyDescent="0.25">
      <c r="A7441" s="232">
        <v>41001</v>
      </c>
      <c r="B7441" s="233">
        <v>1792.07</v>
      </c>
    </row>
    <row r="7442" spans="1:2" ht="16.350000000000001" customHeight="1" x14ac:dyDescent="0.25">
      <c r="A7442" s="232">
        <v>41002</v>
      </c>
      <c r="B7442" s="235">
        <v>1779.13</v>
      </c>
    </row>
    <row r="7443" spans="1:2" ht="16.350000000000001" customHeight="1" x14ac:dyDescent="0.25">
      <c r="A7443" s="232">
        <v>41003</v>
      </c>
      <c r="B7443" s="233">
        <v>1767.84</v>
      </c>
    </row>
    <row r="7444" spans="1:2" ht="16.350000000000001" customHeight="1" x14ac:dyDescent="0.25">
      <c r="A7444" s="232">
        <v>41004</v>
      </c>
      <c r="B7444" s="235">
        <v>1772.58</v>
      </c>
    </row>
    <row r="7445" spans="1:2" ht="16.350000000000001" customHeight="1" x14ac:dyDescent="0.25">
      <c r="A7445" s="232">
        <v>41005</v>
      </c>
      <c r="B7445" s="233">
        <v>1772.58</v>
      </c>
    </row>
    <row r="7446" spans="1:2" ht="16.350000000000001" customHeight="1" x14ac:dyDescent="0.25">
      <c r="A7446" s="232">
        <v>41006</v>
      </c>
      <c r="B7446" s="235">
        <v>1772.58</v>
      </c>
    </row>
    <row r="7447" spans="1:2" ht="16.350000000000001" customHeight="1" x14ac:dyDescent="0.25">
      <c r="A7447" s="232">
        <v>41007</v>
      </c>
      <c r="B7447" s="233">
        <v>1772.58</v>
      </c>
    </row>
    <row r="7448" spans="1:2" ht="16.350000000000001" customHeight="1" x14ac:dyDescent="0.25">
      <c r="A7448" s="232">
        <v>41008</v>
      </c>
      <c r="B7448" s="235">
        <v>1772.58</v>
      </c>
    </row>
    <row r="7449" spans="1:2" ht="16.350000000000001" customHeight="1" x14ac:dyDescent="0.25">
      <c r="A7449" s="232">
        <v>41009</v>
      </c>
      <c r="B7449" s="233">
        <v>1779.53</v>
      </c>
    </row>
    <row r="7450" spans="1:2" ht="16.350000000000001" customHeight="1" x14ac:dyDescent="0.25">
      <c r="A7450" s="232">
        <v>41010</v>
      </c>
      <c r="B7450" s="235">
        <v>1793.3</v>
      </c>
    </row>
    <row r="7451" spans="1:2" ht="16.350000000000001" customHeight="1" x14ac:dyDescent="0.25">
      <c r="A7451" s="232">
        <v>41011</v>
      </c>
      <c r="B7451" s="233">
        <v>1787.66</v>
      </c>
    </row>
    <row r="7452" spans="1:2" ht="16.350000000000001" customHeight="1" x14ac:dyDescent="0.25">
      <c r="A7452" s="232">
        <v>41012</v>
      </c>
      <c r="B7452" s="235">
        <v>1778.78</v>
      </c>
    </row>
    <row r="7453" spans="1:2" ht="16.350000000000001" customHeight="1" x14ac:dyDescent="0.25">
      <c r="A7453" s="232">
        <v>41013</v>
      </c>
      <c r="B7453" s="233">
        <v>1777.12</v>
      </c>
    </row>
    <row r="7454" spans="1:2" ht="16.350000000000001" customHeight="1" x14ac:dyDescent="0.25">
      <c r="A7454" s="232">
        <v>41014</v>
      </c>
      <c r="B7454" s="235">
        <v>1777.12</v>
      </c>
    </row>
    <row r="7455" spans="1:2" ht="16.350000000000001" customHeight="1" x14ac:dyDescent="0.25">
      <c r="A7455" s="232">
        <v>41015</v>
      </c>
      <c r="B7455" s="233">
        <v>1777.12</v>
      </c>
    </row>
    <row r="7456" spans="1:2" ht="16.350000000000001" customHeight="1" x14ac:dyDescent="0.25">
      <c r="A7456" s="232">
        <v>41016</v>
      </c>
      <c r="B7456" s="235">
        <v>1775.67</v>
      </c>
    </row>
    <row r="7457" spans="1:2" ht="16.350000000000001" customHeight="1" x14ac:dyDescent="0.25">
      <c r="A7457" s="232">
        <v>41017</v>
      </c>
      <c r="B7457" s="233">
        <v>1769.07</v>
      </c>
    </row>
    <row r="7458" spans="1:2" ht="16.350000000000001" customHeight="1" x14ac:dyDescent="0.25">
      <c r="A7458" s="232">
        <v>41018</v>
      </c>
      <c r="B7458" s="235">
        <v>1774.21</v>
      </c>
    </row>
    <row r="7459" spans="1:2" ht="16.350000000000001" customHeight="1" x14ac:dyDescent="0.25">
      <c r="A7459" s="232">
        <v>41019</v>
      </c>
      <c r="B7459" s="233">
        <v>1776.06</v>
      </c>
    </row>
    <row r="7460" spans="1:2" ht="16.350000000000001" customHeight="1" x14ac:dyDescent="0.25">
      <c r="A7460" s="232">
        <v>41020</v>
      </c>
      <c r="B7460" s="235">
        <v>1771.13</v>
      </c>
    </row>
    <row r="7461" spans="1:2" ht="16.350000000000001" customHeight="1" x14ac:dyDescent="0.25">
      <c r="A7461" s="232">
        <v>41021</v>
      </c>
      <c r="B7461" s="233">
        <v>1771.13</v>
      </c>
    </row>
    <row r="7462" spans="1:2" ht="16.350000000000001" customHeight="1" x14ac:dyDescent="0.25">
      <c r="A7462" s="232">
        <v>41022</v>
      </c>
      <c r="B7462" s="235">
        <v>1771.13</v>
      </c>
    </row>
    <row r="7463" spans="1:2" ht="16.350000000000001" customHeight="1" x14ac:dyDescent="0.25">
      <c r="A7463" s="232">
        <v>41023</v>
      </c>
      <c r="B7463" s="233">
        <v>1774.44</v>
      </c>
    </row>
    <row r="7464" spans="1:2" ht="16.350000000000001" customHeight="1" x14ac:dyDescent="0.25">
      <c r="A7464" s="232">
        <v>41024</v>
      </c>
      <c r="B7464" s="235">
        <v>1767.91</v>
      </c>
    </row>
    <row r="7465" spans="1:2" ht="16.350000000000001" customHeight="1" x14ac:dyDescent="0.25">
      <c r="A7465" s="232">
        <v>41025</v>
      </c>
      <c r="B7465" s="233">
        <v>1763.85</v>
      </c>
    </row>
    <row r="7466" spans="1:2" ht="16.350000000000001" customHeight="1" x14ac:dyDescent="0.25">
      <c r="A7466" s="232">
        <v>41026</v>
      </c>
      <c r="B7466" s="235">
        <v>1764.63</v>
      </c>
    </row>
    <row r="7467" spans="1:2" ht="16.350000000000001" customHeight="1" x14ac:dyDescent="0.25">
      <c r="A7467" s="232">
        <v>41027</v>
      </c>
      <c r="B7467" s="233">
        <v>1761.2</v>
      </c>
    </row>
    <row r="7468" spans="1:2" ht="16.350000000000001" customHeight="1" x14ac:dyDescent="0.25">
      <c r="A7468" s="232">
        <v>41028</v>
      </c>
      <c r="B7468" s="235">
        <v>1761.2</v>
      </c>
    </row>
    <row r="7469" spans="1:2" ht="16.350000000000001" customHeight="1" x14ac:dyDescent="0.25">
      <c r="A7469" s="232">
        <v>41029</v>
      </c>
      <c r="B7469" s="233">
        <v>1761.2</v>
      </c>
    </row>
    <row r="7470" spans="1:2" ht="16.350000000000001" customHeight="1" x14ac:dyDescent="0.25">
      <c r="A7470" s="232">
        <v>41030</v>
      </c>
      <c r="B7470" s="235">
        <v>1764</v>
      </c>
    </row>
    <row r="7471" spans="1:2" ht="16.350000000000001" customHeight="1" x14ac:dyDescent="0.25">
      <c r="A7471" s="232">
        <v>41031</v>
      </c>
      <c r="B7471" s="233">
        <v>1764</v>
      </c>
    </row>
    <row r="7472" spans="1:2" ht="16.350000000000001" customHeight="1" x14ac:dyDescent="0.25">
      <c r="A7472" s="232">
        <v>41032</v>
      </c>
      <c r="B7472" s="235">
        <v>1760.12</v>
      </c>
    </row>
    <row r="7473" spans="1:2" ht="16.350000000000001" customHeight="1" x14ac:dyDescent="0.25">
      <c r="A7473" s="232">
        <v>41033</v>
      </c>
      <c r="B7473" s="233">
        <v>1754.89</v>
      </c>
    </row>
    <row r="7474" spans="1:2" ht="16.350000000000001" customHeight="1" x14ac:dyDescent="0.25">
      <c r="A7474" s="232">
        <v>41034</v>
      </c>
      <c r="B7474" s="235">
        <v>1757.24</v>
      </c>
    </row>
    <row r="7475" spans="1:2" ht="16.350000000000001" customHeight="1" x14ac:dyDescent="0.25">
      <c r="A7475" s="232">
        <v>41035</v>
      </c>
      <c r="B7475" s="233">
        <v>1757.24</v>
      </c>
    </row>
    <row r="7476" spans="1:2" ht="16.350000000000001" customHeight="1" x14ac:dyDescent="0.25">
      <c r="A7476" s="232">
        <v>41036</v>
      </c>
      <c r="B7476" s="235">
        <v>1757.24</v>
      </c>
    </row>
    <row r="7477" spans="1:2" ht="16.350000000000001" customHeight="1" x14ac:dyDescent="0.25">
      <c r="A7477" s="232">
        <v>41037</v>
      </c>
      <c r="B7477" s="233">
        <v>1759.12</v>
      </c>
    </row>
    <row r="7478" spans="1:2" ht="16.350000000000001" customHeight="1" x14ac:dyDescent="0.25">
      <c r="A7478" s="232">
        <v>41038</v>
      </c>
      <c r="B7478" s="235">
        <v>1760.6</v>
      </c>
    </row>
    <row r="7479" spans="1:2" ht="16.350000000000001" customHeight="1" x14ac:dyDescent="0.25">
      <c r="A7479" s="232">
        <v>41039</v>
      </c>
      <c r="B7479" s="233">
        <v>1775.96</v>
      </c>
    </row>
    <row r="7480" spans="1:2" ht="16.350000000000001" customHeight="1" x14ac:dyDescent="0.25">
      <c r="A7480" s="232">
        <v>41040</v>
      </c>
      <c r="B7480" s="235">
        <v>1765</v>
      </c>
    </row>
    <row r="7481" spans="1:2" ht="16.350000000000001" customHeight="1" x14ac:dyDescent="0.25">
      <c r="A7481" s="232">
        <v>41041</v>
      </c>
      <c r="B7481" s="233">
        <v>1764.69</v>
      </c>
    </row>
    <row r="7482" spans="1:2" ht="16.350000000000001" customHeight="1" x14ac:dyDescent="0.25">
      <c r="A7482" s="232">
        <v>41042</v>
      </c>
      <c r="B7482" s="235">
        <v>1764.69</v>
      </c>
    </row>
    <row r="7483" spans="1:2" ht="16.350000000000001" customHeight="1" x14ac:dyDescent="0.25">
      <c r="A7483" s="232">
        <v>41043</v>
      </c>
      <c r="B7483" s="233">
        <v>1764.69</v>
      </c>
    </row>
    <row r="7484" spans="1:2" ht="16.350000000000001" customHeight="1" x14ac:dyDescent="0.25">
      <c r="A7484" s="232">
        <v>41044</v>
      </c>
      <c r="B7484" s="235">
        <v>1771.6</v>
      </c>
    </row>
    <row r="7485" spans="1:2" ht="16.350000000000001" customHeight="1" x14ac:dyDescent="0.25">
      <c r="A7485" s="232">
        <v>41045</v>
      </c>
      <c r="B7485" s="233">
        <v>1778.37</v>
      </c>
    </row>
    <row r="7486" spans="1:2" ht="16.350000000000001" customHeight="1" x14ac:dyDescent="0.25">
      <c r="A7486" s="232">
        <v>41046</v>
      </c>
      <c r="B7486" s="235">
        <v>1793.61</v>
      </c>
    </row>
    <row r="7487" spans="1:2" ht="16.350000000000001" customHeight="1" x14ac:dyDescent="0.25">
      <c r="A7487" s="232">
        <v>41047</v>
      </c>
      <c r="B7487" s="233">
        <v>1804.92</v>
      </c>
    </row>
    <row r="7488" spans="1:2" ht="16.350000000000001" customHeight="1" x14ac:dyDescent="0.25">
      <c r="A7488" s="232">
        <v>41048</v>
      </c>
      <c r="B7488" s="235">
        <v>1814.46</v>
      </c>
    </row>
    <row r="7489" spans="1:2" ht="16.350000000000001" customHeight="1" x14ac:dyDescent="0.25">
      <c r="A7489" s="232">
        <v>41049</v>
      </c>
      <c r="B7489" s="233">
        <v>1814.46</v>
      </c>
    </row>
    <row r="7490" spans="1:2" ht="16.350000000000001" customHeight="1" x14ac:dyDescent="0.25">
      <c r="A7490" s="232">
        <v>41050</v>
      </c>
      <c r="B7490" s="235">
        <v>1814.46</v>
      </c>
    </row>
    <row r="7491" spans="1:2" ht="16.350000000000001" customHeight="1" x14ac:dyDescent="0.25">
      <c r="A7491" s="232">
        <v>41051</v>
      </c>
      <c r="B7491" s="233">
        <v>1814.46</v>
      </c>
    </row>
    <row r="7492" spans="1:2" ht="16.350000000000001" customHeight="1" x14ac:dyDescent="0.25">
      <c r="A7492" s="232">
        <v>41052</v>
      </c>
      <c r="B7492" s="235">
        <v>1824.73</v>
      </c>
    </row>
    <row r="7493" spans="1:2" ht="16.350000000000001" customHeight="1" x14ac:dyDescent="0.25">
      <c r="A7493" s="232">
        <v>41053</v>
      </c>
      <c r="B7493" s="233">
        <v>1845.17</v>
      </c>
    </row>
    <row r="7494" spans="1:2" ht="16.350000000000001" customHeight="1" x14ac:dyDescent="0.25">
      <c r="A7494" s="232">
        <v>41054</v>
      </c>
      <c r="B7494" s="235">
        <v>1836.45</v>
      </c>
    </row>
    <row r="7495" spans="1:2" ht="16.350000000000001" customHeight="1" x14ac:dyDescent="0.25">
      <c r="A7495" s="232">
        <v>41055</v>
      </c>
      <c r="B7495" s="233">
        <v>1840.69</v>
      </c>
    </row>
    <row r="7496" spans="1:2" ht="16.350000000000001" customHeight="1" x14ac:dyDescent="0.25">
      <c r="A7496" s="232">
        <v>41056</v>
      </c>
      <c r="B7496" s="235">
        <v>1840.69</v>
      </c>
    </row>
    <row r="7497" spans="1:2" ht="16.350000000000001" customHeight="1" x14ac:dyDescent="0.25">
      <c r="A7497" s="232">
        <v>41057</v>
      </c>
      <c r="B7497" s="233">
        <v>1840.69</v>
      </c>
    </row>
    <row r="7498" spans="1:2" ht="16.350000000000001" customHeight="1" x14ac:dyDescent="0.25">
      <c r="A7498" s="232">
        <v>41058</v>
      </c>
      <c r="B7498" s="235">
        <v>1840.69</v>
      </c>
    </row>
    <row r="7499" spans="1:2" ht="16.350000000000001" customHeight="1" x14ac:dyDescent="0.25">
      <c r="A7499" s="232">
        <v>41059</v>
      </c>
      <c r="B7499" s="233">
        <v>1818.82</v>
      </c>
    </row>
    <row r="7500" spans="1:2" ht="16.350000000000001" customHeight="1" x14ac:dyDescent="0.25">
      <c r="A7500" s="232">
        <v>41060</v>
      </c>
      <c r="B7500" s="235">
        <v>1827.83</v>
      </c>
    </row>
    <row r="7501" spans="1:2" ht="16.350000000000001" customHeight="1" x14ac:dyDescent="0.25">
      <c r="A7501" s="232">
        <v>41061</v>
      </c>
      <c r="B7501" s="233">
        <v>1833.8</v>
      </c>
    </row>
    <row r="7502" spans="1:2" ht="16.350000000000001" customHeight="1" x14ac:dyDescent="0.25">
      <c r="A7502" s="232">
        <v>41062</v>
      </c>
      <c r="B7502" s="235">
        <v>1834.71</v>
      </c>
    </row>
    <row r="7503" spans="1:2" ht="16.350000000000001" customHeight="1" x14ac:dyDescent="0.25">
      <c r="A7503" s="232">
        <v>41063</v>
      </c>
      <c r="B7503" s="233">
        <v>1834.71</v>
      </c>
    </row>
    <row r="7504" spans="1:2" ht="16.350000000000001" customHeight="1" x14ac:dyDescent="0.25">
      <c r="A7504" s="232">
        <v>41064</v>
      </c>
      <c r="B7504" s="235">
        <v>1834.71</v>
      </c>
    </row>
    <row r="7505" spans="1:2" ht="16.350000000000001" customHeight="1" x14ac:dyDescent="0.25">
      <c r="A7505" s="232">
        <v>41065</v>
      </c>
      <c r="B7505" s="233">
        <v>1815.54</v>
      </c>
    </row>
    <row r="7506" spans="1:2" ht="16.350000000000001" customHeight="1" x14ac:dyDescent="0.25">
      <c r="A7506" s="232">
        <v>41066</v>
      </c>
      <c r="B7506" s="235">
        <v>1798.85</v>
      </c>
    </row>
    <row r="7507" spans="1:2" ht="16.350000000000001" customHeight="1" x14ac:dyDescent="0.25">
      <c r="A7507" s="232">
        <v>41067</v>
      </c>
      <c r="B7507" s="233">
        <v>1782.89</v>
      </c>
    </row>
    <row r="7508" spans="1:2" ht="16.350000000000001" customHeight="1" x14ac:dyDescent="0.25">
      <c r="A7508" s="232">
        <v>41068</v>
      </c>
      <c r="B7508" s="235">
        <v>1766.91</v>
      </c>
    </row>
    <row r="7509" spans="1:2" ht="16.350000000000001" customHeight="1" x14ac:dyDescent="0.25">
      <c r="A7509" s="232">
        <v>41069</v>
      </c>
      <c r="B7509" s="233">
        <v>1776.26</v>
      </c>
    </row>
    <row r="7510" spans="1:2" ht="16.350000000000001" customHeight="1" x14ac:dyDescent="0.25">
      <c r="A7510" s="232">
        <v>41070</v>
      </c>
      <c r="B7510" s="235">
        <v>1776.26</v>
      </c>
    </row>
    <row r="7511" spans="1:2" ht="16.350000000000001" customHeight="1" x14ac:dyDescent="0.25">
      <c r="A7511" s="232">
        <v>41071</v>
      </c>
      <c r="B7511" s="233">
        <v>1776.26</v>
      </c>
    </row>
    <row r="7512" spans="1:2" ht="16.350000000000001" customHeight="1" x14ac:dyDescent="0.25">
      <c r="A7512" s="232">
        <v>41072</v>
      </c>
      <c r="B7512" s="235">
        <v>1776.26</v>
      </c>
    </row>
    <row r="7513" spans="1:2" ht="16.350000000000001" customHeight="1" x14ac:dyDescent="0.25">
      <c r="A7513" s="232">
        <v>41073</v>
      </c>
      <c r="B7513" s="233">
        <v>1776.47</v>
      </c>
    </row>
    <row r="7514" spans="1:2" ht="16.350000000000001" customHeight="1" x14ac:dyDescent="0.25">
      <c r="A7514" s="232">
        <v>41074</v>
      </c>
      <c r="B7514" s="235">
        <v>1783.45</v>
      </c>
    </row>
    <row r="7515" spans="1:2" ht="16.350000000000001" customHeight="1" x14ac:dyDescent="0.25">
      <c r="A7515" s="232">
        <v>41075</v>
      </c>
      <c r="B7515" s="233">
        <v>1787.63</v>
      </c>
    </row>
    <row r="7516" spans="1:2" ht="16.350000000000001" customHeight="1" x14ac:dyDescent="0.25">
      <c r="A7516" s="232">
        <v>41076</v>
      </c>
      <c r="B7516" s="235">
        <v>1786.21</v>
      </c>
    </row>
    <row r="7517" spans="1:2" ht="16.350000000000001" customHeight="1" x14ac:dyDescent="0.25">
      <c r="A7517" s="232">
        <v>41077</v>
      </c>
      <c r="B7517" s="233">
        <v>1786.21</v>
      </c>
    </row>
    <row r="7518" spans="1:2" ht="16.350000000000001" customHeight="1" x14ac:dyDescent="0.25">
      <c r="A7518" s="232">
        <v>41078</v>
      </c>
      <c r="B7518" s="235">
        <v>1786.21</v>
      </c>
    </row>
    <row r="7519" spans="1:2" ht="16.350000000000001" customHeight="1" x14ac:dyDescent="0.25">
      <c r="A7519" s="232">
        <v>41079</v>
      </c>
      <c r="B7519" s="233">
        <v>1786.21</v>
      </c>
    </row>
    <row r="7520" spans="1:2" ht="16.350000000000001" customHeight="1" x14ac:dyDescent="0.25">
      <c r="A7520" s="232">
        <v>41080</v>
      </c>
      <c r="B7520" s="235">
        <v>1773.18</v>
      </c>
    </row>
    <row r="7521" spans="1:2" ht="16.350000000000001" customHeight="1" x14ac:dyDescent="0.25">
      <c r="A7521" s="232">
        <v>41081</v>
      </c>
      <c r="B7521" s="233">
        <v>1770.38</v>
      </c>
    </row>
    <row r="7522" spans="1:2" ht="16.350000000000001" customHeight="1" x14ac:dyDescent="0.25">
      <c r="A7522" s="232">
        <v>41082</v>
      </c>
      <c r="B7522" s="235">
        <v>1775.99</v>
      </c>
    </row>
    <row r="7523" spans="1:2" ht="16.350000000000001" customHeight="1" x14ac:dyDescent="0.25">
      <c r="A7523" s="232">
        <v>41083</v>
      </c>
      <c r="B7523" s="233">
        <v>1787.47</v>
      </c>
    </row>
    <row r="7524" spans="1:2" ht="16.350000000000001" customHeight="1" x14ac:dyDescent="0.25">
      <c r="A7524" s="232">
        <v>41084</v>
      </c>
      <c r="B7524" s="235">
        <v>1787.47</v>
      </c>
    </row>
    <row r="7525" spans="1:2" ht="16.350000000000001" customHeight="1" x14ac:dyDescent="0.25">
      <c r="A7525" s="232">
        <v>41085</v>
      </c>
      <c r="B7525" s="233">
        <v>1787.47</v>
      </c>
    </row>
    <row r="7526" spans="1:2" ht="16.350000000000001" customHeight="1" x14ac:dyDescent="0.25">
      <c r="A7526" s="232">
        <v>41086</v>
      </c>
      <c r="B7526" s="235">
        <v>1803.37</v>
      </c>
    </row>
    <row r="7527" spans="1:2" ht="16.350000000000001" customHeight="1" x14ac:dyDescent="0.25">
      <c r="A7527" s="232">
        <v>41087</v>
      </c>
      <c r="B7527" s="233">
        <v>1805.14</v>
      </c>
    </row>
    <row r="7528" spans="1:2" ht="16.350000000000001" customHeight="1" x14ac:dyDescent="0.25">
      <c r="A7528" s="232">
        <v>41088</v>
      </c>
      <c r="B7528" s="235">
        <v>1796.18</v>
      </c>
    </row>
    <row r="7529" spans="1:2" ht="16.350000000000001" customHeight="1" x14ac:dyDescent="0.25">
      <c r="A7529" s="232">
        <v>41089</v>
      </c>
      <c r="B7529" s="233">
        <v>1805.6</v>
      </c>
    </row>
    <row r="7530" spans="1:2" ht="16.350000000000001" customHeight="1" x14ac:dyDescent="0.25">
      <c r="A7530" s="232">
        <v>41090</v>
      </c>
      <c r="B7530" s="235">
        <v>1784.6</v>
      </c>
    </row>
    <row r="7531" spans="1:2" ht="16.350000000000001" customHeight="1" x14ac:dyDescent="0.25">
      <c r="A7531" s="232">
        <v>41091</v>
      </c>
      <c r="B7531" s="233">
        <v>1784.6</v>
      </c>
    </row>
    <row r="7532" spans="1:2" ht="16.350000000000001" customHeight="1" x14ac:dyDescent="0.25">
      <c r="A7532" s="232">
        <v>41092</v>
      </c>
      <c r="B7532" s="235">
        <v>1784.6</v>
      </c>
    </row>
    <row r="7533" spans="1:2" ht="16.350000000000001" customHeight="1" x14ac:dyDescent="0.25">
      <c r="A7533" s="232">
        <v>41093</v>
      </c>
      <c r="B7533" s="233">
        <v>1784.6</v>
      </c>
    </row>
    <row r="7534" spans="1:2" ht="16.350000000000001" customHeight="1" x14ac:dyDescent="0.25">
      <c r="A7534" s="232">
        <v>41094</v>
      </c>
      <c r="B7534" s="235">
        <v>1771.53</v>
      </c>
    </row>
    <row r="7535" spans="1:2" ht="16.350000000000001" customHeight="1" x14ac:dyDescent="0.25">
      <c r="A7535" s="232">
        <v>41095</v>
      </c>
      <c r="B7535" s="233">
        <v>1771.53</v>
      </c>
    </row>
    <row r="7536" spans="1:2" ht="16.350000000000001" customHeight="1" x14ac:dyDescent="0.25">
      <c r="A7536" s="232">
        <v>41096</v>
      </c>
      <c r="B7536" s="235">
        <v>1774.37</v>
      </c>
    </row>
    <row r="7537" spans="1:2" ht="16.350000000000001" customHeight="1" x14ac:dyDescent="0.25">
      <c r="A7537" s="232">
        <v>41097</v>
      </c>
      <c r="B7537" s="233">
        <v>1785.25</v>
      </c>
    </row>
    <row r="7538" spans="1:2" ht="16.350000000000001" customHeight="1" x14ac:dyDescent="0.25">
      <c r="A7538" s="232">
        <v>41098</v>
      </c>
      <c r="B7538" s="235">
        <v>1785.25</v>
      </c>
    </row>
    <row r="7539" spans="1:2" ht="16.350000000000001" customHeight="1" x14ac:dyDescent="0.25">
      <c r="A7539" s="232">
        <v>41099</v>
      </c>
      <c r="B7539" s="233">
        <v>1785.25</v>
      </c>
    </row>
    <row r="7540" spans="1:2" ht="16.350000000000001" customHeight="1" x14ac:dyDescent="0.25">
      <c r="A7540" s="232">
        <v>41100</v>
      </c>
      <c r="B7540" s="235">
        <v>1790.25</v>
      </c>
    </row>
    <row r="7541" spans="1:2" ht="16.350000000000001" customHeight="1" x14ac:dyDescent="0.25">
      <c r="A7541" s="232">
        <v>41101</v>
      </c>
      <c r="B7541" s="233">
        <v>1785.06</v>
      </c>
    </row>
    <row r="7542" spans="1:2" ht="16.350000000000001" customHeight="1" x14ac:dyDescent="0.25">
      <c r="A7542" s="232">
        <v>41102</v>
      </c>
      <c r="B7542" s="235">
        <v>1787.72</v>
      </c>
    </row>
    <row r="7543" spans="1:2" ht="16.350000000000001" customHeight="1" x14ac:dyDescent="0.25">
      <c r="A7543" s="232">
        <v>41103</v>
      </c>
      <c r="B7543" s="233">
        <v>1790.12</v>
      </c>
    </row>
    <row r="7544" spans="1:2" ht="16.350000000000001" customHeight="1" x14ac:dyDescent="0.25">
      <c r="A7544" s="232">
        <v>41104</v>
      </c>
      <c r="B7544" s="235">
        <v>1780.21</v>
      </c>
    </row>
    <row r="7545" spans="1:2" ht="16.350000000000001" customHeight="1" x14ac:dyDescent="0.25">
      <c r="A7545" s="232">
        <v>41105</v>
      </c>
      <c r="B7545" s="233">
        <v>1780.21</v>
      </c>
    </row>
    <row r="7546" spans="1:2" ht="16.350000000000001" customHeight="1" x14ac:dyDescent="0.25">
      <c r="A7546" s="232">
        <v>41106</v>
      </c>
      <c r="B7546" s="235">
        <v>1780.21</v>
      </c>
    </row>
    <row r="7547" spans="1:2" ht="16.350000000000001" customHeight="1" x14ac:dyDescent="0.25">
      <c r="A7547" s="232">
        <v>41107</v>
      </c>
      <c r="B7547" s="233">
        <v>1778.42</v>
      </c>
    </row>
    <row r="7548" spans="1:2" ht="16.350000000000001" customHeight="1" x14ac:dyDescent="0.25">
      <c r="A7548" s="232">
        <v>41108</v>
      </c>
      <c r="B7548" s="235">
        <v>1778.97</v>
      </c>
    </row>
    <row r="7549" spans="1:2" ht="16.350000000000001" customHeight="1" x14ac:dyDescent="0.25">
      <c r="A7549" s="232">
        <v>41109</v>
      </c>
      <c r="B7549" s="233">
        <v>1778.28</v>
      </c>
    </row>
    <row r="7550" spans="1:2" ht="16.350000000000001" customHeight="1" x14ac:dyDescent="0.25">
      <c r="A7550" s="232">
        <v>41110</v>
      </c>
      <c r="B7550" s="235">
        <v>1775.8</v>
      </c>
    </row>
    <row r="7551" spans="1:2" ht="16.350000000000001" customHeight="1" x14ac:dyDescent="0.25">
      <c r="A7551" s="232">
        <v>41111</v>
      </c>
      <c r="B7551" s="233">
        <v>1775.8</v>
      </c>
    </row>
    <row r="7552" spans="1:2" ht="16.350000000000001" customHeight="1" x14ac:dyDescent="0.25">
      <c r="A7552" s="232">
        <v>41112</v>
      </c>
      <c r="B7552" s="235">
        <v>1775.8</v>
      </c>
    </row>
    <row r="7553" spans="1:2" ht="16.350000000000001" customHeight="1" x14ac:dyDescent="0.25">
      <c r="A7553" s="232">
        <v>41113</v>
      </c>
      <c r="B7553" s="233">
        <v>1775.8</v>
      </c>
    </row>
    <row r="7554" spans="1:2" ht="16.350000000000001" customHeight="1" x14ac:dyDescent="0.25">
      <c r="A7554" s="232">
        <v>41114</v>
      </c>
      <c r="B7554" s="235">
        <v>1790.39</v>
      </c>
    </row>
    <row r="7555" spans="1:2" ht="16.350000000000001" customHeight="1" x14ac:dyDescent="0.25">
      <c r="A7555" s="232">
        <v>41115</v>
      </c>
      <c r="B7555" s="233">
        <v>1797.33</v>
      </c>
    </row>
    <row r="7556" spans="1:2" ht="16.350000000000001" customHeight="1" x14ac:dyDescent="0.25">
      <c r="A7556" s="232">
        <v>41116</v>
      </c>
      <c r="B7556" s="235">
        <v>1799.48</v>
      </c>
    </row>
    <row r="7557" spans="1:2" ht="16.350000000000001" customHeight="1" x14ac:dyDescent="0.25">
      <c r="A7557" s="232">
        <v>41117</v>
      </c>
      <c r="B7557" s="233">
        <v>1789.22</v>
      </c>
    </row>
    <row r="7558" spans="1:2" ht="16.350000000000001" customHeight="1" x14ac:dyDescent="0.25">
      <c r="A7558" s="232">
        <v>41118</v>
      </c>
      <c r="B7558" s="235">
        <v>1791.12</v>
      </c>
    </row>
    <row r="7559" spans="1:2" ht="16.350000000000001" customHeight="1" x14ac:dyDescent="0.25">
      <c r="A7559" s="232">
        <v>41119</v>
      </c>
      <c r="B7559" s="233">
        <v>1791.12</v>
      </c>
    </row>
    <row r="7560" spans="1:2" ht="16.350000000000001" customHeight="1" x14ac:dyDescent="0.25">
      <c r="A7560" s="232">
        <v>41120</v>
      </c>
      <c r="B7560" s="235">
        <v>1791.12</v>
      </c>
    </row>
    <row r="7561" spans="1:2" ht="16.350000000000001" customHeight="1" x14ac:dyDescent="0.25">
      <c r="A7561" s="232">
        <v>41121</v>
      </c>
      <c r="B7561" s="233">
        <v>1789.02</v>
      </c>
    </row>
    <row r="7562" spans="1:2" ht="16.350000000000001" customHeight="1" x14ac:dyDescent="0.25">
      <c r="A7562" s="232">
        <v>41122</v>
      </c>
      <c r="B7562" s="235">
        <v>1790.74</v>
      </c>
    </row>
    <row r="7563" spans="1:2" ht="16.350000000000001" customHeight="1" x14ac:dyDescent="0.25">
      <c r="A7563" s="232">
        <v>41123</v>
      </c>
      <c r="B7563" s="233">
        <v>1787.51</v>
      </c>
    </row>
    <row r="7564" spans="1:2" ht="16.350000000000001" customHeight="1" x14ac:dyDescent="0.25">
      <c r="A7564" s="232">
        <v>41124</v>
      </c>
      <c r="B7564" s="235">
        <v>1790.97</v>
      </c>
    </row>
    <row r="7565" spans="1:2" ht="16.350000000000001" customHeight="1" x14ac:dyDescent="0.25">
      <c r="A7565" s="232">
        <v>41125</v>
      </c>
      <c r="B7565" s="233">
        <v>1786.06</v>
      </c>
    </row>
    <row r="7566" spans="1:2" ht="16.350000000000001" customHeight="1" x14ac:dyDescent="0.25">
      <c r="A7566" s="232">
        <v>41126</v>
      </c>
      <c r="B7566" s="235">
        <v>1786.06</v>
      </c>
    </row>
    <row r="7567" spans="1:2" ht="16.350000000000001" customHeight="1" x14ac:dyDescent="0.25">
      <c r="A7567" s="232">
        <v>41127</v>
      </c>
      <c r="B7567" s="233">
        <v>1786.06</v>
      </c>
    </row>
    <row r="7568" spans="1:2" ht="16.350000000000001" customHeight="1" x14ac:dyDescent="0.25">
      <c r="A7568" s="232">
        <v>41128</v>
      </c>
      <c r="B7568" s="235">
        <v>1785.29</v>
      </c>
    </row>
    <row r="7569" spans="1:2" ht="16.350000000000001" customHeight="1" x14ac:dyDescent="0.25">
      <c r="A7569" s="232">
        <v>41129</v>
      </c>
      <c r="B7569" s="233">
        <v>1785.29</v>
      </c>
    </row>
    <row r="7570" spans="1:2" ht="16.350000000000001" customHeight="1" x14ac:dyDescent="0.25">
      <c r="A7570" s="232">
        <v>41130</v>
      </c>
      <c r="B7570" s="235">
        <v>1788.03</v>
      </c>
    </row>
    <row r="7571" spans="1:2" ht="16.350000000000001" customHeight="1" x14ac:dyDescent="0.25">
      <c r="A7571" s="232">
        <v>41131</v>
      </c>
      <c r="B7571" s="233">
        <v>1788.08</v>
      </c>
    </row>
    <row r="7572" spans="1:2" ht="16.350000000000001" customHeight="1" x14ac:dyDescent="0.25">
      <c r="A7572" s="232">
        <v>41132</v>
      </c>
      <c r="B7572" s="235">
        <v>1791.61</v>
      </c>
    </row>
    <row r="7573" spans="1:2" ht="16.350000000000001" customHeight="1" x14ac:dyDescent="0.25">
      <c r="A7573" s="232">
        <v>41133</v>
      </c>
      <c r="B7573" s="233">
        <v>1791.61</v>
      </c>
    </row>
    <row r="7574" spans="1:2" ht="16.350000000000001" customHeight="1" x14ac:dyDescent="0.25">
      <c r="A7574" s="232">
        <v>41134</v>
      </c>
      <c r="B7574" s="235">
        <v>1791.61</v>
      </c>
    </row>
    <row r="7575" spans="1:2" ht="16.350000000000001" customHeight="1" x14ac:dyDescent="0.25">
      <c r="A7575" s="232">
        <v>41135</v>
      </c>
      <c r="B7575" s="233">
        <v>1792.86</v>
      </c>
    </row>
    <row r="7576" spans="1:2" ht="16.350000000000001" customHeight="1" x14ac:dyDescent="0.25">
      <c r="A7576" s="232">
        <v>41136</v>
      </c>
      <c r="B7576" s="235">
        <v>1800.81</v>
      </c>
    </row>
    <row r="7577" spans="1:2" ht="16.350000000000001" customHeight="1" x14ac:dyDescent="0.25">
      <c r="A7577" s="232">
        <v>41137</v>
      </c>
      <c r="B7577" s="233">
        <v>1817.18</v>
      </c>
    </row>
    <row r="7578" spans="1:2" ht="16.350000000000001" customHeight="1" x14ac:dyDescent="0.25">
      <c r="A7578" s="232">
        <v>41138</v>
      </c>
      <c r="B7578" s="235">
        <v>1825.52</v>
      </c>
    </row>
    <row r="7579" spans="1:2" ht="16.350000000000001" customHeight="1" x14ac:dyDescent="0.25">
      <c r="A7579" s="232">
        <v>41139</v>
      </c>
      <c r="B7579" s="233">
        <v>1822.59</v>
      </c>
    </row>
    <row r="7580" spans="1:2" ht="16.350000000000001" customHeight="1" x14ac:dyDescent="0.25">
      <c r="A7580" s="232">
        <v>41140</v>
      </c>
      <c r="B7580" s="235">
        <v>1822.59</v>
      </c>
    </row>
    <row r="7581" spans="1:2" ht="16.350000000000001" customHeight="1" x14ac:dyDescent="0.25">
      <c r="A7581" s="232">
        <v>41141</v>
      </c>
      <c r="B7581" s="233">
        <v>1822.59</v>
      </c>
    </row>
    <row r="7582" spans="1:2" ht="16.350000000000001" customHeight="1" x14ac:dyDescent="0.25">
      <c r="A7582" s="232">
        <v>41142</v>
      </c>
      <c r="B7582" s="235">
        <v>1822.59</v>
      </c>
    </row>
    <row r="7583" spans="1:2" ht="16.350000000000001" customHeight="1" x14ac:dyDescent="0.25">
      <c r="A7583" s="232">
        <v>41143</v>
      </c>
      <c r="B7583" s="233">
        <v>1815.8</v>
      </c>
    </row>
    <row r="7584" spans="1:2" ht="16.350000000000001" customHeight="1" x14ac:dyDescent="0.25">
      <c r="A7584" s="232">
        <v>41144</v>
      </c>
      <c r="B7584" s="235">
        <v>1812.88</v>
      </c>
    </row>
    <row r="7585" spans="1:2" ht="16.350000000000001" customHeight="1" x14ac:dyDescent="0.25">
      <c r="A7585" s="232">
        <v>41145</v>
      </c>
      <c r="B7585" s="233">
        <v>1808.33</v>
      </c>
    </row>
    <row r="7586" spans="1:2" ht="16.350000000000001" customHeight="1" x14ac:dyDescent="0.25">
      <c r="A7586" s="232">
        <v>41146</v>
      </c>
      <c r="B7586" s="235">
        <v>1814.83</v>
      </c>
    </row>
    <row r="7587" spans="1:2" ht="16.350000000000001" customHeight="1" x14ac:dyDescent="0.25">
      <c r="A7587" s="232">
        <v>41147</v>
      </c>
      <c r="B7587" s="233">
        <v>1814.83</v>
      </c>
    </row>
    <row r="7588" spans="1:2" ht="16.350000000000001" customHeight="1" x14ac:dyDescent="0.25">
      <c r="A7588" s="232">
        <v>41148</v>
      </c>
      <c r="B7588" s="235">
        <v>1814.83</v>
      </c>
    </row>
    <row r="7589" spans="1:2" ht="16.350000000000001" customHeight="1" x14ac:dyDescent="0.25">
      <c r="A7589" s="232">
        <v>41149</v>
      </c>
      <c r="B7589" s="233">
        <v>1821.44</v>
      </c>
    </row>
    <row r="7590" spans="1:2" ht="16.350000000000001" customHeight="1" x14ac:dyDescent="0.25">
      <c r="A7590" s="232">
        <v>41150</v>
      </c>
      <c r="B7590" s="235">
        <v>1828.99</v>
      </c>
    </row>
    <row r="7591" spans="1:2" ht="16.350000000000001" customHeight="1" x14ac:dyDescent="0.25">
      <c r="A7591" s="232">
        <v>41151</v>
      </c>
      <c r="B7591" s="233">
        <v>1833.14</v>
      </c>
    </row>
    <row r="7592" spans="1:2" ht="16.350000000000001" customHeight="1" x14ac:dyDescent="0.25">
      <c r="A7592" s="232">
        <v>41152</v>
      </c>
      <c r="B7592" s="235">
        <v>1830.5</v>
      </c>
    </row>
    <row r="7593" spans="1:2" ht="16.350000000000001" customHeight="1" x14ac:dyDescent="0.25">
      <c r="A7593" s="232">
        <v>41153</v>
      </c>
      <c r="B7593" s="233">
        <v>1825.21</v>
      </c>
    </row>
    <row r="7594" spans="1:2" ht="16.350000000000001" customHeight="1" x14ac:dyDescent="0.25">
      <c r="A7594" s="232">
        <v>41154</v>
      </c>
      <c r="B7594" s="235">
        <v>1825.21</v>
      </c>
    </row>
    <row r="7595" spans="1:2" ht="16.350000000000001" customHeight="1" x14ac:dyDescent="0.25">
      <c r="A7595" s="232">
        <v>41155</v>
      </c>
      <c r="B7595" s="233">
        <v>1825.21</v>
      </c>
    </row>
    <row r="7596" spans="1:2" ht="16.350000000000001" customHeight="1" x14ac:dyDescent="0.25">
      <c r="A7596" s="232">
        <v>41156</v>
      </c>
      <c r="B7596" s="235">
        <v>1825.21</v>
      </c>
    </row>
    <row r="7597" spans="1:2" ht="16.350000000000001" customHeight="1" x14ac:dyDescent="0.25">
      <c r="A7597" s="232">
        <v>41157</v>
      </c>
      <c r="B7597" s="233">
        <v>1824.81</v>
      </c>
    </row>
    <row r="7598" spans="1:2" ht="16.350000000000001" customHeight="1" x14ac:dyDescent="0.25">
      <c r="A7598" s="232">
        <v>41158</v>
      </c>
      <c r="B7598" s="235">
        <v>1814.06</v>
      </c>
    </row>
    <row r="7599" spans="1:2" ht="16.350000000000001" customHeight="1" x14ac:dyDescent="0.25">
      <c r="A7599" s="232">
        <v>41159</v>
      </c>
      <c r="B7599" s="233">
        <v>1804.09</v>
      </c>
    </row>
    <row r="7600" spans="1:2" ht="16.350000000000001" customHeight="1" x14ac:dyDescent="0.25">
      <c r="A7600" s="232">
        <v>41160</v>
      </c>
      <c r="B7600" s="235">
        <v>1797.35</v>
      </c>
    </row>
    <row r="7601" spans="1:2" ht="16.350000000000001" customHeight="1" x14ac:dyDescent="0.25">
      <c r="A7601" s="232">
        <v>41161</v>
      </c>
      <c r="B7601" s="233">
        <v>1797.35</v>
      </c>
    </row>
    <row r="7602" spans="1:2" ht="16.350000000000001" customHeight="1" x14ac:dyDescent="0.25">
      <c r="A7602" s="232">
        <v>41162</v>
      </c>
      <c r="B7602" s="235">
        <v>1797.35</v>
      </c>
    </row>
    <row r="7603" spans="1:2" ht="16.350000000000001" customHeight="1" x14ac:dyDescent="0.25">
      <c r="A7603" s="232">
        <v>41163</v>
      </c>
      <c r="B7603" s="233">
        <v>1802.23</v>
      </c>
    </row>
    <row r="7604" spans="1:2" ht="16.350000000000001" customHeight="1" x14ac:dyDescent="0.25">
      <c r="A7604" s="232">
        <v>41164</v>
      </c>
      <c r="B7604" s="235">
        <v>1795.4</v>
      </c>
    </row>
    <row r="7605" spans="1:2" ht="16.350000000000001" customHeight="1" x14ac:dyDescent="0.25">
      <c r="A7605" s="232">
        <v>41165</v>
      </c>
      <c r="B7605" s="233">
        <v>1802.22</v>
      </c>
    </row>
    <row r="7606" spans="1:2" ht="16.350000000000001" customHeight="1" x14ac:dyDescent="0.25">
      <c r="A7606" s="232">
        <v>41166</v>
      </c>
      <c r="B7606" s="235">
        <v>1799.57</v>
      </c>
    </row>
    <row r="7607" spans="1:2" ht="16.350000000000001" customHeight="1" x14ac:dyDescent="0.25">
      <c r="A7607" s="232">
        <v>41167</v>
      </c>
      <c r="B7607" s="233">
        <v>1789.54</v>
      </c>
    </row>
    <row r="7608" spans="1:2" ht="16.350000000000001" customHeight="1" x14ac:dyDescent="0.25">
      <c r="A7608" s="232">
        <v>41168</v>
      </c>
      <c r="B7608" s="235">
        <v>1789.54</v>
      </c>
    </row>
    <row r="7609" spans="1:2" ht="16.350000000000001" customHeight="1" x14ac:dyDescent="0.25">
      <c r="A7609" s="232">
        <v>41169</v>
      </c>
      <c r="B7609" s="233">
        <v>1789.54</v>
      </c>
    </row>
    <row r="7610" spans="1:2" ht="16.350000000000001" customHeight="1" x14ac:dyDescent="0.25">
      <c r="A7610" s="232">
        <v>41170</v>
      </c>
      <c r="B7610" s="235">
        <v>1799.77</v>
      </c>
    </row>
    <row r="7611" spans="1:2" ht="16.350000000000001" customHeight="1" x14ac:dyDescent="0.25">
      <c r="A7611" s="232">
        <v>41171</v>
      </c>
      <c r="B7611" s="233">
        <v>1800.19</v>
      </c>
    </row>
    <row r="7612" spans="1:2" ht="16.350000000000001" customHeight="1" x14ac:dyDescent="0.25">
      <c r="A7612" s="232">
        <v>41172</v>
      </c>
      <c r="B7612" s="235">
        <v>1795.66</v>
      </c>
    </row>
    <row r="7613" spans="1:2" ht="16.350000000000001" customHeight="1" x14ac:dyDescent="0.25">
      <c r="A7613" s="232">
        <v>41173</v>
      </c>
      <c r="B7613" s="233">
        <v>1798.98</v>
      </c>
    </row>
    <row r="7614" spans="1:2" ht="16.350000000000001" customHeight="1" x14ac:dyDescent="0.25">
      <c r="A7614" s="232">
        <v>41174</v>
      </c>
      <c r="B7614" s="235">
        <v>1796.75</v>
      </c>
    </row>
    <row r="7615" spans="1:2" ht="16.350000000000001" customHeight="1" x14ac:dyDescent="0.25">
      <c r="A7615" s="232">
        <v>41175</v>
      </c>
      <c r="B7615" s="233">
        <v>1796.75</v>
      </c>
    </row>
    <row r="7616" spans="1:2" ht="16.350000000000001" customHeight="1" x14ac:dyDescent="0.25">
      <c r="A7616" s="232">
        <v>41176</v>
      </c>
      <c r="B7616" s="235">
        <v>1796.75</v>
      </c>
    </row>
    <row r="7617" spans="1:2" ht="16.350000000000001" customHeight="1" x14ac:dyDescent="0.25">
      <c r="A7617" s="232">
        <v>41177</v>
      </c>
      <c r="B7617" s="233">
        <v>1799.29</v>
      </c>
    </row>
    <row r="7618" spans="1:2" ht="16.350000000000001" customHeight="1" x14ac:dyDescent="0.25">
      <c r="A7618" s="232">
        <v>41178</v>
      </c>
      <c r="B7618" s="235">
        <v>1795.69</v>
      </c>
    </row>
    <row r="7619" spans="1:2" ht="16.350000000000001" customHeight="1" x14ac:dyDescent="0.25">
      <c r="A7619" s="232">
        <v>41179</v>
      </c>
      <c r="B7619" s="233">
        <v>1799.55</v>
      </c>
    </row>
    <row r="7620" spans="1:2" ht="16.350000000000001" customHeight="1" x14ac:dyDescent="0.25">
      <c r="A7620" s="232">
        <v>41180</v>
      </c>
      <c r="B7620" s="235">
        <v>1798.08</v>
      </c>
    </row>
    <row r="7621" spans="1:2" ht="16.350000000000001" customHeight="1" x14ac:dyDescent="0.25">
      <c r="A7621" s="232">
        <v>41181</v>
      </c>
      <c r="B7621" s="233">
        <v>1800.52</v>
      </c>
    </row>
    <row r="7622" spans="1:2" ht="16.350000000000001" customHeight="1" x14ac:dyDescent="0.25">
      <c r="A7622" s="232">
        <v>41182</v>
      </c>
      <c r="B7622" s="235">
        <v>1800.52</v>
      </c>
    </row>
    <row r="7623" spans="1:2" ht="16.350000000000001" customHeight="1" x14ac:dyDescent="0.25">
      <c r="A7623" s="232">
        <v>41183</v>
      </c>
      <c r="B7623" s="233">
        <v>1800.52</v>
      </c>
    </row>
    <row r="7624" spans="1:2" ht="16.350000000000001" customHeight="1" x14ac:dyDescent="0.25">
      <c r="A7624" s="232">
        <v>41184</v>
      </c>
      <c r="B7624" s="235">
        <v>1797.97</v>
      </c>
    </row>
    <row r="7625" spans="1:2" ht="16.350000000000001" customHeight="1" x14ac:dyDescent="0.25">
      <c r="A7625" s="232">
        <v>41185</v>
      </c>
      <c r="B7625" s="233">
        <v>1798.86</v>
      </c>
    </row>
    <row r="7626" spans="1:2" ht="16.350000000000001" customHeight="1" x14ac:dyDescent="0.25">
      <c r="A7626" s="232">
        <v>41186</v>
      </c>
      <c r="B7626" s="235">
        <v>1800.43</v>
      </c>
    </row>
    <row r="7627" spans="1:2" ht="16.350000000000001" customHeight="1" x14ac:dyDescent="0.25">
      <c r="A7627" s="232">
        <v>41187</v>
      </c>
      <c r="B7627" s="233">
        <v>1797.68</v>
      </c>
    </row>
    <row r="7628" spans="1:2" ht="16.350000000000001" customHeight="1" x14ac:dyDescent="0.25">
      <c r="A7628" s="232">
        <v>41188</v>
      </c>
      <c r="B7628" s="235">
        <v>1795.4</v>
      </c>
    </row>
    <row r="7629" spans="1:2" ht="16.350000000000001" customHeight="1" x14ac:dyDescent="0.25">
      <c r="A7629" s="232">
        <v>41189</v>
      </c>
      <c r="B7629" s="233">
        <v>1795.4</v>
      </c>
    </row>
    <row r="7630" spans="1:2" ht="16.350000000000001" customHeight="1" x14ac:dyDescent="0.25">
      <c r="A7630" s="232">
        <v>41190</v>
      </c>
      <c r="B7630" s="235">
        <v>1795.4</v>
      </c>
    </row>
    <row r="7631" spans="1:2" ht="16.350000000000001" customHeight="1" x14ac:dyDescent="0.25">
      <c r="A7631" s="232">
        <v>41191</v>
      </c>
      <c r="B7631" s="233">
        <v>1795.4</v>
      </c>
    </row>
    <row r="7632" spans="1:2" ht="16.350000000000001" customHeight="1" x14ac:dyDescent="0.25">
      <c r="A7632" s="232">
        <v>41192</v>
      </c>
      <c r="B7632" s="235">
        <v>1798.32</v>
      </c>
    </row>
    <row r="7633" spans="1:2" ht="16.350000000000001" customHeight="1" x14ac:dyDescent="0.25">
      <c r="A7633" s="232">
        <v>41193</v>
      </c>
      <c r="B7633" s="233">
        <v>1799.78</v>
      </c>
    </row>
    <row r="7634" spans="1:2" ht="16.350000000000001" customHeight="1" x14ac:dyDescent="0.25">
      <c r="A7634" s="232">
        <v>41194</v>
      </c>
      <c r="B7634" s="235">
        <v>1797.68</v>
      </c>
    </row>
    <row r="7635" spans="1:2" ht="16.350000000000001" customHeight="1" x14ac:dyDescent="0.25">
      <c r="A7635" s="232">
        <v>41195</v>
      </c>
      <c r="B7635" s="233">
        <v>1797.68</v>
      </c>
    </row>
    <row r="7636" spans="1:2" ht="16.350000000000001" customHeight="1" x14ac:dyDescent="0.25">
      <c r="A7636" s="232">
        <v>41196</v>
      </c>
      <c r="B7636" s="235">
        <v>1797.68</v>
      </c>
    </row>
    <row r="7637" spans="1:2" ht="16.350000000000001" customHeight="1" x14ac:dyDescent="0.25">
      <c r="A7637" s="232">
        <v>41197</v>
      </c>
      <c r="B7637" s="233">
        <v>1797.68</v>
      </c>
    </row>
    <row r="7638" spans="1:2" ht="16.350000000000001" customHeight="1" x14ac:dyDescent="0.25">
      <c r="A7638" s="232">
        <v>41198</v>
      </c>
      <c r="B7638" s="235">
        <v>1797.68</v>
      </c>
    </row>
    <row r="7639" spans="1:2" ht="16.350000000000001" customHeight="1" x14ac:dyDescent="0.25">
      <c r="A7639" s="232">
        <v>41199</v>
      </c>
      <c r="B7639" s="233">
        <v>1797.81</v>
      </c>
    </row>
    <row r="7640" spans="1:2" ht="16.350000000000001" customHeight="1" x14ac:dyDescent="0.25">
      <c r="A7640" s="232">
        <v>41200</v>
      </c>
      <c r="B7640" s="235">
        <v>1798.53</v>
      </c>
    </row>
    <row r="7641" spans="1:2" ht="16.350000000000001" customHeight="1" x14ac:dyDescent="0.25">
      <c r="A7641" s="232">
        <v>41201</v>
      </c>
      <c r="B7641" s="233">
        <v>1797.66</v>
      </c>
    </row>
    <row r="7642" spans="1:2" ht="16.350000000000001" customHeight="1" x14ac:dyDescent="0.25">
      <c r="A7642" s="232">
        <v>41202</v>
      </c>
      <c r="B7642" s="235">
        <v>1798.42</v>
      </c>
    </row>
    <row r="7643" spans="1:2" ht="16.350000000000001" customHeight="1" x14ac:dyDescent="0.25">
      <c r="A7643" s="232">
        <v>41203</v>
      </c>
      <c r="B7643" s="233">
        <v>1798.42</v>
      </c>
    </row>
    <row r="7644" spans="1:2" ht="16.350000000000001" customHeight="1" x14ac:dyDescent="0.25">
      <c r="A7644" s="232">
        <v>41204</v>
      </c>
      <c r="B7644" s="235">
        <v>1798.42</v>
      </c>
    </row>
    <row r="7645" spans="1:2" ht="16.350000000000001" customHeight="1" x14ac:dyDescent="0.25">
      <c r="A7645" s="232">
        <v>41205</v>
      </c>
      <c r="B7645" s="233">
        <v>1802.91</v>
      </c>
    </row>
    <row r="7646" spans="1:2" ht="16.350000000000001" customHeight="1" x14ac:dyDescent="0.25">
      <c r="A7646" s="232">
        <v>41206</v>
      </c>
      <c r="B7646" s="235">
        <v>1816.6</v>
      </c>
    </row>
    <row r="7647" spans="1:2" ht="16.350000000000001" customHeight="1" x14ac:dyDescent="0.25">
      <c r="A7647" s="232">
        <v>41207</v>
      </c>
      <c r="B7647" s="233">
        <v>1817.25</v>
      </c>
    </row>
    <row r="7648" spans="1:2" ht="16.350000000000001" customHeight="1" x14ac:dyDescent="0.25">
      <c r="A7648" s="232">
        <v>41208</v>
      </c>
      <c r="B7648" s="235">
        <v>1816.97</v>
      </c>
    </row>
    <row r="7649" spans="1:2" ht="16.350000000000001" customHeight="1" x14ac:dyDescent="0.25">
      <c r="A7649" s="232">
        <v>41209</v>
      </c>
      <c r="B7649" s="233">
        <v>1823.18</v>
      </c>
    </row>
    <row r="7650" spans="1:2" ht="16.350000000000001" customHeight="1" x14ac:dyDescent="0.25">
      <c r="A7650" s="232">
        <v>41210</v>
      </c>
      <c r="B7650" s="235">
        <v>1823.18</v>
      </c>
    </row>
    <row r="7651" spans="1:2" ht="16.350000000000001" customHeight="1" x14ac:dyDescent="0.25">
      <c r="A7651" s="232">
        <v>41211</v>
      </c>
      <c r="B7651" s="233">
        <v>1823.18</v>
      </c>
    </row>
    <row r="7652" spans="1:2" ht="16.350000000000001" customHeight="1" x14ac:dyDescent="0.25">
      <c r="A7652" s="232">
        <v>41212</v>
      </c>
      <c r="B7652" s="235">
        <v>1830.45</v>
      </c>
    </row>
    <row r="7653" spans="1:2" ht="16.350000000000001" customHeight="1" x14ac:dyDescent="0.25">
      <c r="A7653" s="232">
        <v>41213</v>
      </c>
      <c r="B7653" s="233">
        <v>1829.89</v>
      </c>
    </row>
    <row r="7654" spans="1:2" ht="16.350000000000001" customHeight="1" x14ac:dyDescent="0.25">
      <c r="A7654" s="232">
        <v>41214</v>
      </c>
      <c r="B7654" s="235">
        <v>1831.25</v>
      </c>
    </row>
    <row r="7655" spans="1:2" ht="16.350000000000001" customHeight="1" x14ac:dyDescent="0.25">
      <c r="A7655" s="232">
        <v>41215</v>
      </c>
      <c r="B7655" s="233">
        <v>1825.5</v>
      </c>
    </row>
    <row r="7656" spans="1:2" ht="16.350000000000001" customHeight="1" x14ac:dyDescent="0.25">
      <c r="A7656" s="232">
        <v>41216</v>
      </c>
      <c r="B7656" s="235">
        <v>1828.8</v>
      </c>
    </row>
    <row r="7657" spans="1:2" ht="16.350000000000001" customHeight="1" x14ac:dyDescent="0.25">
      <c r="A7657" s="232">
        <v>41217</v>
      </c>
      <c r="B7657" s="233">
        <v>1828.8</v>
      </c>
    </row>
    <row r="7658" spans="1:2" ht="16.350000000000001" customHeight="1" x14ac:dyDescent="0.25">
      <c r="A7658" s="232">
        <v>41218</v>
      </c>
      <c r="B7658" s="235">
        <v>1828.8</v>
      </c>
    </row>
    <row r="7659" spans="1:2" ht="16.350000000000001" customHeight="1" x14ac:dyDescent="0.25">
      <c r="A7659" s="232">
        <v>41219</v>
      </c>
      <c r="B7659" s="233">
        <v>1828.8</v>
      </c>
    </row>
    <row r="7660" spans="1:2" ht="16.350000000000001" customHeight="1" x14ac:dyDescent="0.25">
      <c r="A7660" s="232">
        <v>41220</v>
      </c>
      <c r="B7660" s="235">
        <v>1814.99</v>
      </c>
    </row>
    <row r="7661" spans="1:2" ht="16.350000000000001" customHeight="1" x14ac:dyDescent="0.25">
      <c r="A7661" s="232">
        <v>41221</v>
      </c>
      <c r="B7661" s="233">
        <v>1814.83</v>
      </c>
    </row>
    <row r="7662" spans="1:2" ht="16.350000000000001" customHeight="1" x14ac:dyDescent="0.25">
      <c r="A7662" s="232">
        <v>41222</v>
      </c>
      <c r="B7662" s="235">
        <v>1814.21</v>
      </c>
    </row>
    <row r="7663" spans="1:2" ht="16.350000000000001" customHeight="1" x14ac:dyDescent="0.25">
      <c r="A7663" s="232">
        <v>41223</v>
      </c>
      <c r="B7663" s="233">
        <v>1816.99</v>
      </c>
    </row>
    <row r="7664" spans="1:2" ht="16.350000000000001" customHeight="1" x14ac:dyDescent="0.25">
      <c r="A7664" s="232">
        <v>41224</v>
      </c>
      <c r="B7664" s="235">
        <v>1816.99</v>
      </c>
    </row>
    <row r="7665" spans="1:2" ht="16.350000000000001" customHeight="1" x14ac:dyDescent="0.25">
      <c r="A7665" s="232">
        <v>41225</v>
      </c>
      <c r="B7665" s="233">
        <v>1816.99</v>
      </c>
    </row>
    <row r="7666" spans="1:2" ht="16.350000000000001" customHeight="1" x14ac:dyDescent="0.25">
      <c r="A7666" s="232">
        <v>41226</v>
      </c>
      <c r="B7666" s="235">
        <v>1816.99</v>
      </c>
    </row>
    <row r="7667" spans="1:2" ht="16.350000000000001" customHeight="1" x14ac:dyDescent="0.25">
      <c r="A7667" s="232">
        <v>41227</v>
      </c>
      <c r="B7667" s="233">
        <v>1819.3</v>
      </c>
    </row>
    <row r="7668" spans="1:2" ht="16.350000000000001" customHeight="1" x14ac:dyDescent="0.25">
      <c r="A7668" s="232">
        <v>41228</v>
      </c>
      <c r="B7668" s="235">
        <v>1818.2</v>
      </c>
    </row>
    <row r="7669" spans="1:2" ht="16.350000000000001" customHeight="1" x14ac:dyDescent="0.25">
      <c r="A7669" s="232">
        <v>41229</v>
      </c>
      <c r="B7669" s="233">
        <v>1822.61</v>
      </c>
    </row>
    <row r="7670" spans="1:2" ht="16.350000000000001" customHeight="1" x14ac:dyDescent="0.25">
      <c r="A7670" s="232">
        <v>41230</v>
      </c>
      <c r="B7670" s="235">
        <v>1823.46</v>
      </c>
    </row>
    <row r="7671" spans="1:2" ht="16.350000000000001" customHeight="1" x14ac:dyDescent="0.25">
      <c r="A7671" s="232">
        <v>41231</v>
      </c>
      <c r="B7671" s="233">
        <v>1823.46</v>
      </c>
    </row>
    <row r="7672" spans="1:2" ht="16.350000000000001" customHeight="1" x14ac:dyDescent="0.25">
      <c r="A7672" s="232">
        <v>41232</v>
      </c>
      <c r="B7672" s="235">
        <v>1823.46</v>
      </c>
    </row>
    <row r="7673" spans="1:2" ht="16.350000000000001" customHeight="1" x14ac:dyDescent="0.25">
      <c r="A7673" s="232">
        <v>41233</v>
      </c>
      <c r="B7673" s="233">
        <v>1817.67</v>
      </c>
    </row>
    <row r="7674" spans="1:2" ht="16.350000000000001" customHeight="1" x14ac:dyDescent="0.25">
      <c r="A7674" s="232">
        <v>41234</v>
      </c>
      <c r="B7674" s="235">
        <v>1815.58</v>
      </c>
    </row>
    <row r="7675" spans="1:2" ht="16.350000000000001" customHeight="1" x14ac:dyDescent="0.25">
      <c r="A7675" s="232">
        <v>41235</v>
      </c>
      <c r="B7675" s="233">
        <v>1815.76</v>
      </c>
    </row>
    <row r="7676" spans="1:2" ht="16.350000000000001" customHeight="1" x14ac:dyDescent="0.25">
      <c r="A7676" s="232">
        <v>41236</v>
      </c>
      <c r="B7676" s="235">
        <v>1815.76</v>
      </c>
    </row>
    <row r="7677" spans="1:2" ht="16.350000000000001" customHeight="1" x14ac:dyDescent="0.25">
      <c r="A7677" s="232">
        <v>41237</v>
      </c>
      <c r="B7677" s="233">
        <v>1820.18</v>
      </c>
    </row>
    <row r="7678" spans="1:2" ht="16.350000000000001" customHeight="1" x14ac:dyDescent="0.25">
      <c r="A7678" s="232">
        <v>41238</v>
      </c>
      <c r="B7678" s="235">
        <v>1820.18</v>
      </c>
    </row>
    <row r="7679" spans="1:2" ht="16.350000000000001" customHeight="1" x14ac:dyDescent="0.25">
      <c r="A7679" s="232">
        <v>41239</v>
      </c>
      <c r="B7679" s="233">
        <v>1820.18</v>
      </c>
    </row>
    <row r="7680" spans="1:2" ht="16.350000000000001" customHeight="1" x14ac:dyDescent="0.25">
      <c r="A7680" s="232">
        <v>41240</v>
      </c>
      <c r="B7680" s="235">
        <v>1824.12</v>
      </c>
    </row>
    <row r="7681" spans="1:2" ht="16.350000000000001" customHeight="1" x14ac:dyDescent="0.25">
      <c r="A7681" s="232">
        <v>41241</v>
      </c>
      <c r="B7681" s="233">
        <v>1823.54</v>
      </c>
    </row>
    <row r="7682" spans="1:2" ht="16.350000000000001" customHeight="1" x14ac:dyDescent="0.25">
      <c r="A7682" s="232">
        <v>41242</v>
      </c>
      <c r="B7682" s="235">
        <v>1825.08</v>
      </c>
    </row>
    <row r="7683" spans="1:2" ht="16.350000000000001" customHeight="1" x14ac:dyDescent="0.25">
      <c r="A7683" s="232">
        <v>41243</v>
      </c>
      <c r="B7683" s="233">
        <v>1817.93</v>
      </c>
    </row>
    <row r="7684" spans="1:2" ht="16.350000000000001" customHeight="1" x14ac:dyDescent="0.25">
      <c r="A7684" s="232">
        <v>41244</v>
      </c>
      <c r="B7684" s="235">
        <v>1813.72</v>
      </c>
    </row>
    <row r="7685" spans="1:2" ht="16.350000000000001" customHeight="1" x14ac:dyDescent="0.25">
      <c r="A7685" s="232">
        <v>41245</v>
      </c>
      <c r="B7685" s="233">
        <v>1813.72</v>
      </c>
    </row>
    <row r="7686" spans="1:2" ht="16.350000000000001" customHeight="1" x14ac:dyDescent="0.25">
      <c r="A7686" s="232">
        <v>41246</v>
      </c>
      <c r="B7686" s="235">
        <v>1813.72</v>
      </c>
    </row>
    <row r="7687" spans="1:2" ht="16.350000000000001" customHeight="1" x14ac:dyDescent="0.25">
      <c r="A7687" s="232">
        <v>41247</v>
      </c>
      <c r="B7687" s="233">
        <v>1813.73</v>
      </c>
    </row>
    <row r="7688" spans="1:2" ht="16.350000000000001" customHeight="1" x14ac:dyDescent="0.25">
      <c r="A7688" s="232">
        <v>41248</v>
      </c>
      <c r="B7688" s="235">
        <v>1813.57</v>
      </c>
    </row>
    <row r="7689" spans="1:2" ht="16.350000000000001" customHeight="1" x14ac:dyDescent="0.25">
      <c r="A7689" s="232">
        <v>41249</v>
      </c>
      <c r="B7689" s="233">
        <v>1811.05</v>
      </c>
    </row>
    <row r="7690" spans="1:2" ht="16.350000000000001" customHeight="1" x14ac:dyDescent="0.25">
      <c r="A7690" s="232">
        <v>41250</v>
      </c>
      <c r="B7690" s="235">
        <v>1803.69</v>
      </c>
    </row>
    <row r="7691" spans="1:2" ht="16.350000000000001" customHeight="1" x14ac:dyDescent="0.25">
      <c r="A7691" s="232">
        <v>41251</v>
      </c>
      <c r="B7691" s="233">
        <v>1797.45</v>
      </c>
    </row>
    <row r="7692" spans="1:2" ht="16.350000000000001" customHeight="1" x14ac:dyDescent="0.25">
      <c r="A7692" s="232">
        <v>41252</v>
      </c>
      <c r="B7692" s="235">
        <v>1797.45</v>
      </c>
    </row>
    <row r="7693" spans="1:2" ht="16.350000000000001" customHeight="1" x14ac:dyDescent="0.25">
      <c r="A7693" s="232">
        <v>41253</v>
      </c>
      <c r="B7693" s="233">
        <v>1797.45</v>
      </c>
    </row>
    <row r="7694" spans="1:2" ht="16.350000000000001" customHeight="1" x14ac:dyDescent="0.25">
      <c r="A7694" s="232">
        <v>41254</v>
      </c>
      <c r="B7694" s="235">
        <v>1799.4</v>
      </c>
    </row>
    <row r="7695" spans="1:2" ht="16.350000000000001" customHeight="1" x14ac:dyDescent="0.25">
      <c r="A7695" s="232">
        <v>41255</v>
      </c>
      <c r="B7695" s="233">
        <v>1801.5</v>
      </c>
    </row>
    <row r="7696" spans="1:2" ht="16.350000000000001" customHeight="1" x14ac:dyDescent="0.25">
      <c r="A7696" s="232">
        <v>41256</v>
      </c>
      <c r="B7696" s="235">
        <v>1796.31</v>
      </c>
    </row>
    <row r="7697" spans="1:2" ht="16.350000000000001" customHeight="1" x14ac:dyDescent="0.25">
      <c r="A7697" s="232">
        <v>41257</v>
      </c>
      <c r="B7697" s="233">
        <v>1795.05</v>
      </c>
    </row>
    <row r="7698" spans="1:2" ht="16.350000000000001" customHeight="1" x14ac:dyDescent="0.25">
      <c r="A7698" s="232">
        <v>41258</v>
      </c>
      <c r="B7698" s="235">
        <v>1798.37</v>
      </c>
    </row>
    <row r="7699" spans="1:2" ht="16.350000000000001" customHeight="1" x14ac:dyDescent="0.25">
      <c r="A7699" s="232">
        <v>41259</v>
      </c>
      <c r="B7699" s="233">
        <v>1798.37</v>
      </c>
    </row>
    <row r="7700" spans="1:2" ht="16.350000000000001" customHeight="1" x14ac:dyDescent="0.25">
      <c r="A7700" s="232">
        <v>41260</v>
      </c>
      <c r="B7700" s="235">
        <v>1798.37</v>
      </c>
    </row>
    <row r="7701" spans="1:2" ht="16.350000000000001" customHeight="1" x14ac:dyDescent="0.25">
      <c r="A7701" s="232">
        <v>41261</v>
      </c>
      <c r="B7701" s="233">
        <v>1796.98</v>
      </c>
    </row>
    <row r="7702" spans="1:2" ht="16.350000000000001" customHeight="1" x14ac:dyDescent="0.25">
      <c r="A7702" s="232">
        <v>41262</v>
      </c>
      <c r="B7702" s="235">
        <v>1794.14</v>
      </c>
    </row>
    <row r="7703" spans="1:2" ht="16.350000000000001" customHeight="1" x14ac:dyDescent="0.25">
      <c r="A7703" s="232">
        <v>41263</v>
      </c>
      <c r="B7703" s="233">
        <v>1790.46</v>
      </c>
    </row>
    <row r="7704" spans="1:2" ht="16.350000000000001" customHeight="1" x14ac:dyDescent="0.25">
      <c r="A7704" s="232">
        <v>41264</v>
      </c>
      <c r="B7704" s="235">
        <v>1788.87</v>
      </c>
    </row>
    <row r="7705" spans="1:2" ht="16.350000000000001" customHeight="1" x14ac:dyDescent="0.25">
      <c r="A7705" s="232">
        <v>41265</v>
      </c>
      <c r="B7705" s="233">
        <v>1779.79</v>
      </c>
    </row>
    <row r="7706" spans="1:2" ht="16.350000000000001" customHeight="1" x14ac:dyDescent="0.25">
      <c r="A7706" s="232">
        <v>41266</v>
      </c>
      <c r="B7706" s="235">
        <v>1779.79</v>
      </c>
    </row>
    <row r="7707" spans="1:2" ht="16.350000000000001" customHeight="1" x14ac:dyDescent="0.25">
      <c r="A7707" s="232">
        <v>41267</v>
      </c>
      <c r="B7707" s="233">
        <v>1779.79</v>
      </c>
    </row>
    <row r="7708" spans="1:2" ht="16.350000000000001" customHeight="1" x14ac:dyDescent="0.25">
      <c r="A7708" s="232">
        <v>41268</v>
      </c>
      <c r="B7708" s="235">
        <v>1773.44</v>
      </c>
    </row>
    <row r="7709" spans="1:2" ht="16.350000000000001" customHeight="1" x14ac:dyDescent="0.25">
      <c r="A7709" s="232">
        <v>41269</v>
      </c>
      <c r="B7709" s="233">
        <v>1773.44</v>
      </c>
    </row>
    <row r="7710" spans="1:2" ht="16.350000000000001" customHeight="1" x14ac:dyDescent="0.25">
      <c r="A7710" s="232">
        <v>41270</v>
      </c>
      <c r="B7710" s="235">
        <v>1771.49</v>
      </c>
    </row>
    <row r="7711" spans="1:2" ht="16.350000000000001" customHeight="1" x14ac:dyDescent="0.25">
      <c r="A7711" s="232">
        <v>41271</v>
      </c>
      <c r="B7711" s="233">
        <v>1771.54</v>
      </c>
    </row>
    <row r="7712" spans="1:2" ht="16.350000000000001" customHeight="1" x14ac:dyDescent="0.25">
      <c r="A7712" s="232">
        <v>41272</v>
      </c>
      <c r="B7712" s="235">
        <v>1768.23</v>
      </c>
    </row>
    <row r="7713" spans="1:2" ht="16.350000000000001" customHeight="1" x14ac:dyDescent="0.25">
      <c r="A7713" s="232">
        <v>41273</v>
      </c>
      <c r="B7713" s="233">
        <v>1768.23</v>
      </c>
    </row>
    <row r="7714" spans="1:2" ht="16.350000000000001" customHeight="1" x14ac:dyDescent="0.25">
      <c r="A7714" s="232">
        <v>41274</v>
      </c>
      <c r="B7714" s="235">
        <v>1768.23</v>
      </c>
    </row>
    <row r="7715" spans="1:2" ht="16.350000000000001" customHeight="1" x14ac:dyDescent="0.25">
      <c r="A7715" s="232">
        <v>41275</v>
      </c>
      <c r="B7715" s="233">
        <v>1768.23</v>
      </c>
    </row>
    <row r="7716" spans="1:2" ht="16.350000000000001" customHeight="1" x14ac:dyDescent="0.25">
      <c r="A7716" s="232">
        <v>41276</v>
      </c>
      <c r="B7716" s="235">
        <v>1768.23</v>
      </c>
    </row>
    <row r="7717" spans="1:2" ht="16.350000000000001" customHeight="1" x14ac:dyDescent="0.25">
      <c r="A7717" s="232">
        <v>41277</v>
      </c>
      <c r="B7717" s="233">
        <v>1759.97</v>
      </c>
    </row>
    <row r="7718" spans="1:2" ht="16.350000000000001" customHeight="1" x14ac:dyDescent="0.25">
      <c r="A7718" s="232">
        <v>41278</v>
      </c>
      <c r="B7718" s="235">
        <v>1760.83</v>
      </c>
    </row>
    <row r="7719" spans="1:2" ht="16.350000000000001" customHeight="1" x14ac:dyDescent="0.25">
      <c r="A7719" s="232">
        <v>41279</v>
      </c>
      <c r="B7719" s="233">
        <v>1767.54</v>
      </c>
    </row>
    <row r="7720" spans="1:2" ht="16.350000000000001" customHeight="1" x14ac:dyDescent="0.25">
      <c r="A7720" s="232">
        <v>41280</v>
      </c>
      <c r="B7720" s="235">
        <v>1767.54</v>
      </c>
    </row>
    <row r="7721" spans="1:2" ht="16.350000000000001" customHeight="1" x14ac:dyDescent="0.25">
      <c r="A7721" s="232">
        <v>41281</v>
      </c>
      <c r="B7721" s="233">
        <v>1767.54</v>
      </c>
    </row>
    <row r="7722" spans="1:2" ht="16.350000000000001" customHeight="1" x14ac:dyDescent="0.25">
      <c r="A7722" s="232">
        <v>41282</v>
      </c>
      <c r="B7722" s="235">
        <v>1767.54</v>
      </c>
    </row>
    <row r="7723" spans="1:2" ht="16.350000000000001" customHeight="1" x14ac:dyDescent="0.25">
      <c r="A7723" s="232">
        <v>41283</v>
      </c>
      <c r="B7723" s="233">
        <v>1771.31</v>
      </c>
    </row>
    <row r="7724" spans="1:2" ht="16.350000000000001" customHeight="1" x14ac:dyDescent="0.25">
      <c r="A7724" s="232">
        <v>41284</v>
      </c>
      <c r="B7724" s="235">
        <v>1767.96</v>
      </c>
    </row>
    <row r="7725" spans="1:2" ht="16.350000000000001" customHeight="1" x14ac:dyDescent="0.25">
      <c r="A7725" s="232">
        <v>41285</v>
      </c>
      <c r="B7725" s="233">
        <v>1761.5</v>
      </c>
    </row>
    <row r="7726" spans="1:2" ht="16.350000000000001" customHeight="1" x14ac:dyDescent="0.25">
      <c r="A7726" s="232">
        <v>41286</v>
      </c>
      <c r="B7726" s="235">
        <v>1762.38</v>
      </c>
    </row>
    <row r="7727" spans="1:2" ht="16.350000000000001" customHeight="1" x14ac:dyDescent="0.25">
      <c r="A7727" s="232">
        <v>41287</v>
      </c>
      <c r="B7727" s="233">
        <v>1762.38</v>
      </c>
    </row>
    <row r="7728" spans="1:2" ht="16.350000000000001" customHeight="1" x14ac:dyDescent="0.25">
      <c r="A7728" s="232">
        <v>41288</v>
      </c>
      <c r="B7728" s="235">
        <v>1762.38</v>
      </c>
    </row>
    <row r="7729" spans="1:2" ht="16.350000000000001" customHeight="1" x14ac:dyDescent="0.25">
      <c r="A7729" s="232">
        <v>41289</v>
      </c>
      <c r="B7729" s="233">
        <v>1758.45</v>
      </c>
    </row>
    <row r="7730" spans="1:2" ht="16.350000000000001" customHeight="1" x14ac:dyDescent="0.25">
      <c r="A7730" s="232">
        <v>41290</v>
      </c>
      <c r="B7730" s="235">
        <v>1769.88</v>
      </c>
    </row>
    <row r="7731" spans="1:2" ht="16.350000000000001" customHeight="1" x14ac:dyDescent="0.25">
      <c r="A7731" s="232">
        <v>41291</v>
      </c>
      <c r="B7731" s="233">
        <v>1775.15</v>
      </c>
    </row>
    <row r="7732" spans="1:2" ht="16.350000000000001" customHeight="1" x14ac:dyDescent="0.25">
      <c r="A7732" s="232">
        <v>41292</v>
      </c>
      <c r="B7732" s="235">
        <v>1767.78</v>
      </c>
    </row>
    <row r="7733" spans="1:2" ht="16.350000000000001" customHeight="1" x14ac:dyDescent="0.25">
      <c r="A7733" s="232">
        <v>41293</v>
      </c>
      <c r="B7733" s="233">
        <v>1767.74</v>
      </c>
    </row>
    <row r="7734" spans="1:2" ht="16.350000000000001" customHeight="1" x14ac:dyDescent="0.25">
      <c r="A7734" s="232">
        <v>41294</v>
      </c>
      <c r="B7734" s="235">
        <v>1767.74</v>
      </c>
    </row>
    <row r="7735" spans="1:2" ht="16.350000000000001" customHeight="1" x14ac:dyDescent="0.25">
      <c r="A7735" s="232">
        <v>41295</v>
      </c>
      <c r="B7735" s="233">
        <v>1767.74</v>
      </c>
    </row>
    <row r="7736" spans="1:2" ht="16.350000000000001" customHeight="1" x14ac:dyDescent="0.25">
      <c r="A7736" s="232">
        <v>41296</v>
      </c>
      <c r="B7736" s="235">
        <v>1767.74</v>
      </c>
    </row>
    <row r="7737" spans="1:2" ht="16.350000000000001" customHeight="1" x14ac:dyDescent="0.25">
      <c r="A7737" s="232">
        <v>41297</v>
      </c>
      <c r="B7737" s="233">
        <v>1776.96</v>
      </c>
    </row>
    <row r="7738" spans="1:2" ht="16.350000000000001" customHeight="1" x14ac:dyDescent="0.25">
      <c r="A7738" s="232">
        <v>41298</v>
      </c>
      <c r="B7738" s="235">
        <v>1778.69</v>
      </c>
    </row>
    <row r="7739" spans="1:2" ht="16.350000000000001" customHeight="1" x14ac:dyDescent="0.25">
      <c r="A7739" s="232">
        <v>41299</v>
      </c>
      <c r="B7739" s="233">
        <v>1779.73</v>
      </c>
    </row>
    <row r="7740" spans="1:2" ht="16.350000000000001" customHeight="1" x14ac:dyDescent="0.25">
      <c r="A7740" s="232">
        <v>41300</v>
      </c>
      <c r="B7740" s="235">
        <v>1779.25</v>
      </c>
    </row>
    <row r="7741" spans="1:2" ht="16.350000000000001" customHeight="1" x14ac:dyDescent="0.25">
      <c r="A7741" s="232">
        <v>41301</v>
      </c>
      <c r="B7741" s="233">
        <v>1779.25</v>
      </c>
    </row>
    <row r="7742" spans="1:2" ht="16.350000000000001" customHeight="1" x14ac:dyDescent="0.25">
      <c r="A7742" s="232">
        <v>41302</v>
      </c>
      <c r="B7742" s="235">
        <v>1779.25</v>
      </c>
    </row>
    <row r="7743" spans="1:2" ht="16.350000000000001" customHeight="1" x14ac:dyDescent="0.25">
      <c r="A7743" s="232">
        <v>41303</v>
      </c>
      <c r="B7743" s="233">
        <v>1779.84</v>
      </c>
    </row>
    <row r="7744" spans="1:2" ht="16.350000000000001" customHeight="1" x14ac:dyDescent="0.25">
      <c r="A7744" s="232">
        <v>41304</v>
      </c>
      <c r="B7744" s="235">
        <v>1776.09</v>
      </c>
    </row>
    <row r="7745" spans="1:2" ht="16.350000000000001" customHeight="1" x14ac:dyDescent="0.25">
      <c r="A7745" s="232">
        <v>41305</v>
      </c>
      <c r="B7745" s="233">
        <v>1773.24</v>
      </c>
    </row>
    <row r="7746" spans="1:2" ht="16.350000000000001" customHeight="1" x14ac:dyDescent="0.25">
      <c r="A7746" s="232">
        <v>41306</v>
      </c>
      <c r="B7746" s="235">
        <v>1775.65</v>
      </c>
    </row>
    <row r="7747" spans="1:2" ht="16.350000000000001" customHeight="1" x14ac:dyDescent="0.25">
      <c r="A7747" s="232">
        <v>41307</v>
      </c>
      <c r="B7747" s="233">
        <v>1776.2</v>
      </c>
    </row>
    <row r="7748" spans="1:2" ht="16.350000000000001" customHeight="1" x14ac:dyDescent="0.25">
      <c r="A7748" s="232">
        <v>41308</v>
      </c>
      <c r="B7748" s="235">
        <v>1776.2</v>
      </c>
    </row>
    <row r="7749" spans="1:2" ht="16.350000000000001" customHeight="1" x14ac:dyDescent="0.25">
      <c r="A7749" s="232">
        <v>41309</v>
      </c>
      <c r="B7749" s="233">
        <v>1776.2</v>
      </c>
    </row>
    <row r="7750" spans="1:2" ht="16.350000000000001" customHeight="1" x14ac:dyDescent="0.25">
      <c r="A7750" s="232">
        <v>41310</v>
      </c>
      <c r="B7750" s="235">
        <v>1785.92</v>
      </c>
    </row>
    <row r="7751" spans="1:2" ht="16.350000000000001" customHeight="1" x14ac:dyDescent="0.25">
      <c r="A7751" s="232">
        <v>41311</v>
      </c>
      <c r="B7751" s="233">
        <v>1789.09</v>
      </c>
    </row>
    <row r="7752" spans="1:2" ht="16.350000000000001" customHeight="1" x14ac:dyDescent="0.25">
      <c r="A7752" s="232">
        <v>41312</v>
      </c>
      <c r="B7752" s="235">
        <v>1791.24</v>
      </c>
    </row>
    <row r="7753" spans="1:2" ht="16.350000000000001" customHeight="1" x14ac:dyDescent="0.25">
      <c r="A7753" s="232">
        <v>41313</v>
      </c>
      <c r="B7753" s="233">
        <v>1795.21</v>
      </c>
    </row>
    <row r="7754" spans="1:2" ht="16.350000000000001" customHeight="1" x14ac:dyDescent="0.25">
      <c r="A7754" s="232">
        <v>41314</v>
      </c>
      <c r="B7754" s="235">
        <v>1790.61</v>
      </c>
    </row>
    <row r="7755" spans="1:2" ht="16.350000000000001" customHeight="1" x14ac:dyDescent="0.25">
      <c r="A7755" s="232">
        <v>41315</v>
      </c>
      <c r="B7755" s="233">
        <v>1790.61</v>
      </c>
    </row>
    <row r="7756" spans="1:2" ht="16.350000000000001" customHeight="1" x14ac:dyDescent="0.25">
      <c r="A7756" s="232">
        <v>41316</v>
      </c>
      <c r="B7756" s="235">
        <v>1790.61</v>
      </c>
    </row>
    <row r="7757" spans="1:2" ht="16.350000000000001" customHeight="1" x14ac:dyDescent="0.25">
      <c r="A7757" s="232">
        <v>41317</v>
      </c>
      <c r="B7757" s="233">
        <v>1784.71</v>
      </c>
    </row>
    <row r="7758" spans="1:2" ht="16.350000000000001" customHeight="1" x14ac:dyDescent="0.25">
      <c r="A7758" s="232">
        <v>41318</v>
      </c>
      <c r="B7758" s="235">
        <v>1783.2</v>
      </c>
    </row>
    <row r="7759" spans="1:2" ht="16.350000000000001" customHeight="1" x14ac:dyDescent="0.25">
      <c r="A7759" s="232">
        <v>41319</v>
      </c>
      <c r="B7759" s="233">
        <v>1777.72</v>
      </c>
    </row>
    <row r="7760" spans="1:2" ht="16.350000000000001" customHeight="1" x14ac:dyDescent="0.25">
      <c r="A7760" s="232">
        <v>41320</v>
      </c>
      <c r="B7760" s="235">
        <v>1783.19</v>
      </c>
    </row>
    <row r="7761" spans="1:2" ht="16.350000000000001" customHeight="1" x14ac:dyDescent="0.25">
      <c r="A7761" s="232">
        <v>41321</v>
      </c>
      <c r="B7761" s="233">
        <v>1785.41</v>
      </c>
    </row>
    <row r="7762" spans="1:2" ht="16.350000000000001" customHeight="1" x14ac:dyDescent="0.25">
      <c r="A7762" s="232">
        <v>41322</v>
      </c>
      <c r="B7762" s="235">
        <v>1785.41</v>
      </c>
    </row>
    <row r="7763" spans="1:2" ht="16.350000000000001" customHeight="1" x14ac:dyDescent="0.25">
      <c r="A7763" s="232">
        <v>41323</v>
      </c>
      <c r="B7763" s="233">
        <v>1785.41</v>
      </c>
    </row>
    <row r="7764" spans="1:2" ht="16.350000000000001" customHeight="1" x14ac:dyDescent="0.25">
      <c r="A7764" s="232">
        <v>41324</v>
      </c>
      <c r="B7764" s="235">
        <v>1785.41</v>
      </c>
    </row>
    <row r="7765" spans="1:2" ht="16.350000000000001" customHeight="1" x14ac:dyDescent="0.25">
      <c r="A7765" s="232">
        <v>41325</v>
      </c>
      <c r="B7765" s="233">
        <v>1794.63</v>
      </c>
    </row>
    <row r="7766" spans="1:2" ht="16.350000000000001" customHeight="1" x14ac:dyDescent="0.25">
      <c r="A7766" s="232">
        <v>41326</v>
      </c>
      <c r="B7766" s="235">
        <v>1791.33</v>
      </c>
    </row>
    <row r="7767" spans="1:2" ht="16.350000000000001" customHeight="1" x14ac:dyDescent="0.25">
      <c r="A7767" s="232">
        <v>41327</v>
      </c>
      <c r="B7767" s="233">
        <v>1798.21</v>
      </c>
    </row>
    <row r="7768" spans="1:2" ht="16.350000000000001" customHeight="1" x14ac:dyDescent="0.25">
      <c r="A7768" s="232">
        <v>41328</v>
      </c>
      <c r="B7768" s="235">
        <v>1800.7</v>
      </c>
    </row>
    <row r="7769" spans="1:2" ht="16.350000000000001" customHeight="1" x14ac:dyDescent="0.25">
      <c r="A7769" s="232">
        <v>41329</v>
      </c>
      <c r="B7769" s="233">
        <v>1800.7</v>
      </c>
    </row>
    <row r="7770" spans="1:2" ht="16.350000000000001" customHeight="1" x14ac:dyDescent="0.25">
      <c r="A7770" s="232">
        <v>41330</v>
      </c>
      <c r="B7770" s="235">
        <v>1800.7</v>
      </c>
    </row>
    <row r="7771" spans="1:2" ht="16.350000000000001" customHeight="1" x14ac:dyDescent="0.25">
      <c r="A7771" s="232">
        <v>41331</v>
      </c>
      <c r="B7771" s="233">
        <v>1806.11</v>
      </c>
    </row>
    <row r="7772" spans="1:2" ht="16.350000000000001" customHeight="1" x14ac:dyDescent="0.25">
      <c r="A7772" s="232">
        <v>41332</v>
      </c>
      <c r="B7772" s="235">
        <v>1818.54</v>
      </c>
    </row>
    <row r="7773" spans="1:2" ht="16.350000000000001" customHeight="1" x14ac:dyDescent="0.25">
      <c r="A7773" s="232">
        <v>41333</v>
      </c>
      <c r="B7773" s="233">
        <v>1816.42</v>
      </c>
    </row>
    <row r="7774" spans="1:2" ht="16.350000000000001" customHeight="1" x14ac:dyDescent="0.25">
      <c r="A7774" s="232">
        <v>41334</v>
      </c>
      <c r="B7774" s="235">
        <v>1814.28</v>
      </c>
    </row>
    <row r="7775" spans="1:2" ht="16.350000000000001" customHeight="1" x14ac:dyDescent="0.25">
      <c r="A7775" s="232">
        <v>41335</v>
      </c>
      <c r="B7775" s="233">
        <v>1816.48</v>
      </c>
    </row>
    <row r="7776" spans="1:2" ht="16.350000000000001" customHeight="1" x14ac:dyDescent="0.25">
      <c r="A7776" s="232">
        <v>41336</v>
      </c>
      <c r="B7776" s="235">
        <v>1816.48</v>
      </c>
    </row>
    <row r="7777" spans="1:2" ht="16.350000000000001" customHeight="1" x14ac:dyDescent="0.25">
      <c r="A7777" s="232">
        <v>41337</v>
      </c>
      <c r="B7777" s="233">
        <v>1816.48</v>
      </c>
    </row>
    <row r="7778" spans="1:2" ht="16.350000000000001" customHeight="1" x14ac:dyDescent="0.25">
      <c r="A7778" s="232">
        <v>41338</v>
      </c>
      <c r="B7778" s="235">
        <v>1813.53</v>
      </c>
    </row>
    <row r="7779" spans="1:2" ht="16.350000000000001" customHeight="1" x14ac:dyDescent="0.25">
      <c r="A7779" s="232">
        <v>41339</v>
      </c>
      <c r="B7779" s="233">
        <v>1809.65</v>
      </c>
    </row>
    <row r="7780" spans="1:2" ht="16.350000000000001" customHeight="1" x14ac:dyDescent="0.25">
      <c r="A7780" s="232">
        <v>41340</v>
      </c>
      <c r="B7780" s="235">
        <v>1808</v>
      </c>
    </row>
    <row r="7781" spans="1:2" ht="16.350000000000001" customHeight="1" x14ac:dyDescent="0.25">
      <c r="A7781" s="232">
        <v>41341</v>
      </c>
      <c r="B7781" s="233">
        <v>1803.65</v>
      </c>
    </row>
    <row r="7782" spans="1:2" ht="16.350000000000001" customHeight="1" x14ac:dyDescent="0.25">
      <c r="A7782" s="232">
        <v>41342</v>
      </c>
      <c r="B7782" s="235">
        <v>1800.45</v>
      </c>
    </row>
    <row r="7783" spans="1:2" ht="16.350000000000001" customHeight="1" x14ac:dyDescent="0.25">
      <c r="A7783" s="232">
        <v>41343</v>
      </c>
      <c r="B7783" s="233">
        <v>1800.45</v>
      </c>
    </row>
    <row r="7784" spans="1:2" ht="16.350000000000001" customHeight="1" x14ac:dyDescent="0.25">
      <c r="A7784" s="232">
        <v>41344</v>
      </c>
      <c r="B7784" s="235">
        <v>1800.45</v>
      </c>
    </row>
    <row r="7785" spans="1:2" ht="16.350000000000001" customHeight="1" x14ac:dyDescent="0.25">
      <c r="A7785" s="232">
        <v>41345</v>
      </c>
      <c r="B7785" s="233">
        <v>1801.2</v>
      </c>
    </row>
    <row r="7786" spans="1:2" ht="16.350000000000001" customHeight="1" x14ac:dyDescent="0.25">
      <c r="A7786" s="232">
        <v>41346</v>
      </c>
      <c r="B7786" s="235">
        <v>1801.64</v>
      </c>
    </row>
    <row r="7787" spans="1:2" ht="16.350000000000001" customHeight="1" x14ac:dyDescent="0.25">
      <c r="A7787" s="232">
        <v>41347</v>
      </c>
      <c r="B7787" s="233">
        <v>1798.56</v>
      </c>
    </row>
    <row r="7788" spans="1:2" ht="16.350000000000001" customHeight="1" x14ac:dyDescent="0.25">
      <c r="A7788" s="232">
        <v>41348</v>
      </c>
      <c r="B7788" s="235">
        <v>1797.28</v>
      </c>
    </row>
    <row r="7789" spans="1:2" ht="16.350000000000001" customHeight="1" x14ac:dyDescent="0.25">
      <c r="A7789" s="232">
        <v>41349</v>
      </c>
      <c r="B7789" s="233">
        <v>1804.06</v>
      </c>
    </row>
    <row r="7790" spans="1:2" ht="16.350000000000001" customHeight="1" x14ac:dyDescent="0.25">
      <c r="A7790" s="232">
        <v>41350</v>
      </c>
      <c r="B7790" s="235">
        <v>1804.06</v>
      </c>
    </row>
    <row r="7791" spans="1:2" ht="16.350000000000001" customHeight="1" x14ac:dyDescent="0.25">
      <c r="A7791" s="232">
        <v>41351</v>
      </c>
      <c r="B7791" s="233">
        <v>1804.06</v>
      </c>
    </row>
    <row r="7792" spans="1:2" ht="16.350000000000001" customHeight="1" x14ac:dyDescent="0.25">
      <c r="A7792" s="232">
        <v>41352</v>
      </c>
      <c r="B7792" s="235">
        <v>1809.58</v>
      </c>
    </row>
    <row r="7793" spans="1:2" ht="16.350000000000001" customHeight="1" x14ac:dyDescent="0.25">
      <c r="A7793" s="232">
        <v>41353</v>
      </c>
      <c r="B7793" s="233">
        <v>1809.83</v>
      </c>
    </row>
    <row r="7794" spans="1:2" ht="16.350000000000001" customHeight="1" x14ac:dyDescent="0.25">
      <c r="A7794" s="232">
        <v>41354</v>
      </c>
      <c r="B7794" s="235">
        <v>1812.35</v>
      </c>
    </row>
    <row r="7795" spans="1:2" ht="16.350000000000001" customHeight="1" x14ac:dyDescent="0.25">
      <c r="A7795" s="232">
        <v>41355</v>
      </c>
      <c r="B7795" s="233">
        <v>1822.78</v>
      </c>
    </row>
    <row r="7796" spans="1:2" ht="16.350000000000001" customHeight="1" x14ac:dyDescent="0.25">
      <c r="A7796" s="232">
        <v>41356</v>
      </c>
      <c r="B7796" s="235">
        <v>1825.79</v>
      </c>
    </row>
    <row r="7797" spans="1:2" ht="16.350000000000001" customHeight="1" x14ac:dyDescent="0.25">
      <c r="A7797" s="232">
        <v>41357</v>
      </c>
      <c r="B7797" s="233">
        <v>1825.79</v>
      </c>
    </row>
    <row r="7798" spans="1:2" ht="16.350000000000001" customHeight="1" x14ac:dyDescent="0.25">
      <c r="A7798" s="232">
        <v>41358</v>
      </c>
      <c r="B7798" s="235">
        <v>1825.79</v>
      </c>
    </row>
    <row r="7799" spans="1:2" ht="16.350000000000001" customHeight="1" x14ac:dyDescent="0.25">
      <c r="A7799" s="232">
        <v>41359</v>
      </c>
      <c r="B7799" s="233">
        <v>1825.79</v>
      </c>
    </row>
    <row r="7800" spans="1:2" ht="16.350000000000001" customHeight="1" x14ac:dyDescent="0.25">
      <c r="A7800" s="232">
        <v>41360</v>
      </c>
      <c r="B7800" s="235">
        <v>1828.95</v>
      </c>
    </row>
    <row r="7801" spans="1:2" ht="16.350000000000001" customHeight="1" x14ac:dyDescent="0.25">
      <c r="A7801" s="232">
        <v>41361</v>
      </c>
      <c r="B7801" s="233">
        <v>1832.2</v>
      </c>
    </row>
    <row r="7802" spans="1:2" ht="16.350000000000001" customHeight="1" x14ac:dyDescent="0.25">
      <c r="A7802" s="232">
        <v>41362</v>
      </c>
      <c r="B7802" s="235">
        <v>1832.2</v>
      </c>
    </row>
    <row r="7803" spans="1:2" ht="16.350000000000001" customHeight="1" x14ac:dyDescent="0.25">
      <c r="A7803" s="232">
        <v>41363</v>
      </c>
      <c r="B7803" s="233">
        <v>1832.2</v>
      </c>
    </row>
    <row r="7804" spans="1:2" ht="16.350000000000001" customHeight="1" x14ac:dyDescent="0.25">
      <c r="A7804" s="232">
        <v>41364</v>
      </c>
      <c r="B7804" s="235">
        <v>1832.2</v>
      </c>
    </row>
    <row r="7805" spans="1:2" ht="16.350000000000001" customHeight="1" x14ac:dyDescent="0.25">
      <c r="A7805" s="232">
        <v>41365</v>
      </c>
      <c r="B7805" s="233">
        <v>1832.2</v>
      </c>
    </row>
    <row r="7806" spans="1:2" ht="16.350000000000001" customHeight="1" x14ac:dyDescent="0.25">
      <c r="A7806" s="232">
        <v>41366</v>
      </c>
      <c r="B7806" s="235">
        <v>1823.12</v>
      </c>
    </row>
    <row r="7807" spans="1:2" ht="16.350000000000001" customHeight="1" x14ac:dyDescent="0.25">
      <c r="A7807" s="232">
        <v>41367</v>
      </c>
      <c r="B7807" s="233">
        <v>1817.14</v>
      </c>
    </row>
    <row r="7808" spans="1:2" ht="16.350000000000001" customHeight="1" x14ac:dyDescent="0.25">
      <c r="A7808" s="232">
        <v>41368</v>
      </c>
      <c r="B7808" s="235">
        <v>1819.93</v>
      </c>
    </row>
    <row r="7809" spans="1:2" ht="16.350000000000001" customHeight="1" x14ac:dyDescent="0.25">
      <c r="A7809" s="232">
        <v>41369</v>
      </c>
      <c r="B7809" s="233">
        <v>1829.01</v>
      </c>
    </row>
    <row r="7810" spans="1:2" ht="16.350000000000001" customHeight="1" x14ac:dyDescent="0.25">
      <c r="A7810" s="232">
        <v>41370</v>
      </c>
      <c r="B7810" s="235">
        <v>1826.88</v>
      </c>
    </row>
    <row r="7811" spans="1:2" ht="16.350000000000001" customHeight="1" x14ac:dyDescent="0.25">
      <c r="A7811" s="232">
        <v>41371</v>
      </c>
      <c r="B7811" s="233">
        <v>1826.88</v>
      </c>
    </row>
    <row r="7812" spans="1:2" ht="16.350000000000001" customHeight="1" x14ac:dyDescent="0.25">
      <c r="A7812" s="232">
        <v>41372</v>
      </c>
      <c r="B7812" s="235">
        <v>1826.88</v>
      </c>
    </row>
    <row r="7813" spans="1:2" ht="16.350000000000001" customHeight="1" x14ac:dyDescent="0.25">
      <c r="A7813" s="232">
        <v>41373</v>
      </c>
      <c r="B7813" s="233">
        <v>1817.66</v>
      </c>
    </row>
    <row r="7814" spans="1:2" ht="16.350000000000001" customHeight="1" x14ac:dyDescent="0.25">
      <c r="A7814" s="232">
        <v>41374</v>
      </c>
      <c r="B7814" s="235">
        <v>1813.11</v>
      </c>
    </row>
    <row r="7815" spans="1:2" ht="16.350000000000001" customHeight="1" x14ac:dyDescent="0.25">
      <c r="A7815" s="232">
        <v>41375</v>
      </c>
      <c r="B7815" s="233">
        <v>1821.2</v>
      </c>
    </row>
    <row r="7816" spans="1:2" ht="16.350000000000001" customHeight="1" x14ac:dyDescent="0.25">
      <c r="A7816" s="232">
        <v>41376</v>
      </c>
      <c r="B7816" s="235">
        <v>1823.84</v>
      </c>
    </row>
    <row r="7817" spans="1:2" ht="16.350000000000001" customHeight="1" x14ac:dyDescent="0.25">
      <c r="A7817" s="232">
        <v>41377</v>
      </c>
      <c r="B7817" s="233">
        <v>1827.79</v>
      </c>
    </row>
    <row r="7818" spans="1:2" ht="16.350000000000001" customHeight="1" x14ac:dyDescent="0.25">
      <c r="A7818" s="232">
        <v>41378</v>
      </c>
      <c r="B7818" s="235">
        <v>1827.79</v>
      </c>
    </row>
    <row r="7819" spans="1:2" ht="16.350000000000001" customHeight="1" x14ac:dyDescent="0.25">
      <c r="A7819" s="232">
        <v>41379</v>
      </c>
      <c r="B7819" s="233">
        <v>1827.79</v>
      </c>
    </row>
    <row r="7820" spans="1:2" ht="16.350000000000001" customHeight="1" x14ac:dyDescent="0.25">
      <c r="A7820" s="232">
        <v>41380</v>
      </c>
      <c r="B7820" s="235">
        <v>1834.86</v>
      </c>
    </row>
    <row r="7821" spans="1:2" ht="16.350000000000001" customHeight="1" x14ac:dyDescent="0.25">
      <c r="A7821" s="232">
        <v>41381</v>
      </c>
      <c r="B7821" s="233">
        <v>1833.98</v>
      </c>
    </row>
    <row r="7822" spans="1:2" ht="16.350000000000001" customHeight="1" x14ac:dyDescent="0.25">
      <c r="A7822" s="232">
        <v>41382</v>
      </c>
      <c r="B7822" s="235">
        <v>1846.46</v>
      </c>
    </row>
    <row r="7823" spans="1:2" ht="16.350000000000001" customHeight="1" x14ac:dyDescent="0.25">
      <c r="A7823" s="232">
        <v>41383</v>
      </c>
      <c r="B7823" s="233">
        <v>1847.02</v>
      </c>
    </row>
    <row r="7824" spans="1:2" ht="16.350000000000001" customHeight="1" x14ac:dyDescent="0.25">
      <c r="A7824" s="232">
        <v>41384</v>
      </c>
      <c r="B7824" s="235">
        <v>1835.57</v>
      </c>
    </row>
    <row r="7825" spans="1:2" ht="16.350000000000001" customHeight="1" x14ac:dyDescent="0.25">
      <c r="A7825" s="232">
        <v>41385</v>
      </c>
      <c r="B7825" s="233">
        <v>1835.57</v>
      </c>
    </row>
    <row r="7826" spans="1:2" ht="16.350000000000001" customHeight="1" x14ac:dyDescent="0.25">
      <c r="A7826" s="232">
        <v>41386</v>
      </c>
      <c r="B7826" s="235">
        <v>1835.57</v>
      </c>
    </row>
    <row r="7827" spans="1:2" ht="16.350000000000001" customHeight="1" x14ac:dyDescent="0.25">
      <c r="A7827" s="232">
        <v>41387</v>
      </c>
      <c r="B7827" s="233">
        <v>1841.14</v>
      </c>
    </row>
    <row r="7828" spans="1:2" ht="16.350000000000001" customHeight="1" x14ac:dyDescent="0.25">
      <c r="A7828" s="232">
        <v>41388</v>
      </c>
      <c r="B7828" s="235">
        <v>1838.03</v>
      </c>
    </row>
    <row r="7829" spans="1:2" ht="16.350000000000001" customHeight="1" x14ac:dyDescent="0.25">
      <c r="A7829" s="232">
        <v>41389</v>
      </c>
      <c r="B7829" s="233">
        <v>1836.79</v>
      </c>
    </row>
    <row r="7830" spans="1:2" ht="16.350000000000001" customHeight="1" x14ac:dyDescent="0.25">
      <c r="A7830" s="232">
        <v>41390</v>
      </c>
      <c r="B7830" s="235">
        <v>1830.84</v>
      </c>
    </row>
    <row r="7831" spans="1:2" ht="16.350000000000001" customHeight="1" x14ac:dyDescent="0.25">
      <c r="A7831" s="232">
        <v>41391</v>
      </c>
      <c r="B7831" s="233">
        <v>1833.7</v>
      </c>
    </row>
    <row r="7832" spans="1:2" ht="16.350000000000001" customHeight="1" x14ac:dyDescent="0.25">
      <c r="A7832" s="232">
        <v>41392</v>
      </c>
      <c r="B7832" s="235">
        <v>1833.7</v>
      </c>
    </row>
    <row r="7833" spans="1:2" ht="16.350000000000001" customHeight="1" x14ac:dyDescent="0.25">
      <c r="A7833" s="232">
        <v>41393</v>
      </c>
      <c r="B7833" s="233">
        <v>1833.7</v>
      </c>
    </row>
    <row r="7834" spans="1:2" ht="16.350000000000001" customHeight="1" x14ac:dyDescent="0.25">
      <c r="A7834" s="232">
        <v>41394</v>
      </c>
      <c r="B7834" s="235">
        <v>1828.79</v>
      </c>
    </row>
    <row r="7835" spans="1:2" ht="16.350000000000001" customHeight="1" x14ac:dyDescent="0.25">
      <c r="A7835" s="232">
        <v>41395</v>
      </c>
      <c r="B7835" s="233">
        <v>1825.83</v>
      </c>
    </row>
    <row r="7836" spans="1:2" ht="16.350000000000001" customHeight="1" x14ac:dyDescent="0.25">
      <c r="A7836" s="232">
        <v>41396</v>
      </c>
      <c r="B7836" s="235">
        <v>1825.83</v>
      </c>
    </row>
    <row r="7837" spans="1:2" ht="16.350000000000001" customHeight="1" x14ac:dyDescent="0.25">
      <c r="A7837" s="232">
        <v>41397</v>
      </c>
      <c r="B7837" s="233">
        <v>1836.34</v>
      </c>
    </row>
    <row r="7838" spans="1:2" ht="16.350000000000001" customHeight="1" x14ac:dyDescent="0.25">
      <c r="A7838" s="232">
        <v>41398</v>
      </c>
      <c r="B7838" s="235">
        <v>1835.88</v>
      </c>
    </row>
    <row r="7839" spans="1:2" ht="16.350000000000001" customHeight="1" x14ac:dyDescent="0.25">
      <c r="A7839" s="232">
        <v>41399</v>
      </c>
      <c r="B7839" s="233">
        <v>1835.88</v>
      </c>
    </row>
    <row r="7840" spans="1:2" ht="16.350000000000001" customHeight="1" x14ac:dyDescent="0.25">
      <c r="A7840" s="232">
        <v>41400</v>
      </c>
      <c r="B7840" s="235">
        <v>1835.88</v>
      </c>
    </row>
    <row r="7841" spans="1:2" ht="16.350000000000001" customHeight="1" x14ac:dyDescent="0.25">
      <c r="A7841" s="232">
        <v>41401</v>
      </c>
      <c r="B7841" s="233">
        <v>1831.42</v>
      </c>
    </row>
    <row r="7842" spans="1:2" ht="16.350000000000001" customHeight="1" x14ac:dyDescent="0.25">
      <c r="A7842" s="232">
        <v>41402</v>
      </c>
      <c r="B7842" s="235">
        <v>1827.13</v>
      </c>
    </row>
    <row r="7843" spans="1:2" ht="16.350000000000001" customHeight="1" x14ac:dyDescent="0.25">
      <c r="A7843" s="232">
        <v>41403</v>
      </c>
      <c r="B7843" s="233">
        <v>1830.7</v>
      </c>
    </row>
    <row r="7844" spans="1:2" ht="16.350000000000001" customHeight="1" x14ac:dyDescent="0.25">
      <c r="A7844" s="232">
        <v>41404</v>
      </c>
      <c r="B7844" s="235">
        <v>1833.07</v>
      </c>
    </row>
    <row r="7845" spans="1:2" ht="16.350000000000001" customHeight="1" x14ac:dyDescent="0.25">
      <c r="A7845" s="232">
        <v>41405</v>
      </c>
      <c r="B7845" s="233">
        <v>1834.83</v>
      </c>
    </row>
    <row r="7846" spans="1:2" ht="16.350000000000001" customHeight="1" x14ac:dyDescent="0.25">
      <c r="A7846" s="232">
        <v>41406</v>
      </c>
      <c r="B7846" s="235">
        <v>1834.83</v>
      </c>
    </row>
    <row r="7847" spans="1:2" ht="16.350000000000001" customHeight="1" x14ac:dyDescent="0.25">
      <c r="A7847" s="232">
        <v>41407</v>
      </c>
      <c r="B7847" s="233">
        <v>1834.83</v>
      </c>
    </row>
    <row r="7848" spans="1:2" ht="16.350000000000001" customHeight="1" x14ac:dyDescent="0.25">
      <c r="A7848" s="232">
        <v>41408</v>
      </c>
      <c r="B7848" s="235">
        <v>1834.83</v>
      </c>
    </row>
    <row r="7849" spans="1:2" ht="16.350000000000001" customHeight="1" x14ac:dyDescent="0.25">
      <c r="A7849" s="232">
        <v>41409</v>
      </c>
      <c r="B7849" s="233">
        <v>1838.63</v>
      </c>
    </row>
    <row r="7850" spans="1:2" ht="16.350000000000001" customHeight="1" x14ac:dyDescent="0.25">
      <c r="A7850" s="232">
        <v>41410</v>
      </c>
      <c r="B7850" s="235">
        <v>1843.75</v>
      </c>
    </row>
    <row r="7851" spans="1:2" ht="16.350000000000001" customHeight="1" x14ac:dyDescent="0.25">
      <c r="A7851" s="232">
        <v>41411</v>
      </c>
      <c r="B7851" s="233">
        <v>1838.82</v>
      </c>
    </row>
    <row r="7852" spans="1:2" ht="16.350000000000001" customHeight="1" x14ac:dyDescent="0.25">
      <c r="A7852" s="232">
        <v>41412</v>
      </c>
      <c r="B7852" s="235">
        <v>1841.35</v>
      </c>
    </row>
    <row r="7853" spans="1:2" ht="16.350000000000001" customHeight="1" x14ac:dyDescent="0.25">
      <c r="A7853" s="232">
        <v>41413</v>
      </c>
      <c r="B7853" s="233">
        <v>1841.35</v>
      </c>
    </row>
    <row r="7854" spans="1:2" ht="16.350000000000001" customHeight="1" x14ac:dyDescent="0.25">
      <c r="A7854" s="232">
        <v>41414</v>
      </c>
      <c r="B7854" s="235">
        <v>1841.35</v>
      </c>
    </row>
    <row r="7855" spans="1:2" ht="16.350000000000001" customHeight="1" x14ac:dyDescent="0.25">
      <c r="A7855" s="232">
        <v>41415</v>
      </c>
      <c r="B7855" s="233">
        <v>1842.59</v>
      </c>
    </row>
    <row r="7856" spans="1:2" ht="16.350000000000001" customHeight="1" x14ac:dyDescent="0.25">
      <c r="A7856" s="232">
        <v>41416</v>
      </c>
      <c r="B7856" s="235">
        <v>1846.76</v>
      </c>
    </row>
    <row r="7857" spans="1:2" ht="16.350000000000001" customHeight="1" x14ac:dyDescent="0.25">
      <c r="A7857" s="232">
        <v>41417</v>
      </c>
      <c r="B7857" s="233">
        <v>1850.55</v>
      </c>
    </row>
    <row r="7858" spans="1:2" ht="16.350000000000001" customHeight="1" x14ac:dyDescent="0.25">
      <c r="A7858" s="232">
        <v>41418</v>
      </c>
      <c r="B7858" s="235">
        <v>1864.02</v>
      </c>
    </row>
    <row r="7859" spans="1:2" ht="16.350000000000001" customHeight="1" x14ac:dyDescent="0.25">
      <c r="A7859" s="232">
        <v>41419</v>
      </c>
      <c r="B7859" s="233">
        <v>1874.1</v>
      </c>
    </row>
    <row r="7860" spans="1:2" ht="16.350000000000001" customHeight="1" x14ac:dyDescent="0.25">
      <c r="A7860" s="232">
        <v>41420</v>
      </c>
      <c r="B7860" s="235">
        <v>1874.1</v>
      </c>
    </row>
    <row r="7861" spans="1:2" ht="16.350000000000001" customHeight="1" x14ac:dyDescent="0.25">
      <c r="A7861" s="232">
        <v>41421</v>
      </c>
      <c r="B7861" s="233">
        <v>1874.1</v>
      </c>
    </row>
    <row r="7862" spans="1:2" ht="16.350000000000001" customHeight="1" x14ac:dyDescent="0.25">
      <c r="A7862" s="232">
        <v>41422</v>
      </c>
      <c r="B7862" s="235">
        <v>1874.1</v>
      </c>
    </row>
    <row r="7863" spans="1:2" ht="16.350000000000001" customHeight="1" x14ac:dyDescent="0.25">
      <c r="A7863" s="232">
        <v>41423</v>
      </c>
      <c r="B7863" s="233">
        <v>1897.1</v>
      </c>
    </row>
    <row r="7864" spans="1:2" ht="16.350000000000001" customHeight="1" x14ac:dyDescent="0.25">
      <c r="A7864" s="232">
        <v>41424</v>
      </c>
      <c r="B7864" s="235">
        <v>1894.13</v>
      </c>
    </row>
    <row r="7865" spans="1:2" ht="16.350000000000001" customHeight="1" x14ac:dyDescent="0.25">
      <c r="A7865" s="232">
        <v>41425</v>
      </c>
      <c r="B7865" s="233">
        <v>1891.48</v>
      </c>
    </row>
    <row r="7866" spans="1:2" ht="16.350000000000001" customHeight="1" x14ac:dyDescent="0.25">
      <c r="A7866" s="232">
        <v>41426</v>
      </c>
      <c r="B7866" s="235">
        <v>1907.76</v>
      </c>
    </row>
    <row r="7867" spans="1:2" ht="16.350000000000001" customHeight="1" x14ac:dyDescent="0.25">
      <c r="A7867" s="232">
        <v>41427</v>
      </c>
      <c r="B7867" s="233">
        <v>1907.76</v>
      </c>
    </row>
    <row r="7868" spans="1:2" ht="16.350000000000001" customHeight="1" x14ac:dyDescent="0.25">
      <c r="A7868" s="232">
        <v>41428</v>
      </c>
      <c r="B7868" s="235">
        <v>1907.76</v>
      </c>
    </row>
    <row r="7869" spans="1:2" ht="16.350000000000001" customHeight="1" x14ac:dyDescent="0.25">
      <c r="A7869" s="232">
        <v>41429</v>
      </c>
      <c r="B7869" s="233">
        <v>1907.76</v>
      </c>
    </row>
    <row r="7870" spans="1:2" ht="16.350000000000001" customHeight="1" x14ac:dyDescent="0.25">
      <c r="A7870" s="232">
        <v>41430</v>
      </c>
      <c r="B7870" s="235">
        <v>1894.4</v>
      </c>
    </row>
    <row r="7871" spans="1:2" ht="16.350000000000001" customHeight="1" x14ac:dyDescent="0.25">
      <c r="A7871" s="232">
        <v>41431</v>
      </c>
      <c r="B7871" s="233">
        <v>1899.08</v>
      </c>
    </row>
    <row r="7872" spans="1:2" ht="16.350000000000001" customHeight="1" x14ac:dyDescent="0.25">
      <c r="A7872" s="232">
        <v>41432</v>
      </c>
      <c r="B7872" s="235">
        <v>1907.88</v>
      </c>
    </row>
    <row r="7873" spans="1:2" ht="16.350000000000001" customHeight="1" x14ac:dyDescent="0.25">
      <c r="A7873" s="232">
        <v>41433</v>
      </c>
      <c r="B7873" s="233">
        <v>1898.8</v>
      </c>
    </row>
    <row r="7874" spans="1:2" ht="16.350000000000001" customHeight="1" x14ac:dyDescent="0.25">
      <c r="A7874" s="232">
        <v>41434</v>
      </c>
      <c r="B7874" s="235">
        <v>1898.8</v>
      </c>
    </row>
    <row r="7875" spans="1:2" ht="16.350000000000001" customHeight="1" x14ac:dyDescent="0.25">
      <c r="A7875" s="232">
        <v>41435</v>
      </c>
      <c r="B7875" s="233">
        <v>1898.8</v>
      </c>
    </row>
    <row r="7876" spans="1:2" ht="16.350000000000001" customHeight="1" x14ac:dyDescent="0.25">
      <c r="A7876" s="232">
        <v>41436</v>
      </c>
      <c r="B7876" s="235">
        <v>1898.8</v>
      </c>
    </row>
    <row r="7877" spans="1:2" ht="16.350000000000001" customHeight="1" x14ac:dyDescent="0.25">
      <c r="A7877" s="232">
        <v>41437</v>
      </c>
      <c r="B7877" s="233">
        <v>1907.12</v>
      </c>
    </row>
    <row r="7878" spans="1:2" ht="16.350000000000001" customHeight="1" x14ac:dyDescent="0.25">
      <c r="A7878" s="232">
        <v>41438</v>
      </c>
      <c r="B7878" s="235">
        <v>1897.53</v>
      </c>
    </row>
    <row r="7879" spans="1:2" ht="16.350000000000001" customHeight="1" x14ac:dyDescent="0.25">
      <c r="A7879" s="232">
        <v>41439</v>
      </c>
      <c r="B7879" s="233">
        <v>1895.01</v>
      </c>
    </row>
    <row r="7880" spans="1:2" ht="16.350000000000001" customHeight="1" x14ac:dyDescent="0.25">
      <c r="A7880" s="232">
        <v>41440</v>
      </c>
      <c r="B7880" s="235">
        <v>1882.38</v>
      </c>
    </row>
    <row r="7881" spans="1:2" ht="16.350000000000001" customHeight="1" x14ac:dyDescent="0.25">
      <c r="A7881" s="232">
        <v>41441</v>
      </c>
      <c r="B7881" s="233">
        <v>1882.38</v>
      </c>
    </row>
    <row r="7882" spans="1:2" ht="16.350000000000001" customHeight="1" x14ac:dyDescent="0.25">
      <c r="A7882" s="232">
        <v>41442</v>
      </c>
      <c r="B7882" s="235">
        <v>1882.38</v>
      </c>
    </row>
    <row r="7883" spans="1:2" ht="16.350000000000001" customHeight="1" x14ac:dyDescent="0.25">
      <c r="A7883" s="232">
        <v>41443</v>
      </c>
      <c r="B7883" s="233">
        <v>1883.57</v>
      </c>
    </row>
    <row r="7884" spans="1:2" ht="16.350000000000001" customHeight="1" x14ac:dyDescent="0.25">
      <c r="A7884" s="232">
        <v>41444</v>
      </c>
      <c r="B7884" s="235">
        <v>1902.47</v>
      </c>
    </row>
    <row r="7885" spans="1:2" ht="16.350000000000001" customHeight="1" x14ac:dyDescent="0.25">
      <c r="A7885" s="232">
        <v>41445</v>
      </c>
      <c r="B7885" s="233">
        <v>1900.87</v>
      </c>
    </row>
    <row r="7886" spans="1:2" ht="16.350000000000001" customHeight="1" x14ac:dyDescent="0.25">
      <c r="A7886" s="232">
        <v>41446</v>
      </c>
      <c r="B7886" s="235">
        <v>1937.26</v>
      </c>
    </row>
    <row r="7887" spans="1:2" ht="16.350000000000001" customHeight="1" x14ac:dyDescent="0.25">
      <c r="A7887" s="232">
        <v>41447</v>
      </c>
      <c r="B7887" s="233">
        <v>1941.06</v>
      </c>
    </row>
    <row r="7888" spans="1:2" ht="16.350000000000001" customHeight="1" x14ac:dyDescent="0.25">
      <c r="A7888" s="232">
        <v>41448</v>
      </c>
      <c r="B7888" s="235">
        <v>1941.06</v>
      </c>
    </row>
    <row r="7889" spans="1:2" ht="16.350000000000001" customHeight="1" x14ac:dyDescent="0.25">
      <c r="A7889" s="232">
        <v>41449</v>
      </c>
      <c r="B7889" s="233">
        <v>1941.06</v>
      </c>
    </row>
    <row r="7890" spans="1:2" ht="16.350000000000001" customHeight="1" x14ac:dyDescent="0.25">
      <c r="A7890" s="232">
        <v>41450</v>
      </c>
      <c r="B7890" s="235">
        <v>1942.97</v>
      </c>
    </row>
    <row r="7891" spans="1:2" ht="16.350000000000001" customHeight="1" x14ac:dyDescent="0.25">
      <c r="A7891" s="232">
        <v>41451</v>
      </c>
      <c r="B7891" s="233">
        <v>1928.27</v>
      </c>
    </row>
    <row r="7892" spans="1:2" ht="16.350000000000001" customHeight="1" x14ac:dyDescent="0.25">
      <c r="A7892" s="232">
        <v>41452</v>
      </c>
      <c r="B7892" s="235">
        <v>1921.86</v>
      </c>
    </row>
    <row r="7893" spans="1:2" ht="16.350000000000001" customHeight="1" x14ac:dyDescent="0.25">
      <c r="A7893" s="232">
        <v>41453</v>
      </c>
      <c r="B7893" s="233">
        <v>1922.63</v>
      </c>
    </row>
    <row r="7894" spans="1:2" ht="16.350000000000001" customHeight="1" x14ac:dyDescent="0.25">
      <c r="A7894" s="232">
        <v>41454</v>
      </c>
      <c r="B7894" s="235">
        <v>1929</v>
      </c>
    </row>
    <row r="7895" spans="1:2" ht="16.350000000000001" customHeight="1" x14ac:dyDescent="0.25">
      <c r="A7895" s="232">
        <v>41455</v>
      </c>
      <c r="B7895" s="233">
        <v>1929</v>
      </c>
    </row>
    <row r="7896" spans="1:2" ht="16.350000000000001" customHeight="1" x14ac:dyDescent="0.25">
      <c r="A7896" s="232">
        <v>41456</v>
      </c>
      <c r="B7896" s="235">
        <v>1929</v>
      </c>
    </row>
    <row r="7897" spans="1:2" ht="16.350000000000001" customHeight="1" x14ac:dyDescent="0.25">
      <c r="A7897" s="232">
        <v>41457</v>
      </c>
      <c r="B7897" s="233">
        <v>1929</v>
      </c>
    </row>
    <row r="7898" spans="1:2" ht="16.350000000000001" customHeight="1" x14ac:dyDescent="0.25">
      <c r="A7898" s="232">
        <v>41458</v>
      </c>
      <c r="B7898" s="235">
        <v>1919.42</v>
      </c>
    </row>
    <row r="7899" spans="1:2" ht="16.350000000000001" customHeight="1" x14ac:dyDescent="0.25">
      <c r="A7899" s="232">
        <v>41459</v>
      </c>
      <c r="B7899" s="233">
        <v>1915.45</v>
      </c>
    </row>
    <row r="7900" spans="1:2" ht="16.350000000000001" customHeight="1" x14ac:dyDescent="0.25">
      <c r="A7900" s="232">
        <v>41460</v>
      </c>
      <c r="B7900" s="235">
        <v>1915.45</v>
      </c>
    </row>
    <row r="7901" spans="1:2" ht="16.350000000000001" customHeight="1" x14ac:dyDescent="0.25">
      <c r="A7901" s="232">
        <v>41461</v>
      </c>
      <c r="B7901" s="233">
        <v>1927.4</v>
      </c>
    </row>
    <row r="7902" spans="1:2" ht="16.350000000000001" customHeight="1" x14ac:dyDescent="0.25">
      <c r="A7902" s="232">
        <v>41462</v>
      </c>
      <c r="B7902" s="235">
        <v>1927.4</v>
      </c>
    </row>
    <row r="7903" spans="1:2" ht="16.350000000000001" customHeight="1" x14ac:dyDescent="0.25">
      <c r="A7903" s="232">
        <v>41463</v>
      </c>
      <c r="B7903" s="233">
        <v>1927.4</v>
      </c>
    </row>
    <row r="7904" spans="1:2" ht="16.350000000000001" customHeight="1" x14ac:dyDescent="0.25">
      <c r="A7904" s="232">
        <v>41464</v>
      </c>
      <c r="B7904" s="235">
        <v>1926.84</v>
      </c>
    </row>
    <row r="7905" spans="1:2" ht="16.350000000000001" customHeight="1" x14ac:dyDescent="0.25">
      <c r="A7905" s="232">
        <v>41465</v>
      </c>
      <c r="B7905" s="233">
        <v>1920.12</v>
      </c>
    </row>
    <row r="7906" spans="1:2" ht="16.350000000000001" customHeight="1" x14ac:dyDescent="0.25">
      <c r="A7906" s="232">
        <v>41466</v>
      </c>
      <c r="B7906" s="235">
        <v>1920.24</v>
      </c>
    </row>
    <row r="7907" spans="1:2" ht="16.350000000000001" customHeight="1" x14ac:dyDescent="0.25">
      <c r="A7907" s="232">
        <v>41467</v>
      </c>
      <c r="B7907" s="233">
        <v>1910.79</v>
      </c>
    </row>
    <row r="7908" spans="1:2" ht="16.350000000000001" customHeight="1" x14ac:dyDescent="0.25">
      <c r="A7908" s="232">
        <v>41468</v>
      </c>
      <c r="B7908" s="235">
        <v>1905.25</v>
      </c>
    </row>
    <row r="7909" spans="1:2" ht="16.350000000000001" customHeight="1" x14ac:dyDescent="0.25">
      <c r="A7909" s="232">
        <v>41469</v>
      </c>
      <c r="B7909" s="233">
        <v>1905.25</v>
      </c>
    </row>
    <row r="7910" spans="1:2" ht="16.350000000000001" customHeight="1" x14ac:dyDescent="0.25">
      <c r="A7910" s="232">
        <v>41470</v>
      </c>
      <c r="B7910" s="235">
        <v>1905.25</v>
      </c>
    </row>
    <row r="7911" spans="1:2" ht="16.350000000000001" customHeight="1" x14ac:dyDescent="0.25">
      <c r="A7911" s="232">
        <v>41471</v>
      </c>
      <c r="B7911" s="233">
        <v>1893.16</v>
      </c>
    </row>
    <row r="7912" spans="1:2" ht="16.350000000000001" customHeight="1" x14ac:dyDescent="0.25">
      <c r="A7912" s="232">
        <v>41472</v>
      </c>
      <c r="B7912" s="235">
        <v>1878.42</v>
      </c>
    </row>
    <row r="7913" spans="1:2" ht="16.350000000000001" customHeight="1" x14ac:dyDescent="0.25">
      <c r="A7913" s="232">
        <v>41473</v>
      </c>
      <c r="B7913" s="233">
        <v>1873.25</v>
      </c>
    </row>
    <row r="7914" spans="1:2" ht="16.350000000000001" customHeight="1" x14ac:dyDescent="0.25">
      <c r="A7914" s="232">
        <v>41474</v>
      </c>
      <c r="B7914" s="235">
        <v>1883.29</v>
      </c>
    </row>
    <row r="7915" spans="1:2" ht="16.350000000000001" customHeight="1" x14ac:dyDescent="0.25">
      <c r="A7915" s="232">
        <v>41475</v>
      </c>
      <c r="B7915" s="233">
        <v>1884.01</v>
      </c>
    </row>
    <row r="7916" spans="1:2" ht="16.350000000000001" customHeight="1" x14ac:dyDescent="0.25">
      <c r="A7916" s="232">
        <v>41476</v>
      </c>
      <c r="B7916" s="235">
        <v>1884.01</v>
      </c>
    </row>
    <row r="7917" spans="1:2" ht="16.350000000000001" customHeight="1" x14ac:dyDescent="0.25">
      <c r="A7917" s="232">
        <v>41477</v>
      </c>
      <c r="B7917" s="233">
        <v>1884.01</v>
      </c>
    </row>
    <row r="7918" spans="1:2" ht="16.350000000000001" customHeight="1" x14ac:dyDescent="0.25">
      <c r="A7918" s="232">
        <v>41478</v>
      </c>
      <c r="B7918" s="235">
        <v>1880.87</v>
      </c>
    </row>
    <row r="7919" spans="1:2" ht="16.350000000000001" customHeight="1" x14ac:dyDescent="0.25">
      <c r="A7919" s="232">
        <v>41479</v>
      </c>
      <c r="B7919" s="233">
        <v>1886.06</v>
      </c>
    </row>
    <row r="7920" spans="1:2" ht="16.350000000000001" customHeight="1" x14ac:dyDescent="0.25">
      <c r="A7920" s="232">
        <v>41480</v>
      </c>
      <c r="B7920" s="235">
        <v>1891.02</v>
      </c>
    </row>
    <row r="7921" spans="1:2" ht="16.350000000000001" customHeight="1" x14ac:dyDescent="0.25">
      <c r="A7921" s="232">
        <v>41481</v>
      </c>
      <c r="B7921" s="233">
        <v>1887.4</v>
      </c>
    </row>
    <row r="7922" spans="1:2" ht="16.350000000000001" customHeight="1" x14ac:dyDescent="0.25">
      <c r="A7922" s="232">
        <v>41482</v>
      </c>
      <c r="B7922" s="235">
        <v>1886.26</v>
      </c>
    </row>
    <row r="7923" spans="1:2" ht="16.350000000000001" customHeight="1" x14ac:dyDescent="0.25">
      <c r="A7923" s="232">
        <v>41483</v>
      </c>
      <c r="B7923" s="233">
        <v>1886.26</v>
      </c>
    </row>
    <row r="7924" spans="1:2" ht="16.350000000000001" customHeight="1" x14ac:dyDescent="0.25">
      <c r="A7924" s="232">
        <v>41484</v>
      </c>
      <c r="B7924" s="235">
        <v>1886.26</v>
      </c>
    </row>
    <row r="7925" spans="1:2" ht="16.350000000000001" customHeight="1" x14ac:dyDescent="0.25">
      <c r="A7925" s="232">
        <v>41485</v>
      </c>
      <c r="B7925" s="233">
        <v>1888.95</v>
      </c>
    </row>
    <row r="7926" spans="1:2" ht="16.350000000000001" customHeight="1" x14ac:dyDescent="0.25">
      <c r="A7926" s="232">
        <v>41486</v>
      </c>
      <c r="B7926" s="235">
        <v>1890.33</v>
      </c>
    </row>
    <row r="7927" spans="1:2" ht="16.350000000000001" customHeight="1" x14ac:dyDescent="0.25">
      <c r="A7927" s="232">
        <v>41487</v>
      </c>
      <c r="B7927" s="233">
        <v>1896.15</v>
      </c>
    </row>
    <row r="7928" spans="1:2" ht="16.350000000000001" customHeight="1" x14ac:dyDescent="0.25">
      <c r="A7928" s="232">
        <v>41488</v>
      </c>
      <c r="B7928" s="235">
        <v>1896.65</v>
      </c>
    </row>
    <row r="7929" spans="1:2" ht="16.350000000000001" customHeight="1" x14ac:dyDescent="0.25">
      <c r="A7929" s="232">
        <v>41489</v>
      </c>
      <c r="B7929" s="233">
        <v>1891.67</v>
      </c>
    </row>
    <row r="7930" spans="1:2" ht="16.350000000000001" customHeight="1" x14ac:dyDescent="0.25">
      <c r="A7930" s="232">
        <v>41490</v>
      </c>
      <c r="B7930" s="235">
        <v>1891.67</v>
      </c>
    </row>
    <row r="7931" spans="1:2" ht="16.350000000000001" customHeight="1" x14ac:dyDescent="0.25">
      <c r="A7931" s="232">
        <v>41491</v>
      </c>
      <c r="B7931" s="233">
        <v>1891.67</v>
      </c>
    </row>
    <row r="7932" spans="1:2" ht="16.350000000000001" customHeight="1" x14ac:dyDescent="0.25">
      <c r="A7932" s="232">
        <v>41492</v>
      </c>
      <c r="B7932" s="235">
        <v>1883.24</v>
      </c>
    </row>
    <row r="7933" spans="1:2" ht="16.350000000000001" customHeight="1" x14ac:dyDescent="0.25">
      <c r="A7933" s="232">
        <v>41493</v>
      </c>
      <c r="B7933" s="233">
        <v>1882.01</v>
      </c>
    </row>
    <row r="7934" spans="1:2" ht="16.350000000000001" customHeight="1" x14ac:dyDescent="0.25">
      <c r="A7934" s="232">
        <v>41494</v>
      </c>
      <c r="B7934" s="235">
        <v>1882.01</v>
      </c>
    </row>
    <row r="7935" spans="1:2" ht="16.350000000000001" customHeight="1" x14ac:dyDescent="0.25">
      <c r="A7935" s="232">
        <v>41495</v>
      </c>
      <c r="B7935" s="233">
        <v>1877.23</v>
      </c>
    </row>
    <row r="7936" spans="1:2" ht="16.350000000000001" customHeight="1" x14ac:dyDescent="0.25">
      <c r="A7936" s="232">
        <v>41496</v>
      </c>
      <c r="B7936" s="235">
        <v>1873.92</v>
      </c>
    </row>
    <row r="7937" spans="1:2" ht="16.350000000000001" customHeight="1" x14ac:dyDescent="0.25">
      <c r="A7937" s="232">
        <v>41497</v>
      </c>
      <c r="B7937" s="233">
        <v>1873.92</v>
      </c>
    </row>
    <row r="7938" spans="1:2" ht="16.350000000000001" customHeight="1" x14ac:dyDescent="0.25">
      <c r="A7938" s="232">
        <v>41498</v>
      </c>
      <c r="B7938" s="235">
        <v>1873.92</v>
      </c>
    </row>
    <row r="7939" spans="1:2" ht="16.350000000000001" customHeight="1" x14ac:dyDescent="0.25">
      <c r="A7939" s="232">
        <v>41499</v>
      </c>
      <c r="B7939" s="233">
        <v>1868.9</v>
      </c>
    </row>
    <row r="7940" spans="1:2" ht="16.350000000000001" customHeight="1" x14ac:dyDescent="0.25">
      <c r="A7940" s="232">
        <v>41500</v>
      </c>
      <c r="B7940" s="235">
        <v>1882.36</v>
      </c>
    </row>
    <row r="7941" spans="1:2" ht="16.350000000000001" customHeight="1" x14ac:dyDescent="0.25">
      <c r="A7941" s="232">
        <v>41501</v>
      </c>
      <c r="B7941" s="233">
        <v>1883.15</v>
      </c>
    </row>
    <row r="7942" spans="1:2" ht="16.350000000000001" customHeight="1" x14ac:dyDescent="0.25">
      <c r="A7942" s="232">
        <v>41502</v>
      </c>
      <c r="B7942" s="235">
        <v>1901.03</v>
      </c>
    </row>
    <row r="7943" spans="1:2" ht="16.350000000000001" customHeight="1" x14ac:dyDescent="0.25">
      <c r="A7943" s="232">
        <v>41503</v>
      </c>
      <c r="B7943" s="233">
        <v>1907.06</v>
      </c>
    </row>
    <row r="7944" spans="1:2" ht="16.350000000000001" customHeight="1" x14ac:dyDescent="0.25">
      <c r="A7944" s="232">
        <v>41504</v>
      </c>
      <c r="B7944" s="235">
        <v>1907.06</v>
      </c>
    </row>
    <row r="7945" spans="1:2" ht="16.350000000000001" customHeight="1" x14ac:dyDescent="0.25">
      <c r="A7945" s="232">
        <v>41505</v>
      </c>
      <c r="B7945" s="233">
        <v>1907.06</v>
      </c>
    </row>
    <row r="7946" spans="1:2" ht="16.350000000000001" customHeight="1" x14ac:dyDescent="0.25">
      <c r="A7946" s="232">
        <v>41506</v>
      </c>
      <c r="B7946" s="235">
        <v>1907.06</v>
      </c>
    </row>
    <row r="7947" spans="1:2" ht="16.350000000000001" customHeight="1" x14ac:dyDescent="0.25">
      <c r="A7947" s="232">
        <v>41507</v>
      </c>
      <c r="B7947" s="233">
        <v>1922.73</v>
      </c>
    </row>
    <row r="7948" spans="1:2" ht="16.350000000000001" customHeight="1" x14ac:dyDescent="0.25">
      <c r="A7948" s="232">
        <v>41508</v>
      </c>
      <c r="B7948" s="235">
        <v>1929.75</v>
      </c>
    </row>
    <row r="7949" spans="1:2" ht="16.350000000000001" customHeight="1" x14ac:dyDescent="0.25">
      <c r="A7949" s="232">
        <v>41509</v>
      </c>
      <c r="B7949" s="233">
        <v>1921.99</v>
      </c>
    </row>
    <row r="7950" spans="1:2" ht="16.350000000000001" customHeight="1" x14ac:dyDescent="0.25">
      <c r="A7950" s="232">
        <v>41510</v>
      </c>
      <c r="B7950" s="235">
        <v>1911.16</v>
      </c>
    </row>
    <row r="7951" spans="1:2" ht="16.350000000000001" customHeight="1" x14ac:dyDescent="0.25">
      <c r="A7951" s="232">
        <v>41511</v>
      </c>
      <c r="B7951" s="233">
        <v>1911.16</v>
      </c>
    </row>
    <row r="7952" spans="1:2" ht="16.350000000000001" customHeight="1" x14ac:dyDescent="0.25">
      <c r="A7952" s="232">
        <v>41512</v>
      </c>
      <c r="B7952" s="235">
        <v>1911.16</v>
      </c>
    </row>
    <row r="7953" spans="1:2" ht="16.350000000000001" customHeight="1" x14ac:dyDescent="0.25">
      <c r="A7953" s="232">
        <v>41513</v>
      </c>
      <c r="B7953" s="233">
        <v>1922.96</v>
      </c>
    </row>
    <row r="7954" spans="1:2" ht="16.350000000000001" customHeight="1" x14ac:dyDescent="0.25">
      <c r="A7954" s="232">
        <v>41514</v>
      </c>
      <c r="B7954" s="235">
        <v>1938.26</v>
      </c>
    </row>
    <row r="7955" spans="1:2" ht="16.350000000000001" customHeight="1" x14ac:dyDescent="0.25">
      <c r="A7955" s="232">
        <v>41515</v>
      </c>
      <c r="B7955" s="233">
        <v>1939.85</v>
      </c>
    </row>
    <row r="7956" spans="1:2" ht="16.350000000000001" customHeight="1" x14ac:dyDescent="0.25">
      <c r="A7956" s="232">
        <v>41516</v>
      </c>
      <c r="B7956" s="235">
        <v>1943.04</v>
      </c>
    </row>
    <row r="7957" spans="1:2" ht="16.350000000000001" customHeight="1" x14ac:dyDescent="0.25">
      <c r="A7957" s="232">
        <v>41517</v>
      </c>
      <c r="B7957" s="233">
        <v>1935.43</v>
      </c>
    </row>
    <row r="7958" spans="1:2" ht="16.350000000000001" customHeight="1" x14ac:dyDescent="0.25">
      <c r="A7958" s="232">
        <v>41518</v>
      </c>
      <c r="B7958" s="235">
        <v>1935.43</v>
      </c>
    </row>
    <row r="7959" spans="1:2" ht="16.350000000000001" customHeight="1" x14ac:dyDescent="0.25">
      <c r="A7959" s="232">
        <v>41519</v>
      </c>
      <c r="B7959" s="233">
        <v>1935.43</v>
      </c>
    </row>
    <row r="7960" spans="1:2" ht="16.350000000000001" customHeight="1" x14ac:dyDescent="0.25">
      <c r="A7960" s="232">
        <v>41520</v>
      </c>
      <c r="B7960" s="235">
        <v>1935.43</v>
      </c>
    </row>
    <row r="7961" spans="1:2" ht="16.350000000000001" customHeight="1" x14ac:dyDescent="0.25">
      <c r="A7961" s="232">
        <v>41521</v>
      </c>
      <c r="B7961" s="233">
        <v>1946.28</v>
      </c>
    </row>
    <row r="7962" spans="1:2" ht="16.350000000000001" customHeight="1" x14ac:dyDescent="0.25">
      <c r="A7962" s="232">
        <v>41522</v>
      </c>
      <c r="B7962" s="235">
        <v>1938.99</v>
      </c>
    </row>
    <row r="7963" spans="1:2" ht="16.350000000000001" customHeight="1" x14ac:dyDescent="0.25">
      <c r="A7963" s="232">
        <v>41523</v>
      </c>
      <c r="B7963" s="233">
        <v>1952.11</v>
      </c>
    </row>
    <row r="7964" spans="1:2" ht="16.350000000000001" customHeight="1" x14ac:dyDescent="0.25">
      <c r="A7964" s="232">
        <v>41524</v>
      </c>
      <c r="B7964" s="235">
        <v>1947.99</v>
      </c>
    </row>
    <row r="7965" spans="1:2" ht="16.350000000000001" customHeight="1" x14ac:dyDescent="0.25">
      <c r="A7965" s="232">
        <v>41525</v>
      </c>
      <c r="B7965" s="233">
        <v>1947.99</v>
      </c>
    </row>
    <row r="7966" spans="1:2" ht="16.350000000000001" customHeight="1" x14ac:dyDescent="0.25">
      <c r="A7966" s="232">
        <v>41526</v>
      </c>
      <c r="B7966" s="235">
        <v>1947.99</v>
      </c>
    </row>
    <row r="7967" spans="1:2" ht="16.350000000000001" customHeight="1" x14ac:dyDescent="0.25">
      <c r="A7967" s="232">
        <v>41527</v>
      </c>
      <c r="B7967" s="233">
        <v>1946.06</v>
      </c>
    </row>
    <row r="7968" spans="1:2" ht="16.350000000000001" customHeight="1" x14ac:dyDescent="0.25">
      <c r="A7968" s="232">
        <v>41528</v>
      </c>
      <c r="B7968" s="235">
        <v>1935.55</v>
      </c>
    </row>
    <row r="7969" spans="1:2" ht="16.350000000000001" customHeight="1" x14ac:dyDescent="0.25">
      <c r="A7969" s="232">
        <v>41529</v>
      </c>
      <c r="B7969" s="233">
        <v>1923.64</v>
      </c>
    </row>
    <row r="7970" spans="1:2" ht="16.350000000000001" customHeight="1" x14ac:dyDescent="0.25">
      <c r="A7970" s="232">
        <v>41530</v>
      </c>
      <c r="B7970" s="235">
        <v>1919.25</v>
      </c>
    </row>
    <row r="7971" spans="1:2" ht="16.350000000000001" customHeight="1" x14ac:dyDescent="0.25">
      <c r="A7971" s="232">
        <v>41531</v>
      </c>
      <c r="B7971" s="233">
        <v>1919.54</v>
      </c>
    </row>
    <row r="7972" spans="1:2" ht="16.350000000000001" customHeight="1" x14ac:dyDescent="0.25">
      <c r="A7972" s="232">
        <v>41532</v>
      </c>
      <c r="B7972" s="235">
        <v>1919.54</v>
      </c>
    </row>
    <row r="7973" spans="1:2" ht="16.350000000000001" customHeight="1" x14ac:dyDescent="0.25">
      <c r="A7973" s="232">
        <v>41533</v>
      </c>
      <c r="B7973" s="233">
        <v>1919.54</v>
      </c>
    </row>
    <row r="7974" spans="1:2" ht="16.350000000000001" customHeight="1" x14ac:dyDescent="0.25">
      <c r="A7974" s="232">
        <v>41534</v>
      </c>
      <c r="B7974" s="235">
        <v>1917.03</v>
      </c>
    </row>
    <row r="7975" spans="1:2" ht="16.350000000000001" customHeight="1" x14ac:dyDescent="0.25">
      <c r="A7975" s="232">
        <v>41535</v>
      </c>
      <c r="B7975" s="233">
        <v>1914.12</v>
      </c>
    </row>
    <row r="7976" spans="1:2" ht="16.350000000000001" customHeight="1" x14ac:dyDescent="0.25">
      <c r="A7976" s="232">
        <v>41536</v>
      </c>
      <c r="B7976" s="235">
        <v>1911.3</v>
      </c>
    </row>
    <row r="7977" spans="1:2" ht="16.350000000000001" customHeight="1" x14ac:dyDescent="0.25">
      <c r="A7977" s="232">
        <v>41537</v>
      </c>
      <c r="B7977" s="233">
        <v>1887.3</v>
      </c>
    </row>
    <row r="7978" spans="1:2" ht="16.350000000000001" customHeight="1" x14ac:dyDescent="0.25">
      <c r="A7978" s="232">
        <v>41538</v>
      </c>
      <c r="B7978" s="235">
        <v>1889.12</v>
      </c>
    </row>
    <row r="7979" spans="1:2" ht="16.350000000000001" customHeight="1" x14ac:dyDescent="0.25">
      <c r="A7979" s="232">
        <v>41539</v>
      </c>
      <c r="B7979" s="233">
        <v>1889.12</v>
      </c>
    </row>
    <row r="7980" spans="1:2" ht="16.350000000000001" customHeight="1" x14ac:dyDescent="0.25">
      <c r="A7980" s="232">
        <v>41540</v>
      </c>
      <c r="B7980" s="235">
        <v>1889.12</v>
      </c>
    </row>
    <row r="7981" spans="1:2" ht="16.350000000000001" customHeight="1" x14ac:dyDescent="0.25">
      <c r="A7981" s="232">
        <v>41541</v>
      </c>
      <c r="B7981" s="233">
        <v>1892.89</v>
      </c>
    </row>
    <row r="7982" spans="1:2" ht="16.350000000000001" customHeight="1" x14ac:dyDescent="0.25">
      <c r="A7982" s="232">
        <v>41542</v>
      </c>
      <c r="B7982" s="235">
        <v>1888.14</v>
      </c>
    </row>
    <row r="7983" spans="1:2" ht="16.350000000000001" customHeight="1" x14ac:dyDescent="0.25">
      <c r="A7983" s="232">
        <v>41543</v>
      </c>
      <c r="B7983" s="233">
        <v>1893.42</v>
      </c>
    </row>
    <row r="7984" spans="1:2" ht="16.350000000000001" customHeight="1" x14ac:dyDescent="0.25">
      <c r="A7984" s="232">
        <v>41544</v>
      </c>
      <c r="B7984" s="235">
        <v>1899.1</v>
      </c>
    </row>
    <row r="7985" spans="1:2" ht="16.350000000000001" customHeight="1" x14ac:dyDescent="0.25">
      <c r="A7985" s="232">
        <v>41545</v>
      </c>
      <c r="B7985" s="233">
        <v>1914.65</v>
      </c>
    </row>
    <row r="7986" spans="1:2" ht="16.350000000000001" customHeight="1" x14ac:dyDescent="0.25">
      <c r="A7986" s="232">
        <v>41546</v>
      </c>
      <c r="B7986" s="235">
        <v>1914.65</v>
      </c>
    </row>
    <row r="7987" spans="1:2" ht="16.350000000000001" customHeight="1" x14ac:dyDescent="0.25">
      <c r="A7987" s="232">
        <v>41547</v>
      </c>
      <c r="B7987" s="233">
        <v>1914.65</v>
      </c>
    </row>
    <row r="7988" spans="1:2" ht="16.350000000000001" customHeight="1" x14ac:dyDescent="0.25">
      <c r="A7988" s="232">
        <v>41548</v>
      </c>
      <c r="B7988" s="235">
        <v>1908.29</v>
      </c>
    </row>
    <row r="7989" spans="1:2" ht="16.350000000000001" customHeight="1" x14ac:dyDescent="0.25">
      <c r="A7989" s="232">
        <v>41549</v>
      </c>
      <c r="B7989" s="233">
        <v>1893.77</v>
      </c>
    </row>
    <row r="7990" spans="1:2" ht="16.350000000000001" customHeight="1" x14ac:dyDescent="0.25">
      <c r="A7990" s="232">
        <v>41550</v>
      </c>
      <c r="B7990" s="235">
        <v>1884.97</v>
      </c>
    </row>
    <row r="7991" spans="1:2" ht="16.350000000000001" customHeight="1" x14ac:dyDescent="0.25">
      <c r="A7991" s="232">
        <v>41551</v>
      </c>
      <c r="B7991" s="233">
        <v>1889.95</v>
      </c>
    </row>
    <row r="7992" spans="1:2" ht="16.350000000000001" customHeight="1" x14ac:dyDescent="0.25">
      <c r="A7992" s="232">
        <v>41552</v>
      </c>
      <c r="B7992" s="235">
        <v>1886.78</v>
      </c>
    </row>
    <row r="7993" spans="1:2" ht="16.350000000000001" customHeight="1" x14ac:dyDescent="0.25">
      <c r="A7993" s="232">
        <v>41553</v>
      </c>
      <c r="B7993" s="233">
        <v>1886.78</v>
      </c>
    </row>
    <row r="7994" spans="1:2" ht="16.350000000000001" customHeight="1" x14ac:dyDescent="0.25">
      <c r="A7994" s="232">
        <v>41554</v>
      </c>
      <c r="B7994" s="235">
        <v>1886.78</v>
      </c>
    </row>
    <row r="7995" spans="1:2" ht="16.350000000000001" customHeight="1" x14ac:dyDescent="0.25">
      <c r="A7995" s="232">
        <v>41555</v>
      </c>
      <c r="B7995" s="233">
        <v>1885.19</v>
      </c>
    </row>
    <row r="7996" spans="1:2" ht="16.350000000000001" customHeight="1" x14ac:dyDescent="0.25">
      <c r="A7996" s="232">
        <v>41556</v>
      </c>
      <c r="B7996" s="235">
        <v>1889.17</v>
      </c>
    </row>
    <row r="7997" spans="1:2" ht="16.350000000000001" customHeight="1" x14ac:dyDescent="0.25">
      <c r="A7997" s="232">
        <v>41557</v>
      </c>
      <c r="B7997" s="233">
        <v>1894.06</v>
      </c>
    </row>
    <row r="7998" spans="1:2" ht="16.350000000000001" customHeight="1" x14ac:dyDescent="0.25">
      <c r="A7998" s="232">
        <v>41558</v>
      </c>
      <c r="B7998" s="235">
        <v>1885.84</v>
      </c>
    </row>
    <row r="7999" spans="1:2" ht="16.350000000000001" customHeight="1" x14ac:dyDescent="0.25">
      <c r="A7999" s="232">
        <v>41559</v>
      </c>
      <c r="B7999" s="233">
        <v>1883.65</v>
      </c>
    </row>
    <row r="8000" spans="1:2" ht="16.350000000000001" customHeight="1" x14ac:dyDescent="0.25">
      <c r="A8000" s="232">
        <v>41560</v>
      </c>
      <c r="B8000" s="235">
        <v>1883.65</v>
      </c>
    </row>
    <row r="8001" spans="1:2" ht="16.350000000000001" customHeight="1" x14ac:dyDescent="0.25">
      <c r="A8001" s="232">
        <v>41561</v>
      </c>
      <c r="B8001" s="233">
        <v>1883.65</v>
      </c>
    </row>
    <row r="8002" spans="1:2" ht="16.350000000000001" customHeight="1" x14ac:dyDescent="0.25">
      <c r="A8002" s="232">
        <v>41562</v>
      </c>
      <c r="B8002" s="235">
        <v>1883.65</v>
      </c>
    </row>
    <row r="8003" spans="1:2" ht="16.350000000000001" customHeight="1" x14ac:dyDescent="0.25">
      <c r="A8003" s="232">
        <v>41563</v>
      </c>
      <c r="B8003" s="233">
        <v>1883.7</v>
      </c>
    </row>
    <row r="8004" spans="1:2" ht="16.350000000000001" customHeight="1" x14ac:dyDescent="0.25">
      <c r="A8004" s="232">
        <v>41564</v>
      </c>
      <c r="B8004" s="235">
        <v>1880.91</v>
      </c>
    </row>
    <row r="8005" spans="1:2" ht="16.350000000000001" customHeight="1" x14ac:dyDescent="0.25">
      <c r="A8005" s="232">
        <v>41565</v>
      </c>
      <c r="B8005" s="233">
        <v>1879.48</v>
      </c>
    </row>
    <row r="8006" spans="1:2" ht="16.350000000000001" customHeight="1" x14ac:dyDescent="0.25">
      <c r="A8006" s="232">
        <v>41566</v>
      </c>
      <c r="B8006" s="235">
        <v>1879.88</v>
      </c>
    </row>
    <row r="8007" spans="1:2" ht="16.350000000000001" customHeight="1" x14ac:dyDescent="0.25">
      <c r="A8007" s="232">
        <v>41567</v>
      </c>
      <c r="B8007" s="233">
        <v>1879.88</v>
      </c>
    </row>
    <row r="8008" spans="1:2" ht="16.350000000000001" customHeight="1" x14ac:dyDescent="0.25">
      <c r="A8008" s="232">
        <v>41568</v>
      </c>
      <c r="B8008" s="235">
        <v>1879.88</v>
      </c>
    </row>
    <row r="8009" spans="1:2" ht="16.350000000000001" customHeight="1" x14ac:dyDescent="0.25">
      <c r="A8009" s="232">
        <v>41569</v>
      </c>
      <c r="B8009" s="233">
        <v>1885.52</v>
      </c>
    </row>
    <row r="8010" spans="1:2" ht="16.350000000000001" customHeight="1" x14ac:dyDescent="0.25">
      <c r="A8010" s="232">
        <v>41570</v>
      </c>
      <c r="B8010" s="235">
        <v>1879.46</v>
      </c>
    </row>
    <row r="8011" spans="1:2" ht="16.350000000000001" customHeight="1" x14ac:dyDescent="0.25">
      <c r="A8011" s="232">
        <v>41571</v>
      </c>
      <c r="B8011" s="233">
        <v>1883.14</v>
      </c>
    </row>
    <row r="8012" spans="1:2" ht="16.350000000000001" customHeight="1" x14ac:dyDescent="0.25">
      <c r="A8012" s="232">
        <v>41572</v>
      </c>
      <c r="B8012" s="235">
        <v>1882.11</v>
      </c>
    </row>
    <row r="8013" spans="1:2" ht="16.350000000000001" customHeight="1" x14ac:dyDescent="0.25">
      <c r="A8013" s="232">
        <v>41573</v>
      </c>
      <c r="B8013" s="233">
        <v>1882.34</v>
      </c>
    </row>
    <row r="8014" spans="1:2" ht="16.350000000000001" customHeight="1" x14ac:dyDescent="0.25">
      <c r="A8014" s="232">
        <v>41574</v>
      </c>
      <c r="B8014" s="235">
        <v>1882.34</v>
      </c>
    </row>
    <row r="8015" spans="1:2" ht="16.350000000000001" customHeight="1" x14ac:dyDescent="0.25">
      <c r="A8015" s="232">
        <v>41575</v>
      </c>
      <c r="B8015" s="233">
        <v>1882.34</v>
      </c>
    </row>
    <row r="8016" spans="1:2" ht="16.350000000000001" customHeight="1" x14ac:dyDescent="0.25">
      <c r="A8016" s="232">
        <v>41576</v>
      </c>
      <c r="B8016" s="235">
        <v>1884.43</v>
      </c>
    </row>
    <row r="8017" spans="1:2" ht="16.350000000000001" customHeight="1" x14ac:dyDescent="0.25">
      <c r="A8017" s="232">
        <v>41577</v>
      </c>
      <c r="B8017" s="233">
        <v>1883.42</v>
      </c>
    </row>
    <row r="8018" spans="1:2" ht="16.350000000000001" customHeight="1" x14ac:dyDescent="0.25">
      <c r="A8018" s="232">
        <v>41578</v>
      </c>
      <c r="B8018" s="235">
        <v>1884.06</v>
      </c>
    </row>
    <row r="8019" spans="1:2" ht="16.350000000000001" customHeight="1" x14ac:dyDescent="0.25">
      <c r="A8019" s="232">
        <v>41579</v>
      </c>
      <c r="B8019" s="233">
        <v>1889.16</v>
      </c>
    </row>
    <row r="8020" spans="1:2" ht="16.350000000000001" customHeight="1" x14ac:dyDescent="0.25">
      <c r="A8020" s="232">
        <v>41580</v>
      </c>
      <c r="B8020" s="235">
        <v>1901.22</v>
      </c>
    </row>
    <row r="8021" spans="1:2" ht="16.350000000000001" customHeight="1" x14ac:dyDescent="0.25">
      <c r="A8021" s="232">
        <v>41581</v>
      </c>
      <c r="B8021" s="233">
        <v>1901.22</v>
      </c>
    </row>
    <row r="8022" spans="1:2" ht="16.350000000000001" customHeight="1" x14ac:dyDescent="0.25">
      <c r="A8022" s="232">
        <v>41582</v>
      </c>
      <c r="B8022" s="235">
        <v>1901.22</v>
      </c>
    </row>
    <row r="8023" spans="1:2" ht="16.350000000000001" customHeight="1" x14ac:dyDescent="0.25">
      <c r="A8023" s="232">
        <v>41583</v>
      </c>
      <c r="B8023" s="233">
        <v>1901.22</v>
      </c>
    </row>
    <row r="8024" spans="1:2" ht="16.350000000000001" customHeight="1" x14ac:dyDescent="0.25">
      <c r="A8024" s="232">
        <v>41584</v>
      </c>
      <c r="B8024" s="235">
        <v>1916.22</v>
      </c>
    </row>
    <row r="8025" spans="1:2" ht="16.350000000000001" customHeight="1" x14ac:dyDescent="0.25">
      <c r="A8025" s="232">
        <v>41585</v>
      </c>
      <c r="B8025" s="233">
        <v>1916.8</v>
      </c>
    </row>
    <row r="8026" spans="1:2" ht="16.350000000000001" customHeight="1" x14ac:dyDescent="0.25">
      <c r="A8026" s="232">
        <v>41586</v>
      </c>
      <c r="B8026" s="235">
        <v>1924.87</v>
      </c>
    </row>
    <row r="8027" spans="1:2" ht="16.350000000000001" customHeight="1" x14ac:dyDescent="0.25">
      <c r="A8027" s="232">
        <v>41587</v>
      </c>
      <c r="B8027" s="233">
        <v>1932.77</v>
      </c>
    </row>
    <row r="8028" spans="1:2" ht="16.350000000000001" customHeight="1" x14ac:dyDescent="0.25">
      <c r="A8028" s="232">
        <v>41588</v>
      </c>
      <c r="B8028" s="235">
        <v>1932.77</v>
      </c>
    </row>
    <row r="8029" spans="1:2" ht="16.350000000000001" customHeight="1" x14ac:dyDescent="0.25">
      <c r="A8029" s="232">
        <v>41589</v>
      </c>
      <c r="B8029" s="233">
        <v>1932.77</v>
      </c>
    </row>
    <row r="8030" spans="1:2" ht="16.350000000000001" customHeight="1" x14ac:dyDescent="0.25">
      <c r="A8030" s="232">
        <v>41590</v>
      </c>
      <c r="B8030" s="235">
        <v>1932.77</v>
      </c>
    </row>
    <row r="8031" spans="1:2" ht="16.350000000000001" customHeight="1" x14ac:dyDescent="0.25">
      <c r="A8031" s="232">
        <v>41591</v>
      </c>
      <c r="B8031" s="233">
        <v>1928.96</v>
      </c>
    </row>
    <row r="8032" spans="1:2" ht="16.350000000000001" customHeight="1" x14ac:dyDescent="0.25">
      <c r="A8032" s="232">
        <v>41592</v>
      </c>
      <c r="B8032" s="235">
        <v>1932.03</v>
      </c>
    </row>
    <row r="8033" spans="1:2" ht="16.350000000000001" customHeight="1" x14ac:dyDescent="0.25">
      <c r="A8033" s="232">
        <v>41593</v>
      </c>
      <c r="B8033" s="233">
        <v>1929.24</v>
      </c>
    </row>
    <row r="8034" spans="1:2" ht="16.350000000000001" customHeight="1" x14ac:dyDescent="0.25">
      <c r="A8034" s="232">
        <v>41594</v>
      </c>
      <c r="B8034" s="235">
        <v>1919.89</v>
      </c>
    </row>
    <row r="8035" spans="1:2" ht="16.350000000000001" customHeight="1" x14ac:dyDescent="0.25">
      <c r="A8035" s="232">
        <v>41595</v>
      </c>
      <c r="B8035" s="233">
        <v>1919.89</v>
      </c>
    </row>
    <row r="8036" spans="1:2" ht="16.350000000000001" customHeight="1" x14ac:dyDescent="0.25">
      <c r="A8036" s="232">
        <v>41596</v>
      </c>
      <c r="B8036" s="235">
        <v>1919.89</v>
      </c>
    </row>
    <row r="8037" spans="1:2" ht="16.350000000000001" customHeight="1" x14ac:dyDescent="0.25">
      <c r="A8037" s="232">
        <v>41597</v>
      </c>
      <c r="B8037" s="233">
        <v>1915.37</v>
      </c>
    </row>
    <row r="8038" spans="1:2" ht="16.350000000000001" customHeight="1" x14ac:dyDescent="0.25">
      <c r="A8038" s="232">
        <v>41598</v>
      </c>
      <c r="B8038" s="235">
        <v>1919.2</v>
      </c>
    </row>
    <row r="8039" spans="1:2" ht="16.350000000000001" customHeight="1" x14ac:dyDescent="0.25">
      <c r="A8039" s="232">
        <v>41599</v>
      </c>
      <c r="B8039" s="233">
        <v>1923.19</v>
      </c>
    </row>
    <row r="8040" spans="1:2" ht="16.350000000000001" customHeight="1" x14ac:dyDescent="0.25">
      <c r="A8040" s="232">
        <v>41600</v>
      </c>
      <c r="B8040" s="235">
        <v>1932.42</v>
      </c>
    </row>
    <row r="8041" spans="1:2" ht="16.350000000000001" customHeight="1" x14ac:dyDescent="0.25">
      <c r="A8041" s="232">
        <v>41601</v>
      </c>
      <c r="B8041" s="233">
        <v>1929.13</v>
      </c>
    </row>
    <row r="8042" spans="1:2" ht="16.350000000000001" customHeight="1" x14ac:dyDescent="0.25">
      <c r="A8042" s="232">
        <v>41602</v>
      </c>
      <c r="B8042" s="235">
        <v>1929.13</v>
      </c>
    </row>
    <row r="8043" spans="1:2" ht="16.350000000000001" customHeight="1" x14ac:dyDescent="0.25">
      <c r="A8043" s="232">
        <v>41603</v>
      </c>
      <c r="B8043" s="233">
        <v>1929.13</v>
      </c>
    </row>
    <row r="8044" spans="1:2" ht="16.350000000000001" customHeight="1" x14ac:dyDescent="0.25">
      <c r="A8044" s="232">
        <v>41604</v>
      </c>
      <c r="B8044" s="235">
        <v>1926.99</v>
      </c>
    </row>
    <row r="8045" spans="1:2" ht="16.350000000000001" customHeight="1" x14ac:dyDescent="0.25">
      <c r="A8045" s="232">
        <v>41605</v>
      </c>
      <c r="B8045" s="233">
        <v>1926.74</v>
      </c>
    </row>
    <row r="8046" spans="1:2" ht="16.350000000000001" customHeight="1" x14ac:dyDescent="0.25">
      <c r="A8046" s="232">
        <v>41606</v>
      </c>
      <c r="B8046" s="235">
        <v>1928.25</v>
      </c>
    </row>
    <row r="8047" spans="1:2" ht="16.350000000000001" customHeight="1" x14ac:dyDescent="0.25">
      <c r="A8047" s="232">
        <v>41607</v>
      </c>
      <c r="B8047" s="233">
        <v>1928.25</v>
      </c>
    </row>
    <row r="8048" spans="1:2" ht="16.350000000000001" customHeight="1" x14ac:dyDescent="0.25">
      <c r="A8048" s="232">
        <v>41608</v>
      </c>
      <c r="B8048" s="235">
        <v>1931.88</v>
      </c>
    </row>
    <row r="8049" spans="1:2" ht="16.350000000000001" customHeight="1" x14ac:dyDescent="0.25">
      <c r="A8049" s="232">
        <v>41609</v>
      </c>
      <c r="B8049" s="233">
        <v>1931.88</v>
      </c>
    </row>
    <row r="8050" spans="1:2" ht="16.350000000000001" customHeight="1" x14ac:dyDescent="0.25">
      <c r="A8050" s="232">
        <v>41610</v>
      </c>
      <c r="B8050" s="235">
        <v>1931.88</v>
      </c>
    </row>
    <row r="8051" spans="1:2" ht="16.350000000000001" customHeight="1" x14ac:dyDescent="0.25">
      <c r="A8051" s="232">
        <v>41611</v>
      </c>
      <c r="B8051" s="233">
        <v>1934.16</v>
      </c>
    </row>
    <row r="8052" spans="1:2" ht="16.350000000000001" customHeight="1" x14ac:dyDescent="0.25">
      <c r="A8052" s="232">
        <v>41612</v>
      </c>
      <c r="B8052" s="235">
        <v>1941.01</v>
      </c>
    </row>
    <row r="8053" spans="1:2" ht="16.350000000000001" customHeight="1" x14ac:dyDescent="0.25">
      <c r="A8053" s="232">
        <v>41613</v>
      </c>
      <c r="B8053" s="233">
        <v>1948.48</v>
      </c>
    </row>
    <row r="8054" spans="1:2" ht="16.350000000000001" customHeight="1" x14ac:dyDescent="0.25">
      <c r="A8054" s="232">
        <v>41614</v>
      </c>
      <c r="B8054" s="235">
        <v>1940.26</v>
      </c>
    </row>
    <row r="8055" spans="1:2" ht="16.350000000000001" customHeight="1" x14ac:dyDescent="0.25">
      <c r="A8055" s="232">
        <v>41615</v>
      </c>
      <c r="B8055" s="233">
        <v>1936.33</v>
      </c>
    </row>
    <row r="8056" spans="1:2" ht="16.350000000000001" customHeight="1" x14ac:dyDescent="0.25">
      <c r="A8056" s="232">
        <v>41616</v>
      </c>
      <c r="B8056" s="235">
        <v>1936.33</v>
      </c>
    </row>
    <row r="8057" spans="1:2" ht="16.350000000000001" customHeight="1" x14ac:dyDescent="0.25">
      <c r="A8057" s="232">
        <v>41617</v>
      </c>
      <c r="B8057" s="233">
        <v>1936.33</v>
      </c>
    </row>
    <row r="8058" spans="1:2" ht="16.350000000000001" customHeight="1" x14ac:dyDescent="0.25">
      <c r="A8058" s="232">
        <v>41618</v>
      </c>
      <c r="B8058" s="235">
        <v>1932.71</v>
      </c>
    </row>
    <row r="8059" spans="1:2" ht="16.350000000000001" customHeight="1" x14ac:dyDescent="0.25">
      <c r="A8059" s="232">
        <v>41619</v>
      </c>
      <c r="B8059" s="233">
        <v>1933.52</v>
      </c>
    </row>
    <row r="8060" spans="1:2" ht="16.350000000000001" customHeight="1" x14ac:dyDescent="0.25">
      <c r="A8060" s="232">
        <v>41620</v>
      </c>
      <c r="B8060" s="235">
        <v>1935.61</v>
      </c>
    </row>
    <row r="8061" spans="1:2" ht="16.350000000000001" customHeight="1" x14ac:dyDescent="0.25">
      <c r="A8061" s="232">
        <v>41621</v>
      </c>
      <c r="B8061" s="233">
        <v>1935.89</v>
      </c>
    </row>
    <row r="8062" spans="1:2" ht="16.350000000000001" customHeight="1" x14ac:dyDescent="0.25">
      <c r="A8062" s="232">
        <v>41622</v>
      </c>
      <c r="B8062" s="235">
        <v>1930.87</v>
      </c>
    </row>
    <row r="8063" spans="1:2" ht="16.350000000000001" customHeight="1" x14ac:dyDescent="0.25">
      <c r="A8063" s="232">
        <v>41623</v>
      </c>
      <c r="B8063" s="233">
        <v>1930.87</v>
      </c>
    </row>
    <row r="8064" spans="1:2" ht="16.350000000000001" customHeight="1" x14ac:dyDescent="0.25">
      <c r="A8064" s="232">
        <v>41624</v>
      </c>
      <c r="B8064" s="235">
        <v>1930.87</v>
      </c>
    </row>
    <row r="8065" spans="1:2" ht="16.350000000000001" customHeight="1" x14ac:dyDescent="0.25">
      <c r="A8065" s="232">
        <v>41625</v>
      </c>
      <c r="B8065" s="233">
        <v>1934.95</v>
      </c>
    </row>
    <row r="8066" spans="1:2" ht="16.350000000000001" customHeight="1" x14ac:dyDescent="0.25">
      <c r="A8066" s="232">
        <v>41626</v>
      </c>
      <c r="B8066" s="235">
        <v>1936.14</v>
      </c>
    </row>
    <row r="8067" spans="1:2" ht="16.350000000000001" customHeight="1" x14ac:dyDescent="0.25">
      <c r="A8067" s="232">
        <v>41627</v>
      </c>
      <c r="B8067" s="233">
        <v>1945.6</v>
      </c>
    </row>
    <row r="8068" spans="1:2" ht="16.350000000000001" customHeight="1" x14ac:dyDescent="0.25">
      <c r="A8068" s="232">
        <v>41628</v>
      </c>
      <c r="B8068" s="235">
        <v>1943.46</v>
      </c>
    </row>
    <row r="8069" spans="1:2" ht="16.350000000000001" customHeight="1" x14ac:dyDescent="0.25">
      <c r="A8069" s="232">
        <v>41629</v>
      </c>
      <c r="B8069" s="233">
        <v>1935.93</v>
      </c>
    </row>
    <row r="8070" spans="1:2" ht="16.350000000000001" customHeight="1" x14ac:dyDescent="0.25">
      <c r="A8070" s="232">
        <v>41630</v>
      </c>
      <c r="B8070" s="235">
        <v>1935.93</v>
      </c>
    </row>
    <row r="8071" spans="1:2" ht="16.350000000000001" customHeight="1" x14ac:dyDescent="0.25">
      <c r="A8071" s="232">
        <v>41631</v>
      </c>
      <c r="B8071" s="233">
        <v>1935.93</v>
      </c>
    </row>
    <row r="8072" spans="1:2" ht="16.350000000000001" customHeight="1" x14ac:dyDescent="0.25">
      <c r="A8072" s="232">
        <v>41632</v>
      </c>
      <c r="B8072" s="235">
        <v>1925.45</v>
      </c>
    </row>
    <row r="8073" spans="1:2" ht="16.350000000000001" customHeight="1" x14ac:dyDescent="0.25">
      <c r="A8073" s="232">
        <v>41633</v>
      </c>
      <c r="B8073" s="233">
        <v>1922.76</v>
      </c>
    </row>
    <row r="8074" spans="1:2" ht="16.350000000000001" customHeight="1" x14ac:dyDescent="0.25">
      <c r="A8074" s="232">
        <v>41634</v>
      </c>
      <c r="B8074" s="235">
        <v>1922.76</v>
      </c>
    </row>
    <row r="8075" spans="1:2" ht="16.350000000000001" customHeight="1" x14ac:dyDescent="0.25">
      <c r="A8075" s="232">
        <v>41635</v>
      </c>
      <c r="B8075" s="233">
        <v>1921.22</v>
      </c>
    </row>
    <row r="8076" spans="1:2" ht="16.350000000000001" customHeight="1" x14ac:dyDescent="0.25">
      <c r="A8076" s="232">
        <v>41636</v>
      </c>
      <c r="B8076" s="235">
        <v>1922.56</v>
      </c>
    </row>
    <row r="8077" spans="1:2" ht="16.350000000000001" customHeight="1" x14ac:dyDescent="0.25">
      <c r="A8077" s="232">
        <v>41637</v>
      </c>
      <c r="B8077" s="233">
        <v>1922.56</v>
      </c>
    </row>
    <row r="8078" spans="1:2" ht="16.350000000000001" customHeight="1" x14ac:dyDescent="0.25">
      <c r="A8078" s="232">
        <v>41638</v>
      </c>
      <c r="B8078" s="235">
        <v>1922.56</v>
      </c>
    </row>
    <row r="8079" spans="1:2" ht="16.350000000000001" customHeight="1" x14ac:dyDescent="0.25">
      <c r="A8079" s="232">
        <v>41639</v>
      </c>
      <c r="B8079" s="233">
        <v>1926.83</v>
      </c>
    </row>
    <row r="8080" spans="1:2" ht="16.350000000000001" customHeight="1" x14ac:dyDescent="0.25">
      <c r="A8080" s="232">
        <v>41640</v>
      </c>
      <c r="B8080" s="235">
        <v>1926.83</v>
      </c>
    </row>
    <row r="8081" spans="1:2" ht="16.350000000000001" customHeight="1" x14ac:dyDescent="0.25">
      <c r="A8081" s="232">
        <v>41641</v>
      </c>
      <c r="B8081" s="233">
        <v>1926.83</v>
      </c>
    </row>
    <row r="8082" spans="1:2" ht="16.350000000000001" customHeight="1" x14ac:dyDescent="0.25">
      <c r="A8082" s="232">
        <v>41642</v>
      </c>
      <c r="B8082" s="235">
        <v>1938.89</v>
      </c>
    </row>
    <row r="8083" spans="1:2" ht="16.350000000000001" customHeight="1" x14ac:dyDescent="0.25">
      <c r="A8083" s="232">
        <v>41643</v>
      </c>
      <c r="B8083" s="233">
        <v>1936.92</v>
      </c>
    </row>
    <row r="8084" spans="1:2" ht="16.350000000000001" customHeight="1" x14ac:dyDescent="0.25">
      <c r="A8084" s="232">
        <v>41644</v>
      </c>
      <c r="B8084" s="235">
        <v>1936.92</v>
      </c>
    </row>
    <row r="8085" spans="1:2" ht="16.350000000000001" customHeight="1" x14ac:dyDescent="0.25">
      <c r="A8085" s="232">
        <v>41645</v>
      </c>
      <c r="B8085" s="233">
        <v>1936.92</v>
      </c>
    </row>
    <row r="8086" spans="1:2" ht="16.350000000000001" customHeight="1" x14ac:dyDescent="0.25">
      <c r="A8086" s="232">
        <v>41646</v>
      </c>
      <c r="B8086" s="235">
        <v>1936.92</v>
      </c>
    </row>
    <row r="8087" spans="1:2" ht="16.350000000000001" customHeight="1" x14ac:dyDescent="0.25">
      <c r="A8087" s="232">
        <v>41647</v>
      </c>
      <c r="B8087" s="233">
        <v>1930.45</v>
      </c>
    </row>
    <row r="8088" spans="1:2" ht="16.350000000000001" customHeight="1" x14ac:dyDescent="0.25">
      <c r="A8088" s="232">
        <v>41648</v>
      </c>
      <c r="B8088" s="235">
        <v>1933.24</v>
      </c>
    </row>
    <row r="8089" spans="1:2" ht="16.350000000000001" customHeight="1" x14ac:dyDescent="0.25">
      <c r="A8089" s="232">
        <v>41649</v>
      </c>
      <c r="B8089" s="233">
        <v>1934.88</v>
      </c>
    </row>
    <row r="8090" spans="1:2" ht="16.350000000000001" customHeight="1" x14ac:dyDescent="0.25">
      <c r="A8090" s="232">
        <v>41650</v>
      </c>
      <c r="B8090" s="235">
        <v>1926.55</v>
      </c>
    </row>
    <row r="8091" spans="1:2" ht="16.350000000000001" customHeight="1" x14ac:dyDescent="0.25">
      <c r="A8091" s="232">
        <v>41651</v>
      </c>
      <c r="B8091" s="233">
        <v>1926.55</v>
      </c>
    </row>
    <row r="8092" spans="1:2" ht="16.350000000000001" customHeight="1" x14ac:dyDescent="0.25">
      <c r="A8092" s="232">
        <v>41652</v>
      </c>
      <c r="B8092" s="235">
        <v>1926.55</v>
      </c>
    </row>
    <row r="8093" spans="1:2" ht="16.350000000000001" customHeight="1" x14ac:dyDescent="0.25">
      <c r="A8093" s="232">
        <v>41653</v>
      </c>
      <c r="B8093" s="233">
        <v>1924.79</v>
      </c>
    </row>
    <row r="8094" spans="1:2" ht="16.350000000000001" customHeight="1" x14ac:dyDescent="0.25">
      <c r="A8094" s="232">
        <v>41654</v>
      </c>
      <c r="B8094" s="235">
        <v>1932.59</v>
      </c>
    </row>
    <row r="8095" spans="1:2" ht="16.350000000000001" customHeight="1" x14ac:dyDescent="0.25">
      <c r="A8095" s="232">
        <v>41655</v>
      </c>
      <c r="B8095" s="233">
        <v>1941.45</v>
      </c>
    </row>
    <row r="8096" spans="1:2" ht="16.350000000000001" customHeight="1" x14ac:dyDescent="0.25">
      <c r="A8096" s="232">
        <v>41656</v>
      </c>
      <c r="B8096" s="235">
        <v>1947.15</v>
      </c>
    </row>
    <row r="8097" spans="1:2" ht="16.350000000000001" customHeight="1" x14ac:dyDescent="0.25">
      <c r="A8097" s="232">
        <v>41657</v>
      </c>
      <c r="B8097" s="233">
        <v>1957.86</v>
      </c>
    </row>
    <row r="8098" spans="1:2" ht="16.350000000000001" customHeight="1" x14ac:dyDescent="0.25">
      <c r="A8098" s="232">
        <v>41658</v>
      </c>
      <c r="B8098" s="235">
        <v>1957.86</v>
      </c>
    </row>
    <row r="8099" spans="1:2" ht="16.350000000000001" customHeight="1" x14ac:dyDescent="0.25">
      <c r="A8099" s="232">
        <v>41659</v>
      </c>
      <c r="B8099" s="233">
        <v>1957.86</v>
      </c>
    </row>
    <row r="8100" spans="1:2" ht="16.350000000000001" customHeight="1" x14ac:dyDescent="0.25">
      <c r="A8100" s="232">
        <v>41660</v>
      </c>
      <c r="B8100" s="235">
        <v>1957.86</v>
      </c>
    </row>
    <row r="8101" spans="1:2" ht="16.350000000000001" customHeight="1" x14ac:dyDescent="0.25">
      <c r="A8101" s="232">
        <v>41661</v>
      </c>
      <c r="B8101" s="233">
        <v>1981.98</v>
      </c>
    </row>
    <row r="8102" spans="1:2" ht="16.350000000000001" customHeight="1" x14ac:dyDescent="0.25">
      <c r="A8102" s="232">
        <v>41662</v>
      </c>
      <c r="B8102" s="235">
        <v>1983.48</v>
      </c>
    </row>
    <row r="8103" spans="1:2" ht="16.350000000000001" customHeight="1" x14ac:dyDescent="0.25">
      <c r="A8103" s="232">
        <v>41663</v>
      </c>
      <c r="B8103" s="233">
        <v>1993.23</v>
      </c>
    </row>
    <row r="8104" spans="1:2" ht="16.350000000000001" customHeight="1" x14ac:dyDescent="0.25">
      <c r="A8104" s="232">
        <v>41664</v>
      </c>
      <c r="B8104" s="235">
        <v>2000.48</v>
      </c>
    </row>
    <row r="8105" spans="1:2" ht="16.350000000000001" customHeight="1" x14ac:dyDescent="0.25">
      <c r="A8105" s="232">
        <v>41665</v>
      </c>
      <c r="B8105" s="233">
        <v>2000.48</v>
      </c>
    </row>
    <row r="8106" spans="1:2" ht="16.350000000000001" customHeight="1" x14ac:dyDescent="0.25">
      <c r="A8106" s="232">
        <v>41666</v>
      </c>
      <c r="B8106" s="235">
        <v>2000.48</v>
      </c>
    </row>
    <row r="8107" spans="1:2" ht="16.350000000000001" customHeight="1" x14ac:dyDescent="0.25">
      <c r="A8107" s="232">
        <v>41667</v>
      </c>
      <c r="B8107" s="233">
        <v>1997.91</v>
      </c>
    </row>
    <row r="8108" spans="1:2" ht="16.350000000000001" customHeight="1" x14ac:dyDescent="0.25">
      <c r="A8108" s="232">
        <v>41668</v>
      </c>
      <c r="B8108" s="235">
        <v>2000.56</v>
      </c>
    </row>
    <row r="8109" spans="1:2" ht="16.350000000000001" customHeight="1" x14ac:dyDescent="0.25">
      <c r="A8109" s="232">
        <v>41669</v>
      </c>
      <c r="B8109" s="233">
        <v>2013.17</v>
      </c>
    </row>
    <row r="8110" spans="1:2" ht="16.350000000000001" customHeight="1" x14ac:dyDescent="0.25">
      <c r="A8110" s="232">
        <v>41670</v>
      </c>
      <c r="B8110" s="235">
        <v>2008.26</v>
      </c>
    </row>
    <row r="8111" spans="1:2" ht="16.350000000000001" customHeight="1" x14ac:dyDescent="0.25">
      <c r="A8111" s="232">
        <v>41671</v>
      </c>
      <c r="B8111" s="233">
        <v>2021.1</v>
      </c>
    </row>
    <row r="8112" spans="1:2" ht="16.350000000000001" customHeight="1" x14ac:dyDescent="0.25">
      <c r="A8112" s="232">
        <v>41672</v>
      </c>
      <c r="B8112" s="235">
        <v>2021.1</v>
      </c>
    </row>
    <row r="8113" spans="1:2" ht="16.350000000000001" customHeight="1" x14ac:dyDescent="0.25">
      <c r="A8113" s="232">
        <v>41673</v>
      </c>
      <c r="B8113" s="233">
        <v>2021.1</v>
      </c>
    </row>
    <row r="8114" spans="1:2" ht="16.350000000000001" customHeight="1" x14ac:dyDescent="0.25">
      <c r="A8114" s="232">
        <v>41674</v>
      </c>
      <c r="B8114" s="235">
        <v>2039.85</v>
      </c>
    </row>
    <row r="8115" spans="1:2" ht="16.350000000000001" customHeight="1" x14ac:dyDescent="0.25">
      <c r="A8115" s="232">
        <v>41675</v>
      </c>
      <c r="B8115" s="233">
        <v>2041.34</v>
      </c>
    </row>
    <row r="8116" spans="1:2" ht="16.350000000000001" customHeight="1" x14ac:dyDescent="0.25">
      <c r="A8116" s="232">
        <v>41676</v>
      </c>
      <c r="B8116" s="235">
        <v>2048.75</v>
      </c>
    </row>
    <row r="8117" spans="1:2" ht="16.350000000000001" customHeight="1" x14ac:dyDescent="0.25">
      <c r="A8117" s="232">
        <v>41677</v>
      </c>
      <c r="B8117" s="233">
        <v>2049.52</v>
      </c>
    </row>
    <row r="8118" spans="1:2" ht="16.350000000000001" customHeight="1" x14ac:dyDescent="0.25">
      <c r="A8118" s="232">
        <v>41678</v>
      </c>
      <c r="B8118" s="235">
        <v>2046.06</v>
      </c>
    </row>
    <row r="8119" spans="1:2" ht="16.350000000000001" customHeight="1" x14ac:dyDescent="0.25">
      <c r="A8119" s="232">
        <v>41679</v>
      </c>
      <c r="B8119" s="233">
        <v>2046.06</v>
      </c>
    </row>
    <row r="8120" spans="1:2" ht="16.350000000000001" customHeight="1" x14ac:dyDescent="0.25">
      <c r="A8120" s="232">
        <v>41680</v>
      </c>
      <c r="B8120" s="235">
        <v>2046.06</v>
      </c>
    </row>
    <row r="8121" spans="1:2" ht="16.350000000000001" customHeight="1" x14ac:dyDescent="0.25">
      <c r="A8121" s="232">
        <v>41681</v>
      </c>
      <c r="B8121" s="233">
        <v>2048.5500000000002</v>
      </c>
    </row>
    <row r="8122" spans="1:2" ht="16.350000000000001" customHeight="1" x14ac:dyDescent="0.25">
      <c r="A8122" s="232">
        <v>41682</v>
      </c>
      <c r="B8122" s="235">
        <v>2041.61</v>
      </c>
    </row>
    <row r="8123" spans="1:2" ht="16.350000000000001" customHeight="1" x14ac:dyDescent="0.25">
      <c r="A8123" s="232">
        <v>41683</v>
      </c>
      <c r="B8123" s="233">
        <v>2031.75</v>
      </c>
    </row>
    <row r="8124" spans="1:2" ht="16.350000000000001" customHeight="1" x14ac:dyDescent="0.25">
      <c r="A8124" s="232">
        <v>41684</v>
      </c>
      <c r="B8124" s="235">
        <v>2032.99</v>
      </c>
    </row>
    <row r="8125" spans="1:2" ht="16.350000000000001" customHeight="1" x14ac:dyDescent="0.25">
      <c r="A8125" s="232">
        <v>41685</v>
      </c>
      <c r="B8125" s="233">
        <v>2022.68</v>
      </c>
    </row>
    <row r="8126" spans="1:2" ht="16.350000000000001" customHeight="1" x14ac:dyDescent="0.25">
      <c r="A8126" s="232">
        <v>41686</v>
      </c>
      <c r="B8126" s="235">
        <v>2022.68</v>
      </c>
    </row>
    <row r="8127" spans="1:2" ht="16.350000000000001" customHeight="1" x14ac:dyDescent="0.25">
      <c r="A8127" s="232">
        <v>41687</v>
      </c>
      <c r="B8127" s="233">
        <v>2022.68</v>
      </c>
    </row>
    <row r="8128" spans="1:2" ht="16.350000000000001" customHeight="1" x14ac:dyDescent="0.25">
      <c r="A8128" s="232">
        <v>41688</v>
      </c>
      <c r="B8128" s="235">
        <v>2022.68</v>
      </c>
    </row>
    <row r="8129" spans="1:2" ht="16.350000000000001" customHeight="1" x14ac:dyDescent="0.25">
      <c r="A8129" s="232">
        <v>41689</v>
      </c>
      <c r="B8129" s="233">
        <v>2028.54</v>
      </c>
    </row>
    <row r="8130" spans="1:2" ht="16.350000000000001" customHeight="1" x14ac:dyDescent="0.25">
      <c r="A8130" s="232">
        <v>41690</v>
      </c>
      <c r="B8130" s="235">
        <v>2042.22</v>
      </c>
    </row>
    <row r="8131" spans="1:2" ht="16.350000000000001" customHeight="1" x14ac:dyDescent="0.25">
      <c r="A8131" s="232">
        <v>41691</v>
      </c>
      <c r="B8131" s="233">
        <v>2052.46</v>
      </c>
    </row>
    <row r="8132" spans="1:2" ht="16.350000000000001" customHeight="1" x14ac:dyDescent="0.25">
      <c r="A8132" s="232">
        <v>41692</v>
      </c>
      <c r="B8132" s="235">
        <v>2043.96</v>
      </c>
    </row>
    <row r="8133" spans="1:2" ht="16.350000000000001" customHeight="1" x14ac:dyDescent="0.25">
      <c r="A8133" s="232">
        <v>41693</v>
      </c>
      <c r="B8133" s="233">
        <v>2043.96</v>
      </c>
    </row>
    <row r="8134" spans="1:2" ht="16.350000000000001" customHeight="1" x14ac:dyDescent="0.25">
      <c r="A8134" s="232">
        <v>41694</v>
      </c>
      <c r="B8134" s="235">
        <v>2043.96</v>
      </c>
    </row>
    <row r="8135" spans="1:2" ht="16.350000000000001" customHeight="1" x14ac:dyDescent="0.25">
      <c r="A8135" s="232">
        <v>41695</v>
      </c>
      <c r="B8135" s="233">
        <v>2042.67</v>
      </c>
    </row>
    <row r="8136" spans="1:2" ht="16.350000000000001" customHeight="1" x14ac:dyDescent="0.25">
      <c r="A8136" s="232">
        <v>41696</v>
      </c>
      <c r="B8136" s="235">
        <v>2045.45</v>
      </c>
    </row>
    <row r="8137" spans="1:2" ht="16.350000000000001" customHeight="1" x14ac:dyDescent="0.25">
      <c r="A8137" s="232">
        <v>41697</v>
      </c>
      <c r="B8137" s="233">
        <v>2053.11</v>
      </c>
    </row>
    <row r="8138" spans="1:2" ht="16.350000000000001" customHeight="1" x14ac:dyDescent="0.25">
      <c r="A8138" s="232">
        <v>41698</v>
      </c>
      <c r="B8138" s="235">
        <v>2054.9</v>
      </c>
    </row>
    <row r="8139" spans="1:2" ht="16.350000000000001" customHeight="1" x14ac:dyDescent="0.25">
      <c r="A8139" s="232">
        <v>41699</v>
      </c>
      <c r="B8139" s="233">
        <v>2046.75</v>
      </c>
    </row>
    <row r="8140" spans="1:2" ht="16.350000000000001" customHeight="1" x14ac:dyDescent="0.25">
      <c r="A8140" s="232">
        <v>41700</v>
      </c>
      <c r="B8140" s="235">
        <v>2046.75</v>
      </c>
    </row>
    <row r="8141" spans="1:2" ht="16.350000000000001" customHeight="1" x14ac:dyDescent="0.25">
      <c r="A8141" s="232">
        <v>41701</v>
      </c>
      <c r="B8141" s="233">
        <v>2046.75</v>
      </c>
    </row>
    <row r="8142" spans="1:2" ht="16.350000000000001" customHeight="1" x14ac:dyDescent="0.25">
      <c r="A8142" s="232">
        <v>41702</v>
      </c>
      <c r="B8142" s="235">
        <v>2052.5100000000002</v>
      </c>
    </row>
    <row r="8143" spans="1:2" ht="16.350000000000001" customHeight="1" x14ac:dyDescent="0.25">
      <c r="A8143" s="232">
        <v>41703</v>
      </c>
      <c r="B8143" s="233">
        <v>2047.75</v>
      </c>
    </row>
    <row r="8144" spans="1:2" ht="16.350000000000001" customHeight="1" x14ac:dyDescent="0.25">
      <c r="A8144" s="232">
        <v>41704</v>
      </c>
      <c r="B8144" s="235">
        <v>2045.14</v>
      </c>
    </row>
    <row r="8145" spans="1:2" ht="16.350000000000001" customHeight="1" x14ac:dyDescent="0.25">
      <c r="A8145" s="232">
        <v>41705</v>
      </c>
      <c r="B8145" s="233">
        <v>2030.02</v>
      </c>
    </row>
    <row r="8146" spans="1:2" ht="16.350000000000001" customHeight="1" x14ac:dyDescent="0.25">
      <c r="A8146" s="232">
        <v>41706</v>
      </c>
      <c r="B8146" s="235">
        <v>2036.2</v>
      </c>
    </row>
    <row r="8147" spans="1:2" ht="16.350000000000001" customHeight="1" x14ac:dyDescent="0.25">
      <c r="A8147" s="232">
        <v>41707</v>
      </c>
      <c r="B8147" s="233">
        <v>2036.2</v>
      </c>
    </row>
    <row r="8148" spans="1:2" ht="16.350000000000001" customHeight="1" x14ac:dyDescent="0.25">
      <c r="A8148" s="232">
        <v>41708</v>
      </c>
      <c r="B8148" s="235">
        <v>2036.2</v>
      </c>
    </row>
    <row r="8149" spans="1:2" ht="16.350000000000001" customHeight="1" x14ac:dyDescent="0.25">
      <c r="A8149" s="232">
        <v>41709</v>
      </c>
      <c r="B8149" s="233">
        <v>2042.78</v>
      </c>
    </row>
    <row r="8150" spans="1:2" ht="16.350000000000001" customHeight="1" x14ac:dyDescent="0.25">
      <c r="A8150" s="232">
        <v>41710</v>
      </c>
      <c r="B8150" s="235">
        <v>2043.59</v>
      </c>
    </row>
    <row r="8151" spans="1:2" ht="16.350000000000001" customHeight="1" x14ac:dyDescent="0.25">
      <c r="A8151" s="232">
        <v>41711</v>
      </c>
      <c r="B8151" s="233">
        <v>2047.59</v>
      </c>
    </row>
    <row r="8152" spans="1:2" ht="16.350000000000001" customHeight="1" x14ac:dyDescent="0.25">
      <c r="A8152" s="232">
        <v>41712</v>
      </c>
      <c r="B8152" s="235">
        <v>2044.48</v>
      </c>
    </row>
    <row r="8153" spans="1:2" ht="16.350000000000001" customHeight="1" x14ac:dyDescent="0.25">
      <c r="A8153" s="232">
        <v>41713</v>
      </c>
      <c r="B8153" s="233">
        <v>2044.58</v>
      </c>
    </row>
    <row r="8154" spans="1:2" ht="16.350000000000001" customHeight="1" x14ac:dyDescent="0.25">
      <c r="A8154" s="232">
        <v>41714</v>
      </c>
      <c r="B8154" s="235">
        <v>2044.58</v>
      </c>
    </row>
    <row r="8155" spans="1:2" ht="16.350000000000001" customHeight="1" x14ac:dyDescent="0.25">
      <c r="A8155" s="232">
        <v>41715</v>
      </c>
      <c r="B8155" s="233">
        <v>2044.58</v>
      </c>
    </row>
    <row r="8156" spans="1:2" ht="16.350000000000001" customHeight="1" x14ac:dyDescent="0.25">
      <c r="A8156" s="232">
        <v>41716</v>
      </c>
      <c r="B8156" s="235">
        <v>2035.16</v>
      </c>
    </row>
    <row r="8157" spans="1:2" ht="16.350000000000001" customHeight="1" x14ac:dyDescent="0.25">
      <c r="A8157" s="232">
        <v>41717</v>
      </c>
      <c r="B8157" s="233">
        <v>2034.86</v>
      </c>
    </row>
    <row r="8158" spans="1:2" ht="16.350000000000001" customHeight="1" x14ac:dyDescent="0.25">
      <c r="A8158" s="232">
        <v>41718</v>
      </c>
      <c r="B8158" s="235">
        <v>2017.38</v>
      </c>
    </row>
    <row r="8159" spans="1:2" ht="16.350000000000001" customHeight="1" x14ac:dyDescent="0.25">
      <c r="A8159" s="232">
        <v>41719</v>
      </c>
      <c r="B8159" s="233">
        <v>1998.6</v>
      </c>
    </row>
    <row r="8160" spans="1:2" ht="16.350000000000001" customHeight="1" x14ac:dyDescent="0.25">
      <c r="A8160" s="232">
        <v>41720</v>
      </c>
      <c r="B8160" s="235">
        <v>1993.85</v>
      </c>
    </row>
    <row r="8161" spans="1:2" ht="16.350000000000001" customHeight="1" x14ac:dyDescent="0.25">
      <c r="A8161" s="232">
        <v>41721</v>
      </c>
      <c r="B8161" s="233">
        <v>1993.85</v>
      </c>
    </row>
    <row r="8162" spans="1:2" ht="16.350000000000001" customHeight="1" x14ac:dyDescent="0.25">
      <c r="A8162" s="232">
        <v>41722</v>
      </c>
      <c r="B8162" s="235">
        <v>1993.85</v>
      </c>
    </row>
    <row r="8163" spans="1:2" ht="16.350000000000001" customHeight="1" x14ac:dyDescent="0.25">
      <c r="A8163" s="232">
        <v>41723</v>
      </c>
      <c r="B8163" s="233">
        <v>1993.85</v>
      </c>
    </row>
    <row r="8164" spans="1:2" ht="16.350000000000001" customHeight="1" x14ac:dyDescent="0.25">
      <c r="A8164" s="232">
        <v>41724</v>
      </c>
      <c r="B8164" s="235">
        <v>1978.63</v>
      </c>
    </row>
    <row r="8165" spans="1:2" ht="16.350000000000001" customHeight="1" x14ac:dyDescent="0.25">
      <c r="A8165" s="232">
        <v>41725</v>
      </c>
      <c r="B8165" s="233">
        <v>1973.03</v>
      </c>
    </row>
    <row r="8166" spans="1:2" ht="16.350000000000001" customHeight="1" x14ac:dyDescent="0.25">
      <c r="A8166" s="232">
        <v>41726</v>
      </c>
      <c r="B8166" s="235">
        <v>1965.64</v>
      </c>
    </row>
    <row r="8167" spans="1:2" ht="16.350000000000001" customHeight="1" x14ac:dyDescent="0.25">
      <c r="A8167" s="232">
        <v>41727</v>
      </c>
      <c r="B8167" s="233">
        <v>1965.32</v>
      </c>
    </row>
    <row r="8168" spans="1:2" ht="16.350000000000001" customHeight="1" x14ac:dyDescent="0.25">
      <c r="A8168" s="232">
        <v>41728</v>
      </c>
      <c r="B8168" s="235">
        <v>1965.32</v>
      </c>
    </row>
    <row r="8169" spans="1:2" ht="16.350000000000001" customHeight="1" x14ac:dyDescent="0.25">
      <c r="A8169" s="232">
        <v>41729</v>
      </c>
      <c r="B8169" s="233">
        <v>1965.32</v>
      </c>
    </row>
    <row r="8170" spans="1:2" ht="16.350000000000001" customHeight="1" x14ac:dyDescent="0.25">
      <c r="A8170" s="232">
        <v>41730</v>
      </c>
      <c r="B8170" s="235">
        <v>1969.45</v>
      </c>
    </row>
    <row r="8171" spans="1:2" ht="16.350000000000001" customHeight="1" x14ac:dyDescent="0.25">
      <c r="A8171" s="232">
        <v>41731</v>
      </c>
      <c r="B8171" s="233">
        <v>1966.02</v>
      </c>
    </row>
    <row r="8172" spans="1:2" ht="16.350000000000001" customHeight="1" x14ac:dyDescent="0.25">
      <c r="A8172" s="232">
        <v>41732</v>
      </c>
      <c r="B8172" s="235">
        <v>1963.51</v>
      </c>
    </row>
    <row r="8173" spans="1:2" ht="16.350000000000001" customHeight="1" x14ac:dyDescent="0.25">
      <c r="A8173" s="232">
        <v>41733</v>
      </c>
      <c r="B8173" s="233">
        <v>1966.4</v>
      </c>
    </row>
    <row r="8174" spans="1:2" ht="16.350000000000001" customHeight="1" x14ac:dyDescent="0.25">
      <c r="A8174" s="232">
        <v>41734</v>
      </c>
      <c r="B8174" s="235">
        <v>1951.85</v>
      </c>
    </row>
    <row r="8175" spans="1:2" ht="16.350000000000001" customHeight="1" x14ac:dyDescent="0.25">
      <c r="A8175" s="232">
        <v>41735</v>
      </c>
      <c r="B8175" s="233">
        <v>1951.85</v>
      </c>
    </row>
    <row r="8176" spans="1:2" ht="16.350000000000001" customHeight="1" x14ac:dyDescent="0.25">
      <c r="A8176" s="232">
        <v>41736</v>
      </c>
      <c r="B8176" s="235">
        <v>1951.85</v>
      </c>
    </row>
    <row r="8177" spans="1:2" ht="16.350000000000001" customHeight="1" x14ac:dyDescent="0.25">
      <c r="A8177" s="232">
        <v>41737</v>
      </c>
      <c r="B8177" s="233">
        <v>1937.59</v>
      </c>
    </row>
    <row r="8178" spans="1:2" ht="16.350000000000001" customHeight="1" x14ac:dyDescent="0.25">
      <c r="A8178" s="232">
        <v>41738</v>
      </c>
      <c r="B8178" s="235">
        <v>1923.95</v>
      </c>
    </row>
    <row r="8179" spans="1:2" ht="16.350000000000001" customHeight="1" x14ac:dyDescent="0.25">
      <c r="A8179" s="232">
        <v>41739</v>
      </c>
      <c r="B8179" s="233">
        <v>1931.09</v>
      </c>
    </row>
    <row r="8180" spans="1:2" ht="16.350000000000001" customHeight="1" x14ac:dyDescent="0.25">
      <c r="A8180" s="232">
        <v>41740</v>
      </c>
      <c r="B8180" s="235">
        <v>1920.93</v>
      </c>
    </row>
    <row r="8181" spans="1:2" ht="16.350000000000001" customHeight="1" x14ac:dyDescent="0.25">
      <c r="A8181" s="232">
        <v>41741</v>
      </c>
      <c r="B8181" s="233">
        <v>1927.28</v>
      </c>
    </row>
    <row r="8182" spans="1:2" ht="16.350000000000001" customHeight="1" x14ac:dyDescent="0.25">
      <c r="A8182" s="232">
        <v>41742</v>
      </c>
      <c r="B8182" s="235">
        <v>1927.28</v>
      </c>
    </row>
    <row r="8183" spans="1:2" ht="16.350000000000001" customHeight="1" x14ac:dyDescent="0.25">
      <c r="A8183" s="232">
        <v>41743</v>
      </c>
      <c r="B8183" s="233">
        <v>1927.28</v>
      </c>
    </row>
    <row r="8184" spans="1:2" ht="16.350000000000001" customHeight="1" x14ac:dyDescent="0.25">
      <c r="A8184" s="232">
        <v>41744</v>
      </c>
      <c r="B8184" s="235">
        <v>1926.47</v>
      </c>
    </row>
    <row r="8185" spans="1:2" ht="16.350000000000001" customHeight="1" x14ac:dyDescent="0.25">
      <c r="A8185" s="232">
        <v>41745</v>
      </c>
      <c r="B8185" s="233">
        <v>1932.42</v>
      </c>
    </row>
    <row r="8186" spans="1:2" ht="16.350000000000001" customHeight="1" x14ac:dyDescent="0.25">
      <c r="A8186" s="232">
        <v>41746</v>
      </c>
      <c r="B8186" s="235">
        <v>1930.62</v>
      </c>
    </row>
    <row r="8187" spans="1:2" ht="16.350000000000001" customHeight="1" x14ac:dyDescent="0.25">
      <c r="A8187" s="232">
        <v>41747</v>
      </c>
      <c r="B8187" s="233">
        <v>1930.62</v>
      </c>
    </row>
    <row r="8188" spans="1:2" ht="16.350000000000001" customHeight="1" x14ac:dyDescent="0.25">
      <c r="A8188" s="232">
        <v>41748</v>
      </c>
      <c r="B8188" s="235">
        <v>1930.62</v>
      </c>
    </row>
    <row r="8189" spans="1:2" ht="16.350000000000001" customHeight="1" x14ac:dyDescent="0.25">
      <c r="A8189" s="232">
        <v>41749</v>
      </c>
      <c r="B8189" s="233">
        <v>1930.62</v>
      </c>
    </row>
    <row r="8190" spans="1:2" ht="16.350000000000001" customHeight="1" x14ac:dyDescent="0.25">
      <c r="A8190" s="232">
        <v>41750</v>
      </c>
      <c r="B8190" s="235">
        <v>1930.62</v>
      </c>
    </row>
    <row r="8191" spans="1:2" ht="16.350000000000001" customHeight="1" x14ac:dyDescent="0.25">
      <c r="A8191" s="232">
        <v>41751</v>
      </c>
      <c r="B8191" s="233">
        <v>1921.75</v>
      </c>
    </row>
    <row r="8192" spans="1:2" ht="16.350000000000001" customHeight="1" x14ac:dyDescent="0.25">
      <c r="A8192" s="232">
        <v>41752</v>
      </c>
      <c r="B8192" s="235">
        <v>1929.66</v>
      </c>
    </row>
    <row r="8193" spans="1:2" ht="16.350000000000001" customHeight="1" x14ac:dyDescent="0.25">
      <c r="A8193" s="232">
        <v>41753</v>
      </c>
      <c r="B8193" s="233">
        <v>1936.63</v>
      </c>
    </row>
    <row r="8194" spans="1:2" ht="16.350000000000001" customHeight="1" x14ac:dyDescent="0.25">
      <c r="A8194" s="232">
        <v>41754</v>
      </c>
      <c r="B8194" s="235">
        <v>1936.07</v>
      </c>
    </row>
    <row r="8195" spans="1:2" ht="16.350000000000001" customHeight="1" x14ac:dyDescent="0.25">
      <c r="A8195" s="232">
        <v>41755</v>
      </c>
      <c r="B8195" s="233">
        <v>1942.37</v>
      </c>
    </row>
    <row r="8196" spans="1:2" ht="16.350000000000001" customHeight="1" x14ac:dyDescent="0.25">
      <c r="A8196" s="232">
        <v>41756</v>
      </c>
      <c r="B8196" s="235">
        <v>1942.37</v>
      </c>
    </row>
    <row r="8197" spans="1:2" ht="16.350000000000001" customHeight="1" x14ac:dyDescent="0.25">
      <c r="A8197" s="232">
        <v>41757</v>
      </c>
      <c r="B8197" s="233">
        <v>1942.37</v>
      </c>
    </row>
    <row r="8198" spans="1:2" ht="16.350000000000001" customHeight="1" x14ac:dyDescent="0.25">
      <c r="A8198" s="232">
        <v>41758</v>
      </c>
      <c r="B8198" s="235">
        <v>1936.13</v>
      </c>
    </row>
    <row r="8199" spans="1:2" ht="16.350000000000001" customHeight="1" x14ac:dyDescent="0.25">
      <c r="A8199" s="232">
        <v>41759</v>
      </c>
      <c r="B8199" s="233">
        <v>1935.14</v>
      </c>
    </row>
    <row r="8200" spans="1:2" ht="16.350000000000001" customHeight="1" x14ac:dyDescent="0.25">
      <c r="A8200" s="232">
        <v>41760</v>
      </c>
      <c r="B8200" s="235">
        <v>1933.46</v>
      </c>
    </row>
    <row r="8201" spans="1:2" ht="16.350000000000001" customHeight="1" x14ac:dyDescent="0.25">
      <c r="A8201" s="232">
        <v>41761</v>
      </c>
      <c r="B8201" s="233">
        <v>1933.46</v>
      </c>
    </row>
    <row r="8202" spans="1:2" ht="16.350000000000001" customHeight="1" x14ac:dyDescent="0.25">
      <c r="A8202" s="232">
        <v>41762</v>
      </c>
      <c r="B8202" s="235">
        <v>1926.3</v>
      </c>
    </row>
    <row r="8203" spans="1:2" ht="16.350000000000001" customHeight="1" x14ac:dyDescent="0.25">
      <c r="A8203" s="232">
        <v>41763</v>
      </c>
      <c r="B8203" s="233">
        <v>1926.3</v>
      </c>
    </row>
    <row r="8204" spans="1:2" ht="16.350000000000001" customHeight="1" x14ac:dyDescent="0.25">
      <c r="A8204" s="232">
        <v>41764</v>
      </c>
      <c r="B8204" s="235">
        <v>1926.3</v>
      </c>
    </row>
    <row r="8205" spans="1:2" ht="16.350000000000001" customHeight="1" x14ac:dyDescent="0.25">
      <c r="A8205" s="232">
        <v>41765</v>
      </c>
      <c r="B8205" s="233">
        <v>1923.07</v>
      </c>
    </row>
    <row r="8206" spans="1:2" ht="16.350000000000001" customHeight="1" x14ac:dyDescent="0.25">
      <c r="A8206" s="232">
        <v>41766</v>
      </c>
      <c r="B8206" s="235">
        <v>1918.2</v>
      </c>
    </row>
    <row r="8207" spans="1:2" ht="16.350000000000001" customHeight="1" x14ac:dyDescent="0.25">
      <c r="A8207" s="232">
        <v>41767</v>
      </c>
      <c r="B8207" s="233">
        <v>1912.97</v>
      </c>
    </row>
    <row r="8208" spans="1:2" ht="16.350000000000001" customHeight="1" x14ac:dyDescent="0.25">
      <c r="A8208" s="232">
        <v>41768</v>
      </c>
      <c r="B8208" s="235">
        <v>1902.15</v>
      </c>
    </row>
    <row r="8209" spans="1:2" ht="16.350000000000001" customHeight="1" x14ac:dyDescent="0.25">
      <c r="A8209" s="232">
        <v>41769</v>
      </c>
      <c r="B8209" s="233">
        <v>1901.51</v>
      </c>
    </row>
    <row r="8210" spans="1:2" ht="16.350000000000001" customHeight="1" x14ac:dyDescent="0.25">
      <c r="A8210" s="232">
        <v>41770</v>
      </c>
      <c r="B8210" s="235">
        <v>1901.51</v>
      </c>
    </row>
    <row r="8211" spans="1:2" ht="16.350000000000001" customHeight="1" x14ac:dyDescent="0.25">
      <c r="A8211" s="232">
        <v>41771</v>
      </c>
      <c r="B8211" s="233">
        <v>1901.51</v>
      </c>
    </row>
    <row r="8212" spans="1:2" ht="16.350000000000001" customHeight="1" x14ac:dyDescent="0.25">
      <c r="A8212" s="232">
        <v>41772</v>
      </c>
      <c r="B8212" s="235">
        <v>1904.85</v>
      </c>
    </row>
    <row r="8213" spans="1:2" ht="16.350000000000001" customHeight="1" x14ac:dyDescent="0.25">
      <c r="A8213" s="232">
        <v>41773</v>
      </c>
      <c r="B8213" s="233">
        <v>1919.7</v>
      </c>
    </row>
    <row r="8214" spans="1:2" ht="16.350000000000001" customHeight="1" x14ac:dyDescent="0.25">
      <c r="A8214" s="232">
        <v>41774</v>
      </c>
      <c r="B8214" s="235">
        <v>1925.31</v>
      </c>
    </row>
    <row r="8215" spans="1:2" ht="16.350000000000001" customHeight="1" x14ac:dyDescent="0.25">
      <c r="A8215" s="232">
        <v>41775</v>
      </c>
      <c r="B8215" s="233">
        <v>1927.8</v>
      </c>
    </row>
    <row r="8216" spans="1:2" ht="16.350000000000001" customHeight="1" x14ac:dyDescent="0.25">
      <c r="A8216" s="232">
        <v>41776</v>
      </c>
      <c r="B8216" s="235">
        <v>1925.41</v>
      </c>
    </row>
    <row r="8217" spans="1:2" ht="16.350000000000001" customHeight="1" x14ac:dyDescent="0.25">
      <c r="A8217" s="232">
        <v>41777</v>
      </c>
      <c r="B8217" s="233">
        <v>1925.41</v>
      </c>
    </row>
    <row r="8218" spans="1:2" ht="16.350000000000001" customHeight="1" x14ac:dyDescent="0.25">
      <c r="A8218" s="232">
        <v>41778</v>
      </c>
      <c r="B8218" s="235">
        <v>1925.41</v>
      </c>
    </row>
    <row r="8219" spans="1:2" ht="16.350000000000001" customHeight="1" x14ac:dyDescent="0.25">
      <c r="A8219" s="232">
        <v>41779</v>
      </c>
      <c r="B8219" s="233">
        <v>1921.16</v>
      </c>
    </row>
    <row r="8220" spans="1:2" ht="16.350000000000001" customHeight="1" x14ac:dyDescent="0.25">
      <c r="A8220" s="232">
        <v>41780</v>
      </c>
      <c r="B8220" s="235">
        <v>1920.41</v>
      </c>
    </row>
    <row r="8221" spans="1:2" ht="16.350000000000001" customHeight="1" x14ac:dyDescent="0.25">
      <c r="A8221" s="232">
        <v>41781</v>
      </c>
      <c r="B8221" s="233">
        <v>1911.33</v>
      </c>
    </row>
    <row r="8222" spans="1:2" ht="16.350000000000001" customHeight="1" x14ac:dyDescent="0.25">
      <c r="A8222" s="232">
        <v>41782</v>
      </c>
      <c r="B8222" s="235">
        <v>1905.8</v>
      </c>
    </row>
    <row r="8223" spans="1:2" ht="16.350000000000001" customHeight="1" x14ac:dyDescent="0.25">
      <c r="A8223" s="232">
        <v>41783</v>
      </c>
      <c r="B8223" s="233">
        <v>1905.53</v>
      </c>
    </row>
    <row r="8224" spans="1:2" ht="16.350000000000001" customHeight="1" x14ac:dyDescent="0.25">
      <c r="A8224" s="232">
        <v>41784</v>
      </c>
      <c r="B8224" s="235">
        <v>1905.53</v>
      </c>
    </row>
    <row r="8225" spans="1:2" ht="16.350000000000001" customHeight="1" x14ac:dyDescent="0.25">
      <c r="A8225" s="232">
        <v>41785</v>
      </c>
      <c r="B8225" s="233">
        <v>1905.53</v>
      </c>
    </row>
    <row r="8226" spans="1:2" ht="16.350000000000001" customHeight="1" x14ac:dyDescent="0.25">
      <c r="A8226" s="232">
        <v>41786</v>
      </c>
      <c r="B8226" s="235">
        <v>1905.53</v>
      </c>
    </row>
    <row r="8227" spans="1:2" ht="16.350000000000001" customHeight="1" x14ac:dyDescent="0.25">
      <c r="A8227" s="232">
        <v>41787</v>
      </c>
      <c r="B8227" s="233">
        <v>1917.34</v>
      </c>
    </row>
    <row r="8228" spans="1:2" ht="16.350000000000001" customHeight="1" x14ac:dyDescent="0.25">
      <c r="A8228" s="232">
        <v>41788</v>
      </c>
      <c r="B8228" s="235">
        <v>1910.8</v>
      </c>
    </row>
    <row r="8229" spans="1:2" ht="16.350000000000001" customHeight="1" x14ac:dyDescent="0.25">
      <c r="A8229" s="232">
        <v>41789</v>
      </c>
      <c r="B8229" s="233">
        <v>1905.96</v>
      </c>
    </row>
    <row r="8230" spans="1:2" ht="16.350000000000001" customHeight="1" x14ac:dyDescent="0.25">
      <c r="A8230" s="232">
        <v>41790</v>
      </c>
      <c r="B8230" s="235">
        <v>1900.64</v>
      </c>
    </row>
    <row r="8231" spans="1:2" ht="16.350000000000001" customHeight="1" x14ac:dyDescent="0.25">
      <c r="A8231" s="232">
        <v>41791</v>
      </c>
      <c r="B8231" s="233">
        <v>1900.64</v>
      </c>
    </row>
    <row r="8232" spans="1:2" ht="16.350000000000001" customHeight="1" x14ac:dyDescent="0.25">
      <c r="A8232" s="232">
        <v>41792</v>
      </c>
      <c r="B8232" s="235">
        <v>1900.64</v>
      </c>
    </row>
    <row r="8233" spans="1:2" ht="16.350000000000001" customHeight="1" x14ac:dyDescent="0.25">
      <c r="A8233" s="232">
        <v>41793</v>
      </c>
      <c r="B8233" s="233">
        <v>1900.64</v>
      </c>
    </row>
    <row r="8234" spans="1:2" ht="16.350000000000001" customHeight="1" x14ac:dyDescent="0.25">
      <c r="A8234" s="232">
        <v>41794</v>
      </c>
      <c r="B8234" s="235">
        <v>1899.74</v>
      </c>
    </row>
    <row r="8235" spans="1:2" ht="16.350000000000001" customHeight="1" x14ac:dyDescent="0.25">
      <c r="A8235" s="232">
        <v>41795</v>
      </c>
      <c r="B8235" s="233">
        <v>1897.7</v>
      </c>
    </row>
    <row r="8236" spans="1:2" ht="16.350000000000001" customHeight="1" x14ac:dyDescent="0.25">
      <c r="A8236" s="232">
        <v>41796</v>
      </c>
      <c r="B8236" s="235">
        <v>1892.08</v>
      </c>
    </row>
    <row r="8237" spans="1:2" ht="16.350000000000001" customHeight="1" x14ac:dyDescent="0.25">
      <c r="A8237" s="232">
        <v>41797</v>
      </c>
      <c r="B8237" s="233">
        <v>1886.09</v>
      </c>
    </row>
    <row r="8238" spans="1:2" ht="16.350000000000001" customHeight="1" x14ac:dyDescent="0.25">
      <c r="A8238" s="232">
        <v>41798</v>
      </c>
      <c r="B8238" s="235">
        <v>1886.09</v>
      </c>
    </row>
    <row r="8239" spans="1:2" ht="16.350000000000001" customHeight="1" x14ac:dyDescent="0.25">
      <c r="A8239" s="232">
        <v>41799</v>
      </c>
      <c r="B8239" s="233">
        <v>1886.09</v>
      </c>
    </row>
    <row r="8240" spans="1:2" ht="16.350000000000001" customHeight="1" x14ac:dyDescent="0.25">
      <c r="A8240" s="232">
        <v>41800</v>
      </c>
      <c r="B8240" s="235">
        <v>1883.76</v>
      </c>
    </row>
    <row r="8241" spans="1:2" ht="16.350000000000001" customHeight="1" x14ac:dyDescent="0.25">
      <c r="A8241" s="232">
        <v>41801</v>
      </c>
      <c r="B8241" s="233">
        <v>1884.97</v>
      </c>
    </row>
    <row r="8242" spans="1:2" ht="16.350000000000001" customHeight="1" x14ac:dyDescent="0.25">
      <c r="A8242" s="232">
        <v>41802</v>
      </c>
      <c r="B8242" s="235">
        <v>1884.63</v>
      </c>
    </row>
    <row r="8243" spans="1:2" ht="16.350000000000001" customHeight="1" x14ac:dyDescent="0.25">
      <c r="A8243" s="232">
        <v>41803</v>
      </c>
      <c r="B8243" s="233">
        <v>1877.18</v>
      </c>
    </row>
    <row r="8244" spans="1:2" ht="16.350000000000001" customHeight="1" x14ac:dyDescent="0.25">
      <c r="A8244" s="232">
        <v>41804</v>
      </c>
      <c r="B8244" s="235">
        <v>1877.37</v>
      </c>
    </row>
    <row r="8245" spans="1:2" ht="16.350000000000001" customHeight="1" x14ac:dyDescent="0.25">
      <c r="A8245" s="232">
        <v>41805</v>
      </c>
      <c r="B8245" s="233">
        <v>1877.37</v>
      </c>
    </row>
    <row r="8246" spans="1:2" ht="16.350000000000001" customHeight="1" x14ac:dyDescent="0.25">
      <c r="A8246" s="232">
        <v>41806</v>
      </c>
      <c r="B8246" s="235">
        <v>1877.37</v>
      </c>
    </row>
    <row r="8247" spans="1:2" ht="16.350000000000001" customHeight="1" x14ac:dyDescent="0.25">
      <c r="A8247" s="232">
        <v>41807</v>
      </c>
      <c r="B8247" s="233">
        <v>1886.62</v>
      </c>
    </row>
    <row r="8248" spans="1:2" ht="16.350000000000001" customHeight="1" x14ac:dyDescent="0.25">
      <c r="A8248" s="232">
        <v>41808</v>
      </c>
      <c r="B8248" s="235">
        <v>1899.9</v>
      </c>
    </row>
    <row r="8249" spans="1:2" ht="16.350000000000001" customHeight="1" x14ac:dyDescent="0.25">
      <c r="A8249" s="232">
        <v>41809</v>
      </c>
      <c r="B8249" s="233">
        <v>1895.92</v>
      </c>
    </row>
    <row r="8250" spans="1:2" ht="16.350000000000001" customHeight="1" x14ac:dyDescent="0.25">
      <c r="A8250" s="232">
        <v>41810</v>
      </c>
      <c r="B8250" s="235">
        <v>1881.34</v>
      </c>
    </row>
    <row r="8251" spans="1:2" ht="16.350000000000001" customHeight="1" x14ac:dyDescent="0.25">
      <c r="A8251" s="232">
        <v>41811</v>
      </c>
      <c r="B8251" s="233">
        <v>1884.56</v>
      </c>
    </row>
    <row r="8252" spans="1:2" ht="16.350000000000001" customHeight="1" x14ac:dyDescent="0.25">
      <c r="A8252" s="232">
        <v>41812</v>
      </c>
      <c r="B8252" s="235">
        <v>1884.56</v>
      </c>
    </row>
    <row r="8253" spans="1:2" ht="16.350000000000001" customHeight="1" x14ac:dyDescent="0.25">
      <c r="A8253" s="232">
        <v>41813</v>
      </c>
      <c r="B8253" s="233">
        <v>1884.56</v>
      </c>
    </row>
    <row r="8254" spans="1:2" ht="16.350000000000001" customHeight="1" x14ac:dyDescent="0.25">
      <c r="A8254" s="232">
        <v>41814</v>
      </c>
      <c r="B8254" s="235">
        <v>1884.56</v>
      </c>
    </row>
    <row r="8255" spans="1:2" ht="16.350000000000001" customHeight="1" x14ac:dyDescent="0.25">
      <c r="A8255" s="232">
        <v>41815</v>
      </c>
      <c r="B8255" s="233">
        <v>1886.85</v>
      </c>
    </row>
    <row r="8256" spans="1:2" ht="16.350000000000001" customHeight="1" x14ac:dyDescent="0.25">
      <c r="A8256" s="232">
        <v>41816</v>
      </c>
      <c r="B8256" s="235">
        <v>1880.37</v>
      </c>
    </row>
    <row r="8257" spans="1:2" ht="16.350000000000001" customHeight="1" x14ac:dyDescent="0.25">
      <c r="A8257" s="232">
        <v>41817</v>
      </c>
      <c r="B8257" s="233">
        <v>1886.01</v>
      </c>
    </row>
    <row r="8258" spans="1:2" ht="16.350000000000001" customHeight="1" x14ac:dyDescent="0.25">
      <c r="A8258" s="232">
        <v>41818</v>
      </c>
      <c r="B8258" s="235">
        <v>1881.19</v>
      </c>
    </row>
    <row r="8259" spans="1:2" ht="16.350000000000001" customHeight="1" x14ac:dyDescent="0.25">
      <c r="A8259" s="232">
        <v>41819</v>
      </c>
      <c r="B8259" s="233">
        <v>1881.19</v>
      </c>
    </row>
    <row r="8260" spans="1:2" ht="16.350000000000001" customHeight="1" x14ac:dyDescent="0.25">
      <c r="A8260" s="232">
        <v>41820</v>
      </c>
      <c r="B8260" s="235">
        <v>1881.19</v>
      </c>
    </row>
    <row r="8261" spans="1:2" ht="16.350000000000001" customHeight="1" x14ac:dyDescent="0.25">
      <c r="A8261" s="232">
        <v>41821</v>
      </c>
      <c r="B8261" s="233">
        <v>1881.19</v>
      </c>
    </row>
    <row r="8262" spans="1:2" ht="16.350000000000001" customHeight="1" x14ac:dyDescent="0.25">
      <c r="A8262" s="232">
        <v>41822</v>
      </c>
      <c r="B8262" s="235">
        <v>1865.42</v>
      </c>
    </row>
    <row r="8263" spans="1:2" ht="16.350000000000001" customHeight="1" x14ac:dyDescent="0.25">
      <c r="A8263" s="232">
        <v>41823</v>
      </c>
      <c r="B8263" s="233">
        <v>1856.73</v>
      </c>
    </row>
    <row r="8264" spans="1:2" ht="16.350000000000001" customHeight="1" x14ac:dyDescent="0.25">
      <c r="A8264" s="232">
        <v>41824</v>
      </c>
      <c r="B8264" s="235">
        <v>1848.91</v>
      </c>
    </row>
    <row r="8265" spans="1:2" ht="16.350000000000001" customHeight="1" x14ac:dyDescent="0.25">
      <c r="A8265" s="232">
        <v>41825</v>
      </c>
      <c r="B8265" s="233">
        <v>1848.91</v>
      </c>
    </row>
    <row r="8266" spans="1:2" ht="16.350000000000001" customHeight="1" x14ac:dyDescent="0.25">
      <c r="A8266" s="232">
        <v>41826</v>
      </c>
      <c r="B8266" s="235">
        <v>1848.91</v>
      </c>
    </row>
    <row r="8267" spans="1:2" ht="16.350000000000001" customHeight="1" x14ac:dyDescent="0.25">
      <c r="A8267" s="232">
        <v>41827</v>
      </c>
      <c r="B8267" s="233">
        <v>1848.91</v>
      </c>
    </row>
    <row r="8268" spans="1:2" ht="16.350000000000001" customHeight="1" x14ac:dyDescent="0.25">
      <c r="A8268" s="232">
        <v>41828</v>
      </c>
      <c r="B8268" s="235">
        <v>1849.28</v>
      </c>
    </row>
    <row r="8269" spans="1:2" ht="16.350000000000001" customHeight="1" x14ac:dyDescent="0.25">
      <c r="A8269" s="232">
        <v>41829</v>
      </c>
      <c r="B8269" s="233">
        <v>1854.24</v>
      </c>
    </row>
    <row r="8270" spans="1:2" ht="16.350000000000001" customHeight="1" x14ac:dyDescent="0.25">
      <c r="A8270" s="232">
        <v>41830</v>
      </c>
      <c r="B8270" s="235">
        <v>1859.94</v>
      </c>
    </row>
    <row r="8271" spans="1:2" ht="16.350000000000001" customHeight="1" x14ac:dyDescent="0.25">
      <c r="A8271" s="232">
        <v>41831</v>
      </c>
      <c r="B8271" s="233">
        <v>1858.47</v>
      </c>
    </row>
    <row r="8272" spans="1:2" ht="16.350000000000001" customHeight="1" x14ac:dyDescent="0.25">
      <c r="A8272" s="232">
        <v>41832</v>
      </c>
      <c r="B8272" s="235">
        <v>1852.57</v>
      </c>
    </row>
    <row r="8273" spans="1:2" ht="16.350000000000001" customHeight="1" x14ac:dyDescent="0.25">
      <c r="A8273" s="232">
        <v>41833</v>
      </c>
      <c r="B8273" s="233">
        <v>1852.57</v>
      </c>
    </row>
    <row r="8274" spans="1:2" ht="16.350000000000001" customHeight="1" x14ac:dyDescent="0.25">
      <c r="A8274" s="232">
        <v>41834</v>
      </c>
      <c r="B8274" s="235">
        <v>1852.57</v>
      </c>
    </row>
    <row r="8275" spans="1:2" ht="16.350000000000001" customHeight="1" x14ac:dyDescent="0.25">
      <c r="A8275" s="232">
        <v>41835</v>
      </c>
      <c r="B8275" s="233">
        <v>1857.93</v>
      </c>
    </row>
    <row r="8276" spans="1:2" ht="16.350000000000001" customHeight="1" x14ac:dyDescent="0.25">
      <c r="A8276" s="232">
        <v>41836</v>
      </c>
      <c r="B8276" s="235">
        <v>1867.88</v>
      </c>
    </row>
    <row r="8277" spans="1:2" ht="16.350000000000001" customHeight="1" x14ac:dyDescent="0.25">
      <c r="A8277" s="232">
        <v>41837</v>
      </c>
      <c r="B8277" s="233">
        <v>1868.41</v>
      </c>
    </row>
    <row r="8278" spans="1:2" ht="16.350000000000001" customHeight="1" x14ac:dyDescent="0.25">
      <c r="A8278" s="232">
        <v>41838</v>
      </c>
      <c r="B8278" s="235">
        <v>1872.27</v>
      </c>
    </row>
    <row r="8279" spans="1:2" ht="16.350000000000001" customHeight="1" x14ac:dyDescent="0.25">
      <c r="A8279" s="232">
        <v>41839</v>
      </c>
      <c r="B8279" s="233">
        <v>1871.87</v>
      </c>
    </row>
    <row r="8280" spans="1:2" ht="16.350000000000001" customHeight="1" x14ac:dyDescent="0.25">
      <c r="A8280" s="232">
        <v>41840</v>
      </c>
      <c r="B8280" s="235">
        <v>1871.87</v>
      </c>
    </row>
    <row r="8281" spans="1:2" ht="16.350000000000001" customHeight="1" x14ac:dyDescent="0.25">
      <c r="A8281" s="232">
        <v>41841</v>
      </c>
      <c r="B8281" s="233">
        <v>1871.87</v>
      </c>
    </row>
    <row r="8282" spans="1:2" ht="16.350000000000001" customHeight="1" x14ac:dyDescent="0.25">
      <c r="A8282" s="232">
        <v>41842</v>
      </c>
      <c r="B8282" s="235">
        <v>1861.28</v>
      </c>
    </row>
    <row r="8283" spans="1:2" ht="16.350000000000001" customHeight="1" x14ac:dyDescent="0.25">
      <c r="A8283" s="232">
        <v>41843</v>
      </c>
      <c r="B8283" s="233">
        <v>1848.98</v>
      </c>
    </row>
    <row r="8284" spans="1:2" ht="16.350000000000001" customHeight="1" x14ac:dyDescent="0.25">
      <c r="A8284" s="232">
        <v>41844</v>
      </c>
      <c r="B8284" s="235">
        <v>1847.85</v>
      </c>
    </row>
    <row r="8285" spans="1:2" ht="16.350000000000001" customHeight="1" x14ac:dyDescent="0.25">
      <c r="A8285" s="232">
        <v>41845</v>
      </c>
      <c r="B8285" s="233">
        <v>1846.12</v>
      </c>
    </row>
    <row r="8286" spans="1:2" ht="16.350000000000001" customHeight="1" x14ac:dyDescent="0.25">
      <c r="A8286" s="232">
        <v>41846</v>
      </c>
      <c r="B8286" s="235">
        <v>1848.56</v>
      </c>
    </row>
    <row r="8287" spans="1:2" ht="16.350000000000001" customHeight="1" x14ac:dyDescent="0.25">
      <c r="A8287" s="232">
        <v>41847</v>
      </c>
      <c r="B8287" s="233">
        <v>1848.56</v>
      </c>
    </row>
    <row r="8288" spans="1:2" ht="16.350000000000001" customHeight="1" x14ac:dyDescent="0.25">
      <c r="A8288" s="232">
        <v>41848</v>
      </c>
      <c r="B8288" s="235">
        <v>1848.56</v>
      </c>
    </row>
    <row r="8289" spans="1:2" ht="16.350000000000001" customHeight="1" x14ac:dyDescent="0.25">
      <c r="A8289" s="232">
        <v>41849</v>
      </c>
      <c r="B8289" s="233">
        <v>1850.61</v>
      </c>
    </row>
    <row r="8290" spans="1:2" ht="16.350000000000001" customHeight="1" x14ac:dyDescent="0.25">
      <c r="A8290" s="232">
        <v>41850</v>
      </c>
      <c r="B8290" s="235">
        <v>1853.3</v>
      </c>
    </row>
    <row r="8291" spans="1:2" ht="16.350000000000001" customHeight="1" x14ac:dyDescent="0.25">
      <c r="A8291" s="232">
        <v>41851</v>
      </c>
      <c r="B8291" s="233">
        <v>1872.43</v>
      </c>
    </row>
    <row r="8292" spans="1:2" ht="16.350000000000001" customHeight="1" x14ac:dyDescent="0.25">
      <c r="A8292" s="232">
        <v>41852</v>
      </c>
      <c r="B8292" s="235">
        <v>1878.75</v>
      </c>
    </row>
    <row r="8293" spans="1:2" ht="16.350000000000001" customHeight="1" x14ac:dyDescent="0.25">
      <c r="A8293" s="232">
        <v>41853</v>
      </c>
      <c r="B8293" s="233">
        <v>1873.65</v>
      </c>
    </row>
    <row r="8294" spans="1:2" ht="16.350000000000001" customHeight="1" x14ac:dyDescent="0.25">
      <c r="A8294" s="232">
        <v>41854</v>
      </c>
      <c r="B8294" s="235">
        <v>1873.65</v>
      </c>
    </row>
    <row r="8295" spans="1:2" ht="16.350000000000001" customHeight="1" x14ac:dyDescent="0.25">
      <c r="A8295" s="232">
        <v>41855</v>
      </c>
      <c r="B8295" s="233">
        <v>1873.65</v>
      </c>
    </row>
    <row r="8296" spans="1:2" ht="16.350000000000001" customHeight="1" x14ac:dyDescent="0.25">
      <c r="A8296" s="232">
        <v>41856</v>
      </c>
      <c r="B8296" s="235">
        <v>1878.68</v>
      </c>
    </row>
    <row r="8297" spans="1:2" ht="16.350000000000001" customHeight="1" x14ac:dyDescent="0.25">
      <c r="A8297" s="232">
        <v>41857</v>
      </c>
      <c r="B8297" s="233">
        <v>1892.35</v>
      </c>
    </row>
    <row r="8298" spans="1:2" ht="16.350000000000001" customHeight="1" x14ac:dyDescent="0.25">
      <c r="A8298" s="232">
        <v>41858</v>
      </c>
      <c r="B8298" s="235">
        <v>1888.51</v>
      </c>
    </row>
    <row r="8299" spans="1:2" ht="16.350000000000001" customHeight="1" x14ac:dyDescent="0.25">
      <c r="A8299" s="232">
        <v>41859</v>
      </c>
      <c r="B8299" s="233">
        <v>1888.51</v>
      </c>
    </row>
    <row r="8300" spans="1:2" ht="16.350000000000001" customHeight="1" x14ac:dyDescent="0.25">
      <c r="A8300" s="232">
        <v>41860</v>
      </c>
      <c r="B8300" s="235">
        <v>1891.59</v>
      </c>
    </row>
    <row r="8301" spans="1:2" ht="16.350000000000001" customHeight="1" x14ac:dyDescent="0.25">
      <c r="A8301" s="232">
        <v>41861</v>
      </c>
      <c r="B8301" s="233">
        <v>1891.59</v>
      </c>
    </row>
    <row r="8302" spans="1:2" ht="16.350000000000001" customHeight="1" x14ac:dyDescent="0.25">
      <c r="A8302" s="232">
        <v>41862</v>
      </c>
      <c r="B8302" s="235">
        <v>1891.59</v>
      </c>
    </row>
    <row r="8303" spans="1:2" ht="16.350000000000001" customHeight="1" x14ac:dyDescent="0.25">
      <c r="A8303" s="232">
        <v>41863</v>
      </c>
      <c r="B8303" s="233">
        <v>1881.62</v>
      </c>
    </row>
    <row r="8304" spans="1:2" ht="16.350000000000001" customHeight="1" x14ac:dyDescent="0.25">
      <c r="A8304" s="232">
        <v>41864</v>
      </c>
      <c r="B8304" s="235">
        <v>1877.4</v>
      </c>
    </row>
    <row r="8305" spans="1:2" ht="16.350000000000001" customHeight="1" x14ac:dyDescent="0.25">
      <c r="A8305" s="232">
        <v>41865</v>
      </c>
      <c r="B8305" s="233">
        <v>1883.33</v>
      </c>
    </row>
    <row r="8306" spans="1:2" ht="16.350000000000001" customHeight="1" x14ac:dyDescent="0.25">
      <c r="A8306" s="232">
        <v>41866</v>
      </c>
      <c r="B8306" s="235">
        <v>1877.77</v>
      </c>
    </row>
    <row r="8307" spans="1:2" ht="16.350000000000001" customHeight="1" x14ac:dyDescent="0.25">
      <c r="A8307" s="232">
        <v>41867</v>
      </c>
      <c r="B8307" s="233">
        <v>1884.81</v>
      </c>
    </row>
    <row r="8308" spans="1:2" ht="16.350000000000001" customHeight="1" x14ac:dyDescent="0.25">
      <c r="A8308" s="232">
        <v>41868</v>
      </c>
      <c r="B8308" s="235">
        <v>1884.81</v>
      </c>
    </row>
    <row r="8309" spans="1:2" ht="16.350000000000001" customHeight="1" x14ac:dyDescent="0.25">
      <c r="A8309" s="232">
        <v>41869</v>
      </c>
      <c r="B8309" s="233">
        <v>1884.81</v>
      </c>
    </row>
    <row r="8310" spans="1:2" ht="16.350000000000001" customHeight="1" x14ac:dyDescent="0.25">
      <c r="A8310" s="232">
        <v>41870</v>
      </c>
      <c r="B8310" s="235">
        <v>1884.81</v>
      </c>
    </row>
    <row r="8311" spans="1:2" ht="16.350000000000001" customHeight="1" x14ac:dyDescent="0.25">
      <c r="A8311" s="232">
        <v>41871</v>
      </c>
      <c r="B8311" s="233">
        <v>1894.27</v>
      </c>
    </row>
    <row r="8312" spans="1:2" ht="16.350000000000001" customHeight="1" x14ac:dyDescent="0.25">
      <c r="A8312" s="232">
        <v>41872</v>
      </c>
      <c r="B8312" s="235">
        <v>1912.43</v>
      </c>
    </row>
    <row r="8313" spans="1:2" ht="16.350000000000001" customHeight="1" x14ac:dyDescent="0.25">
      <c r="A8313" s="232">
        <v>41873</v>
      </c>
      <c r="B8313" s="233">
        <v>1919.84</v>
      </c>
    </row>
    <row r="8314" spans="1:2" ht="16.350000000000001" customHeight="1" x14ac:dyDescent="0.25">
      <c r="A8314" s="232">
        <v>41874</v>
      </c>
      <c r="B8314" s="235">
        <v>1924.4</v>
      </c>
    </row>
    <row r="8315" spans="1:2" ht="16.350000000000001" customHeight="1" x14ac:dyDescent="0.25">
      <c r="A8315" s="232">
        <v>41875</v>
      </c>
      <c r="B8315" s="233">
        <v>1924.4</v>
      </c>
    </row>
    <row r="8316" spans="1:2" ht="16.350000000000001" customHeight="1" x14ac:dyDescent="0.25">
      <c r="A8316" s="232">
        <v>41876</v>
      </c>
      <c r="B8316" s="235">
        <v>1924.4</v>
      </c>
    </row>
    <row r="8317" spans="1:2" ht="16.350000000000001" customHeight="1" x14ac:dyDescent="0.25">
      <c r="A8317" s="232">
        <v>41877</v>
      </c>
      <c r="B8317" s="233">
        <v>1932.39</v>
      </c>
    </row>
    <row r="8318" spans="1:2" ht="16.350000000000001" customHeight="1" x14ac:dyDescent="0.25">
      <c r="A8318" s="232">
        <v>41878</v>
      </c>
      <c r="B8318" s="235">
        <v>1928.67</v>
      </c>
    </row>
    <row r="8319" spans="1:2" ht="16.350000000000001" customHeight="1" x14ac:dyDescent="0.25">
      <c r="A8319" s="232">
        <v>41879</v>
      </c>
      <c r="B8319" s="233">
        <v>1926.92</v>
      </c>
    </row>
    <row r="8320" spans="1:2" ht="16.350000000000001" customHeight="1" x14ac:dyDescent="0.25">
      <c r="A8320" s="232">
        <v>41880</v>
      </c>
      <c r="B8320" s="235">
        <v>1935.04</v>
      </c>
    </row>
    <row r="8321" spans="1:2" ht="16.350000000000001" customHeight="1" x14ac:dyDescent="0.25">
      <c r="A8321" s="232">
        <v>41881</v>
      </c>
      <c r="B8321" s="233">
        <v>1918.62</v>
      </c>
    </row>
    <row r="8322" spans="1:2" ht="16.350000000000001" customHeight="1" x14ac:dyDescent="0.25">
      <c r="A8322" s="232">
        <v>41882</v>
      </c>
      <c r="B8322" s="235">
        <v>1918.62</v>
      </c>
    </row>
    <row r="8323" spans="1:2" ht="16.350000000000001" customHeight="1" x14ac:dyDescent="0.25">
      <c r="A8323" s="232">
        <v>41883</v>
      </c>
      <c r="B8323" s="233">
        <v>1918.62</v>
      </c>
    </row>
    <row r="8324" spans="1:2" ht="16.350000000000001" customHeight="1" x14ac:dyDescent="0.25">
      <c r="A8324" s="232">
        <v>41884</v>
      </c>
      <c r="B8324" s="235">
        <v>1918.62</v>
      </c>
    </row>
    <row r="8325" spans="1:2" ht="16.350000000000001" customHeight="1" x14ac:dyDescent="0.25">
      <c r="A8325" s="232">
        <v>41885</v>
      </c>
      <c r="B8325" s="233">
        <v>1931.49</v>
      </c>
    </row>
    <row r="8326" spans="1:2" ht="16.350000000000001" customHeight="1" x14ac:dyDescent="0.25">
      <c r="A8326" s="232">
        <v>41886</v>
      </c>
      <c r="B8326" s="235">
        <v>1924.67</v>
      </c>
    </row>
    <row r="8327" spans="1:2" ht="16.350000000000001" customHeight="1" x14ac:dyDescent="0.25">
      <c r="A8327" s="232">
        <v>41887</v>
      </c>
      <c r="B8327" s="233">
        <v>1931.45</v>
      </c>
    </row>
    <row r="8328" spans="1:2" ht="16.350000000000001" customHeight="1" x14ac:dyDescent="0.25">
      <c r="A8328" s="232">
        <v>41888</v>
      </c>
      <c r="B8328" s="235">
        <v>1935.25</v>
      </c>
    </row>
    <row r="8329" spans="1:2" ht="16.350000000000001" customHeight="1" x14ac:dyDescent="0.25">
      <c r="A8329" s="232">
        <v>41889</v>
      </c>
      <c r="B8329" s="233">
        <v>1935.25</v>
      </c>
    </row>
    <row r="8330" spans="1:2" ht="16.350000000000001" customHeight="1" x14ac:dyDescent="0.25">
      <c r="A8330" s="232">
        <v>41890</v>
      </c>
      <c r="B8330" s="235">
        <v>1935.25</v>
      </c>
    </row>
    <row r="8331" spans="1:2" ht="16.350000000000001" customHeight="1" x14ac:dyDescent="0.25">
      <c r="A8331" s="232">
        <v>41891</v>
      </c>
      <c r="B8331" s="233">
        <v>1942.03</v>
      </c>
    </row>
    <row r="8332" spans="1:2" ht="16.350000000000001" customHeight="1" x14ac:dyDescent="0.25">
      <c r="A8332" s="232">
        <v>41892</v>
      </c>
      <c r="B8332" s="235">
        <v>1962.84</v>
      </c>
    </row>
    <row r="8333" spans="1:2" ht="16.350000000000001" customHeight="1" x14ac:dyDescent="0.25">
      <c r="A8333" s="232">
        <v>41893</v>
      </c>
      <c r="B8333" s="233">
        <v>1975.82</v>
      </c>
    </row>
    <row r="8334" spans="1:2" ht="16.350000000000001" customHeight="1" x14ac:dyDescent="0.25">
      <c r="A8334" s="232">
        <v>41894</v>
      </c>
      <c r="B8334" s="235">
        <v>1979.97</v>
      </c>
    </row>
    <row r="8335" spans="1:2" ht="16.350000000000001" customHeight="1" x14ac:dyDescent="0.25">
      <c r="A8335" s="232">
        <v>41895</v>
      </c>
      <c r="B8335" s="233">
        <v>1994.97</v>
      </c>
    </row>
    <row r="8336" spans="1:2" ht="16.350000000000001" customHeight="1" x14ac:dyDescent="0.25">
      <c r="A8336" s="232">
        <v>41896</v>
      </c>
      <c r="B8336" s="235">
        <v>1994.97</v>
      </c>
    </row>
    <row r="8337" spans="1:2" ht="16.350000000000001" customHeight="1" x14ac:dyDescent="0.25">
      <c r="A8337" s="232">
        <v>41897</v>
      </c>
      <c r="B8337" s="233">
        <v>1994.97</v>
      </c>
    </row>
    <row r="8338" spans="1:2" ht="16.350000000000001" customHeight="1" x14ac:dyDescent="0.25">
      <c r="A8338" s="232">
        <v>41898</v>
      </c>
      <c r="B8338" s="235">
        <v>1987.71</v>
      </c>
    </row>
    <row r="8339" spans="1:2" ht="16.350000000000001" customHeight="1" x14ac:dyDescent="0.25">
      <c r="A8339" s="232">
        <v>41899</v>
      </c>
      <c r="B8339" s="233">
        <v>1978.08</v>
      </c>
    </row>
    <row r="8340" spans="1:2" ht="16.350000000000001" customHeight="1" x14ac:dyDescent="0.25">
      <c r="A8340" s="232">
        <v>41900</v>
      </c>
      <c r="B8340" s="235">
        <v>1975.47</v>
      </c>
    </row>
    <row r="8341" spans="1:2" ht="16.350000000000001" customHeight="1" x14ac:dyDescent="0.25">
      <c r="A8341" s="232">
        <v>41901</v>
      </c>
      <c r="B8341" s="233">
        <v>1975.42</v>
      </c>
    </row>
    <row r="8342" spans="1:2" ht="16.350000000000001" customHeight="1" x14ac:dyDescent="0.25">
      <c r="A8342" s="232">
        <v>41902</v>
      </c>
      <c r="B8342" s="235">
        <v>1966.89</v>
      </c>
    </row>
    <row r="8343" spans="1:2" ht="16.350000000000001" customHeight="1" x14ac:dyDescent="0.25">
      <c r="A8343" s="232">
        <v>41903</v>
      </c>
      <c r="B8343" s="233">
        <v>1966.89</v>
      </c>
    </row>
    <row r="8344" spans="1:2" ht="16.350000000000001" customHeight="1" x14ac:dyDescent="0.25">
      <c r="A8344" s="232">
        <v>41904</v>
      </c>
      <c r="B8344" s="235">
        <v>1966.89</v>
      </c>
    </row>
    <row r="8345" spans="1:2" ht="16.350000000000001" customHeight="1" x14ac:dyDescent="0.25">
      <c r="A8345" s="232">
        <v>41905</v>
      </c>
      <c r="B8345" s="233">
        <v>1992.68</v>
      </c>
    </row>
    <row r="8346" spans="1:2" ht="16.350000000000001" customHeight="1" x14ac:dyDescent="0.25">
      <c r="A8346" s="232">
        <v>41906</v>
      </c>
      <c r="B8346" s="235">
        <v>1997.91</v>
      </c>
    </row>
    <row r="8347" spans="1:2" ht="16.350000000000001" customHeight="1" x14ac:dyDescent="0.25">
      <c r="A8347" s="232">
        <v>41907</v>
      </c>
      <c r="B8347" s="233">
        <v>2007.48</v>
      </c>
    </row>
    <row r="8348" spans="1:2" ht="16.350000000000001" customHeight="1" x14ac:dyDescent="0.25">
      <c r="A8348" s="232">
        <v>41908</v>
      </c>
      <c r="B8348" s="235">
        <v>2019.76</v>
      </c>
    </row>
    <row r="8349" spans="1:2" ht="16.350000000000001" customHeight="1" x14ac:dyDescent="0.25">
      <c r="A8349" s="232">
        <v>41909</v>
      </c>
      <c r="B8349" s="233">
        <v>2023.89</v>
      </c>
    </row>
    <row r="8350" spans="1:2" ht="16.350000000000001" customHeight="1" x14ac:dyDescent="0.25">
      <c r="A8350" s="232">
        <v>41910</v>
      </c>
      <c r="B8350" s="235">
        <v>2023.89</v>
      </c>
    </row>
    <row r="8351" spans="1:2" ht="16.350000000000001" customHeight="1" x14ac:dyDescent="0.25">
      <c r="A8351" s="232">
        <v>41911</v>
      </c>
      <c r="B8351" s="233">
        <v>2023.89</v>
      </c>
    </row>
    <row r="8352" spans="1:2" ht="16.350000000000001" customHeight="1" x14ac:dyDescent="0.25">
      <c r="A8352" s="232">
        <v>41912</v>
      </c>
      <c r="B8352" s="235">
        <v>2028.48</v>
      </c>
    </row>
    <row r="8353" spans="1:2" ht="16.350000000000001" customHeight="1" x14ac:dyDescent="0.25">
      <c r="A8353" s="232">
        <v>41913</v>
      </c>
      <c r="B8353" s="233">
        <v>2022</v>
      </c>
    </row>
    <row r="8354" spans="1:2" ht="16.350000000000001" customHeight="1" x14ac:dyDescent="0.25">
      <c r="A8354" s="232">
        <v>41914</v>
      </c>
      <c r="B8354" s="235">
        <v>2025.75</v>
      </c>
    </row>
    <row r="8355" spans="1:2" ht="16.350000000000001" customHeight="1" x14ac:dyDescent="0.25">
      <c r="A8355" s="232">
        <v>41915</v>
      </c>
      <c r="B8355" s="233">
        <v>2021.49</v>
      </c>
    </row>
    <row r="8356" spans="1:2" ht="16.350000000000001" customHeight="1" x14ac:dyDescent="0.25">
      <c r="A8356" s="232">
        <v>41916</v>
      </c>
      <c r="B8356" s="235">
        <v>2026.2</v>
      </c>
    </row>
    <row r="8357" spans="1:2" ht="16.350000000000001" customHeight="1" x14ac:dyDescent="0.25">
      <c r="A8357" s="232">
        <v>41917</v>
      </c>
      <c r="B8357" s="233">
        <v>2026.2</v>
      </c>
    </row>
    <row r="8358" spans="1:2" ht="16.350000000000001" customHeight="1" x14ac:dyDescent="0.25">
      <c r="A8358" s="232">
        <v>41918</v>
      </c>
      <c r="B8358" s="235">
        <v>2026.2</v>
      </c>
    </row>
    <row r="8359" spans="1:2" ht="16.350000000000001" customHeight="1" x14ac:dyDescent="0.25">
      <c r="A8359" s="232">
        <v>41919</v>
      </c>
      <c r="B8359" s="233">
        <v>2028.03</v>
      </c>
    </row>
    <row r="8360" spans="1:2" ht="16.350000000000001" customHeight="1" x14ac:dyDescent="0.25">
      <c r="A8360" s="232">
        <v>41920</v>
      </c>
      <c r="B8360" s="235">
        <v>2026.9</v>
      </c>
    </row>
    <row r="8361" spans="1:2" ht="16.350000000000001" customHeight="1" x14ac:dyDescent="0.25">
      <c r="A8361" s="232">
        <v>41921</v>
      </c>
      <c r="B8361" s="233">
        <v>2040.31</v>
      </c>
    </row>
    <row r="8362" spans="1:2" ht="16.350000000000001" customHeight="1" x14ac:dyDescent="0.25">
      <c r="A8362" s="232">
        <v>41922</v>
      </c>
      <c r="B8362" s="235">
        <v>2041.71</v>
      </c>
    </row>
    <row r="8363" spans="1:2" ht="16.350000000000001" customHeight="1" x14ac:dyDescent="0.25">
      <c r="A8363" s="232">
        <v>41923</v>
      </c>
      <c r="B8363" s="233">
        <v>2052.96</v>
      </c>
    </row>
    <row r="8364" spans="1:2" ht="16.350000000000001" customHeight="1" x14ac:dyDescent="0.25">
      <c r="A8364" s="232">
        <v>41924</v>
      </c>
      <c r="B8364" s="235">
        <v>2052.96</v>
      </c>
    </row>
    <row r="8365" spans="1:2" ht="16.350000000000001" customHeight="1" x14ac:dyDescent="0.25">
      <c r="A8365" s="232">
        <v>41925</v>
      </c>
      <c r="B8365" s="233">
        <v>2052.96</v>
      </c>
    </row>
    <row r="8366" spans="1:2" ht="16.350000000000001" customHeight="1" x14ac:dyDescent="0.25">
      <c r="A8366" s="232">
        <v>41926</v>
      </c>
      <c r="B8366" s="235">
        <v>2052.96</v>
      </c>
    </row>
    <row r="8367" spans="1:2" ht="16.350000000000001" customHeight="1" x14ac:dyDescent="0.25">
      <c r="A8367" s="232">
        <v>41927</v>
      </c>
      <c r="B8367" s="233">
        <v>2049.66</v>
      </c>
    </row>
    <row r="8368" spans="1:2" ht="16.350000000000001" customHeight="1" x14ac:dyDescent="0.25">
      <c r="A8368" s="232">
        <v>41928</v>
      </c>
      <c r="B8368" s="235">
        <v>2057.6999999999998</v>
      </c>
    </row>
    <row r="8369" spans="1:2" ht="16.350000000000001" customHeight="1" x14ac:dyDescent="0.25">
      <c r="A8369" s="232">
        <v>41929</v>
      </c>
      <c r="B8369" s="233">
        <v>2074.4</v>
      </c>
    </row>
    <row r="8370" spans="1:2" ht="16.350000000000001" customHeight="1" x14ac:dyDescent="0.25">
      <c r="A8370" s="232">
        <v>41930</v>
      </c>
      <c r="B8370" s="235">
        <v>2064.4299999999998</v>
      </c>
    </row>
    <row r="8371" spans="1:2" ht="16.350000000000001" customHeight="1" x14ac:dyDescent="0.25">
      <c r="A8371" s="232">
        <v>41931</v>
      </c>
      <c r="B8371" s="233">
        <v>2064.4299999999998</v>
      </c>
    </row>
    <row r="8372" spans="1:2" ht="16.350000000000001" customHeight="1" x14ac:dyDescent="0.25">
      <c r="A8372" s="232">
        <v>41932</v>
      </c>
      <c r="B8372" s="235">
        <v>2064.4299999999998</v>
      </c>
    </row>
    <row r="8373" spans="1:2" ht="16.350000000000001" customHeight="1" x14ac:dyDescent="0.25">
      <c r="A8373" s="232">
        <v>41933</v>
      </c>
      <c r="B8373" s="233">
        <v>2065.8200000000002</v>
      </c>
    </row>
    <row r="8374" spans="1:2" ht="16.350000000000001" customHeight="1" x14ac:dyDescent="0.25">
      <c r="A8374" s="232">
        <v>41934</v>
      </c>
      <c r="B8374" s="235">
        <v>2048.44</v>
      </c>
    </row>
    <row r="8375" spans="1:2" ht="16.350000000000001" customHeight="1" x14ac:dyDescent="0.25">
      <c r="A8375" s="232">
        <v>41935</v>
      </c>
      <c r="B8375" s="233">
        <v>2049.9</v>
      </c>
    </row>
    <row r="8376" spans="1:2" ht="16.350000000000001" customHeight="1" x14ac:dyDescent="0.25">
      <c r="A8376" s="232">
        <v>41936</v>
      </c>
      <c r="B8376" s="235">
        <v>2053.39</v>
      </c>
    </row>
    <row r="8377" spans="1:2" ht="16.350000000000001" customHeight="1" x14ac:dyDescent="0.25">
      <c r="A8377" s="232">
        <v>41937</v>
      </c>
      <c r="B8377" s="233">
        <v>2065.38</v>
      </c>
    </row>
    <row r="8378" spans="1:2" ht="16.350000000000001" customHeight="1" x14ac:dyDescent="0.25">
      <c r="A8378" s="232">
        <v>41938</v>
      </c>
      <c r="B8378" s="235">
        <v>2065.38</v>
      </c>
    </row>
    <row r="8379" spans="1:2" ht="16.350000000000001" customHeight="1" x14ac:dyDescent="0.25">
      <c r="A8379" s="232">
        <v>41939</v>
      </c>
      <c r="B8379" s="233">
        <v>2065.38</v>
      </c>
    </row>
    <row r="8380" spans="1:2" ht="16.350000000000001" customHeight="1" x14ac:dyDescent="0.25">
      <c r="A8380" s="232">
        <v>41940</v>
      </c>
      <c r="B8380" s="235">
        <v>2069.7199999999998</v>
      </c>
    </row>
    <row r="8381" spans="1:2" ht="16.350000000000001" customHeight="1" x14ac:dyDescent="0.25">
      <c r="A8381" s="232">
        <v>41941</v>
      </c>
      <c r="B8381" s="233">
        <v>2055.4299999999998</v>
      </c>
    </row>
    <row r="8382" spans="1:2" ht="16.350000000000001" customHeight="1" x14ac:dyDescent="0.25">
      <c r="A8382" s="232">
        <v>41942</v>
      </c>
      <c r="B8382" s="235">
        <v>2044.55</v>
      </c>
    </row>
    <row r="8383" spans="1:2" ht="16.350000000000001" customHeight="1" x14ac:dyDescent="0.25">
      <c r="A8383" s="232">
        <v>41943</v>
      </c>
      <c r="B8383" s="233">
        <v>2050.52</v>
      </c>
    </row>
    <row r="8384" spans="1:2" ht="16.350000000000001" customHeight="1" x14ac:dyDescent="0.25">
      <c r="A8384" s="232">
        <v>41944</v>
      </c>
      <c r="B8384" s="235">
        <v>2061.92</v>
      </c>
    </row>
    <row r="8385" spans="1:2" ht="16.350000000000001" customHeight="1" x14ac:dyDescent="0.25">
      <c r="A8385" s="232">
        <v>41945</v>
      </c>
      <c r="B8385" s="233">
        <v>2061.92</v>
      </c>
    </row>
    <row r="8386" spans="1:2" ht="16.350000000000001" customHeight="1" x14ac:dyDescent="0.25">
      <c r="A8386" s="232">
        <v>41946</v>
      </c>
      <c r="B8386" s="235">
        <v>2061.92</v>
      </c>
    </row>
    <row r="8387" spans="1:2" ht="16.350000000000001" customHeight="1" x14ac:dyDescent="0.25">
      <c r="A8387" s="232">
        <v>41947</v>
      </c>
      <c r="B8387" s="233">
        <v>2061.92</v>
      </c>
    </row>
    <row r="8388" spans="1:2" ht="16.350000000000001" customHeight="1" x14ac:dyDescent="0.25">
      <c r="A8388" s="232">
        <v>41948</v>
      </c>
      <c r="B8388" s="235">
        <v>2076.9899999999998</v>
      </c>
    </row>
    <row r="8389" spans="1:2" ht="16.350000000000001" customHeight="1" x14ac:dyDescent="0.25">
      <c r="A8389" s="232">
        <v>41949</v>
      </c>
      <c r="B8389" s="233">
        <v>2081.2399999999998</v>
      </c>
    </row>
    <row r="8390" spans="1:2" ht="16.350000000000001" customHeight="1" x14ac:dyDescent="0.25">
      <c r="A8390" s="232">
        <v>41950</v>
      </c>
      <c r="B8390" s="235">
        <v>2086.86</v>
      </c>
    </row>
    <row r="8391" spans="1:2" ht="16.350000000000001" customHeight="1" x14ac:dyDescent="0.25">
      <c r="A8391" s="232">
        <v>41951</v>
      </c>
      <c r="B8391" s="233">
        <v>2103.25</v>
      </c>
    </row>
    <row r="8392" spans="1:2" ht="16.350000000000001" customHeight="1" x14ac:dyDescent="0.25">
      <c r="A8392" s="232">
        <v>41952</v>
      </c>
      <c r="B8392" s="235">
        <v>2103.25</v>
      </c>
    </row>
    <row r="8393" spans="1:2" ht="16.350000000000001" customHeight="1" x14ac:dyDescent="0.25">
      <c r="A8393" s="232">
        <v>41953</v>
      </c>
      <c r="B8393" s="233">
        <v>2103.25</v>
      </c>
    </row>
    <row r="8394" spans="1:2" ht="16.350000000000001" customHeight="1" x14ac:dyDescent="0.25">
      <c r="A8394" s="232">
        <v>41954</v>
      </c>
      <c r="B8394" s="235">
        <v>2103.12</v>
      </c>
    </row>
    <row r="8395" spans="1:2" ht="16.350000000000001" customHeight="1" x14ac:dyDescent="0.25">
      <c r="A8395" s="232">
        <v>41955</v>
      </c>
      <c r="B8395" s="233">
        <v>2103.12</v>
      </c>
    </row>
    <row r="8396" spans="1:2" ht="16.350000000000001" customHeight="1" x14ac:dyDescent="0.25">
      <c r="A8396" s="232">
        <v>41956</v>
      </c>
      <c r="B8396" s="235">
        <v>2115.59</v>
      </c>
    </row>
    <row r="8397" spans="1:2" ht="16.350000000000001" customHeight="1" x14ac:dyDescent="0.25">
      <c r="A8397" s="232">
        <v>41957</v>
      </c>
      <c r="B8397" s="233">
        <v>2133.0300000000002</v>
      </c>
    </row>
    <row r="8398" spans="1:2" ht="16.350000000000001" customHeight="1" x14ac:dyDescent="0.25">
      <c r="A8398" s="232">
        <v>41958</v>
      </c>
      <c r="B8398" s="235">
        <v>2160.4699999999998</v>
      </c>
    </row>
    <row r="8399" spans="1:2" ht="16.350000000000001" customHeight="1" x14ac:dyDescent="0.25">
      <c r="A8399" s="232">
        <v>41959</v>
      </c>
      <c r="B8399" s="233">
        <v>2160.4699999999998</v>
      </c>
    </row>
    <row r="8400" spans="1:2" ht="16.350000000000001" customHeight="1" x14ac:dyDescent="0.25">
      <c r="A8400" s="232">
        <v>41960</v>
      </c>
      <c r="B8400" s="235">
        <v>2160.4699999999998</v>
      </c>
    </row>
    <row r="8401" spans="1:2" ht="16.350000000000001" customHeight="1" x14ac:dyDescent="0.25">
      <c r="A8401" s="232">
        <v>41961</v>
      </c>
      <c r="B8401" s="233">
        <v>2160.4699999999998</v>
      </c>
    </row>
    <row r="8402" spans="1:2" ht="16.350000000000001" customHeight="1" x14ac:dyDescent="0.25">
      <c r="A8402" s="232">
        <v>41962</v>
      </c>
      <c r="B8402" s="235">
        <v>2158.58</v>
      </c>
    </row>
    <row r="8403" spans="1:2" ht="16.350000000000001" customHeight="1" x14ac:dyDescent="0.25">
      <c r="A8403" s="232">
        <v>41963</v>
      </c>
      <c r="B8403" s="233">
        <v>2156.73</v>
      </c>
    </row>
    <row r="8404" spans="1:2" ht="16.350000000000001" customHeight="1" x14ac:dyDescent="0.25">
      <c r="A8404" s="232">
        <v>41964</v>
      </c>
      <c r="B8404" s="235">
        <v>2156.9299999999998</v>
      </c>
    </row>
    <row r="8405" spans="1:2" ht="16.350000000000001" customHeight="1" x14ac:dyDescent="0.25">
      <c r="A8405" s="232">
        <v>41965</v>
      </c>
      <c r="B8405" s="233">
        <v>2142.02</v>
      </c>
    </row>
    <row r="8406" spans="1:2" ht="16.350000000000001" customHeight="1" x14ac:dyDescent="0.25">
      <c r="A8406" s="232">
        <v>41966</v>
      </c>
      <c r="B8406" s="235">
        <v>2142.02</v>
      </c>
    </row>
    <row r="8407" spans="1:2" ht="16.350000000000001" customHeight="1" x14ac:dyDescent="0.25">
      <c r="A8407" s="232">
        <v>41967</v>
      </c>
      <c r="B8407" s="233">
        <v>2142.02</v>
      </c>
    </row>
    <row r="8408" spans="1:2" ht="16.350000000000001" customHeight="1" x14ac:dyDescent="0.25">
      <c r="A8408" s="232">
        <v>41968</v>
      </c>
      <c r="B8408" s="235">
        <v>2158.12</v>
      </c>
    </row>
    <row r="8409" spans="1:2" ht="16.350000000000001" customHeight="1" x14ac:dyDescent="0.25">
      <c r="A8409" s="232">
        <v>41969</v>
      </c>
      <c r="B8409" s="233">
        <v>2162.15</v>
      </c>
    </row>
    <row r="8410" spans="1:2" ht="16.350000000000001" customHeight="1" x14ac:dyDescent="0.25">
      <c r="A8410" s="232">
        <v>41970</v>
      </c>
      <c r="B8410" s="235">
        <v>2165.15</v>
      </c>
    </row>
    <row r="8411" spans="1:2" ht="16.350000000000001" customHeight="1" x14ac:dyDescent="0.25">
      <c r="A8411" s="232">
        <v>41971</v>
      </c>
      <c r="B8411" s="233">
        <v>2165.15</v>
      </c>
    </row>
    <row r="8412" spans="1:2" ht="16.350000000000001" customHeight="1" x14ac:dyDescent="0.25">
      <c r="A8412" s="232">
        <v>41972</v>
      </c>
      <c r="B8412" s="235">
        <v>2206.19</v>
      </c>
    </row>
    <row r="8413" spans="1:2" ht="16.350000000000001" customHeight="1" x14ac:dyDescent="0.25">
      <c r="A8413" s="232">
        <v>41973</v>
      </c>
      <c r="B8413" s="233">
        <v>2206.19</v>
      </c>
    </row>
    <row r="8414" spans="1:2" ht="16.350000000000001" customHeight="1" x14ac:dyDescent="0.25">
      <c r="A8414" s="232">
        <v>41974</v>
      </c>
      <c r="B8414" s="235">
        <v>2206.19</v>
      </c>
    </row>
    <row r="8415" spans="1:2" ht="16.350000000000001" customHeight="1" x14ac:dyDescent="0.25">
      <c r="A8415" s="232">
        <v>41975</v>
      </c>
      <c r="B8415" s="233">
        <v>2252.36</v>
      </c>
    </row>
    <row r="8416" spans="1:2" ht="16.350000000000001" customHeight="1" x14ac:dyDescent="0.25">
      <c r="A8416" s="232">
        <v>41976</v>
      </c>
      <c r="B8416" s="235">
        <v>2293.4699999999998</v>
      </c>
    </row>
    <row r="8417" spans="1:2" ht="16.350000000000001" customHeight="1" x14ac:dyDescent="0.25">
      <c r="A8417" s="232">
        <v>41977</v>
      </c>
      <c r="B8417" s="233">
        <v>2286.0300000000002</v>
      </c>
    </row>
    <row r="8418" spans="1:2" ht="16.350000000000001" customHeight="1" x14ac:dyDescent="0.25">
      <c r="A8418" s="232">
        <v>41978</v>
      </c>
      <c r="B8418" s="235">
        <v>2284.2399999999998</v>
      </c>
    </row>
    <row r="8419" spans="1:2" ht="16.350000000000001" customHeight="1" x14ac:dyDescent="0.25">
      <c r="A8419" s="232">
        <v>41979</v>
      </c>
      <c r="B8419" s="233">
        <v>2304.12</v>
      </c>
    </row>
    <row r="8420" spans="1:2" ht="16.350000000000001" customHeight="1" x14ac:dyDescent="0.25">
      <c r="A8420" s="232">
        <v>41980</v>
      </c>
      <c r="B8420" s="235">
        <v>2304.12</v>
      </c>
    </row>
    <row r="8421" spans="1:2" ht="16.350000000000001" customHeight="1" x14ac:dyDescent="0.25">
      <c r="A8421" s="232">
        <v>41981</v>
      </c>
      <c r="B8421" s="233">
        <v>2304.12</v>
      </c>
    </row>
    <row r="8422" spans="1:2" ht="16.350000000000001" customHeight="1" x14ac:dyDescent="0.25">
      <c r="A8422" s="232">
        <v>41982</v>
      </c>
      <c r="B8422" s="235">
        <v>2304.12</v>
      </c>
    </row>
    <row r="8423" spans="1:2" ht="16.350000000000001" customHeight="1" x14ac:dyDescent="0.25">
      <c r="A8423" s="232">
        <v>41983</v>
      </c>
      <c r="B8423" s="233">
        <v>2350.0100000000002</v>
      </c>
    </row>
    <row r="8424" spans="1:2" ht="16.350000000000001" customHeight="1" x14ac:dyDescent="0.25">
      <c r="A8424" s="232">
        <v>41984</v>
      </c>
      <c r="B8424" s="235">
        <v>2381.96</v>
      </c>
    </row>
    <row r="8425" spans="1:2" ht="16.350000000000001" customHeight="1" x14ac:dyDescent="0.25">
      <c r="A8425" s="232">
        <v>41985</v>
      </c>
      <c r="B8425" s="233">
        <v>2423.56</v>
      </c>
    </row>
    <row r="8426" spans="1:2" ht="16.350000000000001" customHeight="1" x14ac:dyDescent="0.25">
      <c r="A8426" s="232">
        <v>41986</v>
      </c>
      <c r="B8426" s="235">
        <v>2405.31</v>
      </c>
    </row>
    <row r="8427" spans="1:2" ht="16.350000000000001" customHeight="1" x14ac:dyDescent="0.25">
      <c r="A8427" s="232">
        <v>41987</v>
      </c>
      <c r="B8427" s="233">
        <v>2405.31</v>
      </c>
    </row>
    <row r="8428" spans="1:2" ht="16.350000000000001" customHeight="1" x14ac:dyDescent="0.25">
      <c r="A8428" s="232">
        <v>41988</v>
      </c>
      <c r="B8428" s="235">
        <v>2405.31</v>
      </c>
    </row>
    <row r="8429" spans="1:2" ht="16.350000000000001" customHeight="1" x14ac:dyDescent="0.25">
      <c r="A8429" s="232">
        <v>41989</v>
      </c>
      <c r="B8429" s="233">
        <v>2414.39</v>
      </c>
    </row>
    <row r="8430" spans="1:2" ht="16.350000000000001" customHeight="1" x14ac:dyDescent="0.25">
      <c r="A8430" s="232">
        <v>41990</v>
      </c>
      <c r="B8430" s="235">
        <v>2446.35</v>
      </c>
    </row>
    <row r="8431" spans="1:2" ht="16.350000000000001" customHeight="1" x14ac:dyDescent="0.25">
      <c r="A8431" s="232">
        <v>41991</v>
      </c>
      <c r="B8431" s="233">
        <v>2412.79</v>
      </c>
    </row>
    <row r="8432" spans="1:2" ht="16.350000000000001" customHeight="1" x14ac:dyDescent="0.25">
      <c r="A8432" s="232">
        <v>41992</v>
      </c>
      <c r="B8432" s="235">
        <v>2334.98</v>
      </c>
    </row>
    <row r="8433" spans="1:2" ht="16.350000000000001" customHeight="1" x14ac:dyDescent="0.25">
      <c r="A8433" s="232">
        <v>41993</v>
      </c>
      <c r="B8433" s="233">
        <v>2297.14</v>
      </c>
    </row>
    <row r="8434" spans="1:2" ht="16.350000000000001" customHeight="1" x14ac:dyDescent="0.25">
      <c r="A8434" s="232">
        <v>41994</v>
      </c>
      <c r="B8434" s="235">
        <v>2297.14</v>
      </c>
    </row>
    <row r="8435" spans="1:2" ht="16.350000000000001" customHeight="1" x14ac:dyDescent="0.25">
      <c r="A8435" s="232">
        <v>41995</v>
      </c>
      <c r="B8435" s="233">
        <v>2297.14</v>
      </c>
    </row>
    <row r="8436" spans="1:2" ht="16.350000000000001" customHeight="1" x14ac:dyDescent="0.25">
      <c r="A8436" s="232">
        <v>41996</v>
      </c>
      <c r="B8436" s="235">
        <v>2316.9299999999998</v>
      </c>
    </row>
    <row r="8437" spans="1:2" ht="16.350000000000001" customHeight="1" x14ac:dyDescent="0.25">
      <c r="A8437" s="232">
        <v>41997</v>
      </c>
      <c r="B8437" s="233">
        <v>2342.5700000000002</v>
      </c>
    </row>
    <row r="8438" spans="1:2" ht="16.350000000000001" customHeight="1" x14ac:dyDescent="0.25">
      <c r="A8438" s="232">
        <v>41998</v>
      </c>
      <c r="B8438" s="235">
        <v>2346.9</v>
      </c>
    </row>
    <row r="8439" spans="1:2" ht="16.350000000000001" customHeight="1" x14ac:dyDescent="0.25">
      <c r="A8439" s="232">
        <v>41999</v>
      </c>
      <c r="B8439" s="233">
        <v>2346.9</v>
      </c>
    </row>
    <row r="8440" spans="1:2" ht="16.350000000000001" customHeight="1" x14ac:dyDescent="0.25">
      <c r="A8440" s="232">
        <v>42000</v>
      </c>
      <c r="B8440" s="235">
        <v>2358.46</v>
      </c>
    </row>
    <row r="8441" spans="1:2" ht="16.350000000000001" customHeight="1" x14ac:dyDescent="0.25">
      <c r="A8441" s="232">
        <v>42001</v>
      </c>
      <c r="B8441" s="233">
        <v>2358.46</v>
      </c>
    </row>
    <row r="8442" spans="1:2" ht="16.350000000000001" customHeight="1" x14ac:dyDescent="0.25">
      <c r="A8442" s="232">
        <v>42002</v>
      </c>
      <c r="B8442" s="235">
        <v>2358.46</v>
      </c>
    </row>
    <row r="8443" spans="1:2" ht="16.350000000000001" customHeight="1" x14ac:dyDescent="0.25">
      <c r="A8443" s="232">
        <v>42003</v>
      </c>
      <c r="B8443" s="233">
        <v>2378.56</v>
      </c>
    </row>
    <row r="8444" spans="1:2" ht="16.350000000000001" customHeight="1" x14ac:dyDescent="0.25">
      <c r="A8444" s="232">
        <v>42004</v>
      </c>
      <c r="B8444" s="235">
        <v>2392.46</v>
      </c>
    </row>
    <row r="8445" spans="1:2" ht="16.350000000000001" customHeight="1" x14ac:dyDescent="0.25">
      <c r="A8445" s="232">
        <v>42005</v>
      </c>
      <c r="B8445" s="233">
        <v>2392.46</v>
      </c>
    </row>
    <row r="8446" spans="1:2" ht="16.350000000000001" customHeight="1" x14ac:dyDescent="0.25">
      <c r="A8446" s="232">
        <v>42006</v>
      </c>
      <c r="B8446" s="235">
        <v>2392.46</v>
      </c>
    </row>
    <row r="8447" spans="1:2" ht="16.350000000000001" customHeight="1" x14ac:dyDescent="0.25">
      <c r="A8447" s="232">
        <v>42007</v>
      </c>
      <c r="B8447" s="233">
        <v>2383.37</v>
      </c>
    </row>
    <row r="8448" spans="1:2" ht="16.350000000000001" customHeight="1" x14ac:dyDescent="0.25">
      <c r="A8448" s="232">
        <v>42008</v>
      </c>
      <c r="B8448" s="235">
        <v>2383.37</v>
      </c>
    </row>
    <row r="8449" spans="1:2" ht="16.350000000000001" customHeight="1" x14ac:dyDescent="0.25">
      <c r="A8449" s="232">
        <v>42009</v>
      </c>
      <c r="B8449" s="233">
        <v>2383.37</v>
      </c>
    </row>
    <row r="8450" spans="1:2" ht="16.350000000000001" customHeight="1" x14ac:dyDescent="0.25">
      <c r="A8450" s="232">
        <v>42010</v>
      </c>
      <c r="B8450" s="235">
        <v>2412.8200000000002</v>
      </c>
    </row>
    <row r="8451" spans="1:2" ht="16.350000000000001" customHeight="1" x14ac:dyDescent="0.25">
      <c r="A8451" s="232">
        <v>42011</v>
      </c>
      <c r="B8451" s="233">
        <v>2452.11</v>
      </c>
    </row>
    <row r="8452" spans="1:2" ht="16.350000000000001" customHeight="1" x14ac:dyDescent="0.25">
      <c r="A8452" s="232">
        <v>42012</v>
      </c>
      <c r="B8452" s="235">
        <v>2434.31</v>
      </c>
    </row>
    <row r="8453" spans="1:2" ht="16.350000000000001" customHeight="1" x14ac:dyDescent="0.25">
      <c r="A8453" s="232">
        <v>42013</v>
      </c>
      <c r="B8453" s="233">
        <v>2405.0300000000002</v>
      </c>
    </row>
    <row r="8454" spans="1:2" ht="16.350000000000001" customHeight="1" x14ac:dyDescent="0.25">
      <c r="A8454" s="232">
        <v>42014</v>
      </c>
      <c r="B8454" s="235">
        <v>2406.71</v>
      </c>
    </row>
    <row r="8455" spans="1:2" ht="16.350000000000001" customHeight="1" x14ac:dyDescent="0.25">
      <c r="A8455" s="232">
        <v>42015</v>
      </c>
      <c r="B8455" s="233">
        <v>2406.71</v>
      </c>
    </row>
    <row r="8456" spans="1:2" ht="16.350000000000001" customHeight="1" x14ac:dyDescent="0.25">
      <c r="A8456" s="232">
        <v>42016</v>
      </c>
      <c r="B8456" s="235">
        <v>2406.71</v>
      </c>
    </row>
    <row r="8457" spans="1:2" ht="16.350000000000001" customHeight="1" x14ac:dyDescent="0.25">
      <c r="A8457" s="232">
        <v>42017</v>
      </c>
      <c r="B8457" s="233">
        <v>2406.71</v>
      </c>
    </row>
    <row r="8458" spans="1:2" ht="16.350000000000001" customHeight="1" x14ac:dyDescent="0.25">
      <c r="A8458" s="232">
        <v>42018</v>
      </c>
      <c r="B8458" s="235">
        <v>2442.0300000000002</v>
      </c>
    </row>
    <row r="8459" spans="1:2" ht="16.350000000000001" customHeight="1" x14ac:dyDescent="0.25">
      <c r="A8459" s="232">
        <v>42019</v>
      </c>
      <c r="B8459" s="233">
        <v>2438.79</v>
      </c>
    </row>
    <row r="8460" spans="1:2" ht="16.350000000000001" customHeight="1" x14ac:dyDescent="0.25">
      <c r="A8460" s="232">
        <v>42020</v>
      </c>
      <c r="B8460" s="235">
        <v>2398.91</v>
      </c>
    </row>
    <row r="8461" spans="1:2" ht="16.350000000000001" customHeight="1" x14ac:dyDescent="0.25">
      <c r="A8461" s="232">
        <v>42021</v>
      </c>
      <c r="B8461" s="233">
        <v>2383.91</v>
      </c>
    </row>
    <row r="8462" spans="1:2" ht="16.350000000000001" customHeight="1" x14ac:dyDescent="0.25">
      <c r="A8462" s="232">
        <v>42022</v>
      </c>
      <c r="B8462" s="235">
        <v>2383.91</v>
      </c>
    </row>
    <row r="8463" spans="1:2" ht="16.350000000000001" customHeight="1" x14ac:dyDescent="0.25">
      <c r="A8463" s="232">
        <v>42023</v>
      </c>
      <c r="B8463" s="233">
        <v>2383.91</v>
      </c>
    </row>
    <row r="8464" spans="1:2" ht="16.350000000000001" customHeight="1" x14ac:dyDescent="0.25">
      <c r="A8464" s="232">
        <v>42024</v>
      </c>
      <c r="B8464" s="235">
        <v>2383.91</v>
      </c>
    </row>
    <row r="8465" spans="1:2" ht="16.350000000000001" customHeight="1" x14ac:dyDescent="0.25">
      <c r="A8465" s="232">
        <v>42025</v>
      </c>
      <c r="B8465" s="233">
        <v>2373.44</v>
      </c>
    </row>
    <row r="8466" spans="1:2" ht="16.350000000000001" customHeight="1" x14ac:dyDescent="0.25">
      <c r="A8466" s="232">
        <v>42026</v>
      </c>
      <c r="B8466" s="235">
        <v>2361.54</v>
      </c>
    </row>
    <row r="8467" spans="1:2" ht="16.350000000000001" customHeight="1" x14ac:dyDescent="0.25">
      <c r="A8467" s="232">
        <v>42027</v>
      </c>
      <c r="B8467" s="233">
        <v>2370.75</v>
      </c>
    </row>
    <row r="8468" spans="1:2" ht="16.350000000000001" customHeight="1" x14ac:dyDescent="0.25">
      <c r="A8468" s="232">
        <v>42028</v>
      </c>
      <c r="B8468" s="235">
        <v>2386.5</v>
      </c>
    </row>
    <row r="8469" spans="1:2" ht="16.350000000000001" customHeight="1" x14ac:dyDescent="0.25">
      <c r="A8469" s="232">
        <v>42029</v>
      </c>
      <c r="B8469" s="233">
        <v>2386.5</v>
      </c>
    </row>
    <row r="8470" spans="1:2" ht="16.350000000000001" customHeight="1" x14ac:dyDescent="0.25">
      <c r="A8470" s="232">
        <v>42030</v>
      </c>
      <c r="B8470" s="235">
        <v>2386.5</v>
      </c>
    </row>
    <row r="8471" spans="1:2" ht="16.350000000000001" customHeight="1" x14ac:dyDescent="0.25">
      <c r="A8471" s="232">
        <v>42031</v>
      </c>
      <c r="B8471" s="233">
        <v>2386.2800000000002</v>
      </c>
    </row>
    <row r="8472" spans="1:2" ht="16.350000000000001" customHeight="1" x14ac:dyDescent="0.25">
      <c r="A8472" s="232">
        <v>42032</v>
      </c>
      <c r="B8472" s="235">
        <v>2381.11</v>
      </c>
    </row>
    <row r="8473" spans="1:2" ht="16.350000000000001" customHeight="1" x14ac:dyDescent="0.25">
      <c r="A8473" s="232">
        <v>42033</v>
      </c>
      <c r="B8473" s="233">
        <v>2362.42</v>
      </c>
    </row>
    <row r="8474" spans="1:2" ht="16.350000000000001" customHeight="1" x14ac:dyDescent="0.25">
      <c r="A8474" s="232">
        <v>42034</v>
      </c>
      <c r="B8474" s="235">
        <v>2397.35</v>
      </c>
    </row>
    <row r="8475" spans="1:2" ht="16.350000000000001" customHeight="1" x14ac:dyDescent="0.25">
      <c r="A8475" s="232">
        <v>42035</v>
      </c>
      <c r="B8475" s="233">
        <v>2441.1</v>
      </c>
    </row>
    <row r="8476" spans="1:2" ht="16.350000000000001" customHeight="1" x14ac:dyDescent="0.25">
      <c r="A8476" s="232">
        <v>42036</v>
      </c>
      <c r="B8476" s="235">
        <v>2441.1</v>
      </c>
    </row>
    <row r="8477" spans="1:2" ht="16.350000000000001" customHeight="1" x14ac:dyDescent="0.25">
      <c r="A8477" s="232">
        <v>42037</v>
      </c>
      <c r="B8477" s="233">
        <v>2441.1</v>
      </c>
    </row>
    <row r="8478" spans="1:2" ht="16.350000000000001" customHeight="1" x14ac:dyDescent="0.25">
      <c r="A8478" s="232">
        <v>42038</v>
      </c>
      <c r="B8478" s="235">
        <v>2407.29</v>
      </c>
    </row>
    <row r="8479" spans="1:2" ht="16.350000000000001" customHeight="1" x14ac:dyDescent="0.25">
      <c r="A8479" s="232">
        <v>42039</v>
      </c>
      <c r="B8479" s="233">
        <v>2374.7199999999998</v>
      </c>
    </row>
    <row r="8480" spans="1:2" ht="16.350000000000001" customHeight="1" x14ac:dyDescent="0.25">
      <c r="A8480" s="232">
        <v>42040</v>
      </c>
      <c r="B8480" s="235">
        <v>2381.91</v>
      </c>
    </row>
    <row r="8481" spans="1:2" ht="16.350000000000001" customHeight="1" x14ac:dyDescent="0.25">
      <c r="A8481" s="232">
        <v>42041</v>
      </c>
      <c r="B8481" s="233">
        <v>2384.5300000000002</v>
      </c>
    </row>
    <row r="8482" spans="1:2" ht="16.350000000000001" customHeight="1" x14ac:dyDescent="0.25">
      <c r="A8482" s="232">
        <v>42042</v>
      </c>
      <c r="B8482" s="235">
        <v>2384.7600000000002</v>
      </c>
    </row>
    <row r="8483" spans="1:2" ht="16.350000000000001" customHeight="1" x14ac:dyDescent="0.25">
      <c r="A8483" s="232">
        <v>42043</v>
      </c>
      <c r="B8483" s="233">
        <v>2384.7600000000002</v>
      </c>
    </row>
    <row r="8484" spans="1:2" ht="16.350000000000001" customHeight="1" x14ac:dyDescent="0.25">
      <c r="A8484" s="232">
        <v>42044</v>
      </c>
      <c r="B8484" s="235">
        <v>2384.7600000000002</v>
      </c>
    </row>
    <row r="8485" spans="1:2" ht="16.350000000000001" customHeight="1" x14ac:dyDescent="0.25">
      <c r="A8485" s="232">
        <v>42045</v>
      </c>
      <c r="B8485" s="233">
        <v>2371.31</v>
      </c>
    </row>
    <row r="8486" spans="1:2" ht="16.350000000000001" customHeight="1" x14ac:dyDescent="0.25">
      <c r="A8486" s="232">
        <v>42046</v>
      </c>
      <c r="B8486" s="235">
        <v>2380.79</v>
      </c>
    </row>
    <row r="8487" spans="1:2" ht="16.350000000000001" customHeight="1" x14ac:dyDescent="0.25">
      <c r="A8487" s="232">
        <v>42047</v>
      </c>
      <c r="B8487" s="233">
        <v>2416.61</v>
      </c>
    </row>
    <row r="8488" spans="1:2" ht="16.350000000000001" customHeight="1" x14ac:dyDescent="0.25">
      <c r="A8488" s="232">
        <v>42048</v>
      </c>
      <c r="B8488" s="235">
        <v>2401.0300000000002</v>
      </c>
    </row>
    <row r="8489" spans="1:2" ht="16.350000000000001" customHeight="1" x14ac:dyDescent="0.25">
      <c r="A8489" s="232">
        <v>42049</v>
      </c>
      <c r="B8489" s="233">
        <v>2376.23</v>
      </c>
    </row>
    <row r="8490" spans="1:2" ht="16.350000000000001" customHeight="1" x14ac:dyDescent="0.25">
      <c r="A8490" s="232">
        <v>42050</v>
      </c>
      <c r="B8490" s="235">
        <v>2376.23</v>
      </c>
    </row>
    <row r="8491" spans="1:2" ht="16.350000000000001" customHeight="1" x14ac:dyDescent="0.25">
      <c r="A8491" s="232">
        <v>42051</v>
      </c>
      <c r="B8491" s="233">
        <v>2376.23</v>
      </c>
    </row>
    <row r="8492" spans="1:2" ht="16.350000000000001" customHeight="1" x14ac:dyDescent="0.25">
      <c r="A8492" s="232">
        <v>42052</v>
      </c>
      <c r="B8492" s="235">
        <v>2376.23</v>
      </c>
    </row>
    <row r="8493" spans="1:2" ht="16.350000000000001" customHeight="1" x14ac:dyDescent="0.25">
      <c r="A8493" s="232">
        <v>42053</v>
      </c>
      <c r="B8493" s="233">
        <v>2416.37</v>
      </c>
    </row>
    <row r="8494" spans="1:2" ht="16.350000000000001" customHeight="1" x14ac:dyDescent="0.25">
      <c r="A8494" s="232">
        <v>42054</v>
      </c>
      <c r="B8494" s="235">
        <v>2429.71</v>
      </c>
    </row>
    <row r="8495" spans="1:2" ht="16.350000000000001" customHeight="1" x14ac:dyDescent="0.25">
      <c r="A8495" s="232">
        <v>42055</v>
      </c>
      <c r="B8495" s="233">
        <v>2445.16</v>
      </c>
    </row>
    <row r="8496" spans="1:2" ht="16.350000000000001" customHeight="1" x14ac:dyDescent="0.25">
      <c r="A8496" s="232">
        <v>42056</v>
      </c>
      <c r="B8496" s="235">
        <v>2455.54</v>
      </c>
    </row>
    <row r="8497" spans="1:2" ht="16.350000000000001" customHeight="1" x14ac:dyDescent="0.25">
      <c r="A8497" s="232">
        <v>42057</v>
      </c>
      <c r="B8497" s="233">
        <v>2455.54</v>
      </c>
    </row>
    <row r="8498" spans="1:2" ht="16.350000000000001" customHeight="1" x14ac:dyDescent="0.25">
      <c r="A8498" s="232">
        <v>42058</v>
      </c>
      <c r="B8498" s="235">
        <v>2455.54</v>
      </c>
    </row>
    <row r="8499" spans="1:2" ht="16.350000000000001" customHeight="1" x14ac:dyDescent="0.25">
      <c r="A8499" s="232">
        <v>42059</v>
      </c>
      <c r="B8499" s="233">
        <v>2489.81</v>
      </c>
    </row>
    <row r="8500" spans="1:2" ht="16.350000000000001" customHeight="1" x14ac:dyDescent="0.25">
      <c r="A8500" s="232">
        <v>42060</v>
      </c>
      <c r="B8500" s="235">
        <v>2500.59</v>
      </c>
    </row>
    <row r="8501" spans="1:2" ht="16.350000000000001" customHeight="1" x14ac:dyDescent="0.25">
      <c r="A8501" s="232">
        <v>42061</v>
      </c>
      <c r="B8501" s="233">
        <v>2489.41</v>
      </c>
    </row>
    <row r="8502" spans="1:2" ht="16.350000000000001" customHeight="1" x14ac:dyDescent="0.25">
      <c r="A8502" s="232">
        <v>42062</v>
      </c>
      <c r="B8502" s="235">
        <v>2484.58</v>
      </c>
    </row>
    <row r="8503" spans="1:2" ht="16.350000000000001" customHeight="1" x14ac:dyDescent="0.25">
      <c r="A8503" s="232">
        <v>42063</v>
      </c>
      <c r="B8503" s="233">
        <v>2496.9899999999998</v>
      </c>
    </row>
    <row r="8504" spans="1:2" ht="16.350000000000001" customHeight="1" x14ac:dyDescent="0.25">
      <c r="A8504" s="232">
        <v>42064</v>
      </c>
      <c r="B8504" s="235">
        <v>2496.9899999999998</v>
      </c>
    </row>
    <row r="8505" spans="1:2" ht="16.350000000000001" customHeight="1" x14ac:dyDescent="0.25">
      <c r="A8505" s="232">
        <v>42065</v>
      </c>
      <c r="B8505" s="233">
        <v>2496.9899999999998</v>
      </c>
    </row>
    <row r="8506" spans="1:2" ht="16.350000000000001" customHeight="1" x14ac:dyDescent="0.25">
      <c r="A8506" s="232">
        <v>42066</v>
      </c>
      <c r="B8506" s="235">
        <v>2522.0300000000002</v>
      </c>
    </row>
    <row r="8507" spans="1:2" ht="16.350000000000001" customHeight="1" x14ac:dyDescent="0.25">
      <c r="A8507" s="232">
        <v>42067</v>
      </c>
      <c r="B8507" s="233">
        <v>2555.08</v>
      </c>
    </row>
    <row r="8508" spans="1:2" ht="16.350000000000001" customHeight="1" x14ac:dyDescent="0.25">
      <c r="A8508" s="232">
        <v>42068</v>
      </c>
      <c r="B8508" s="235">
        <v>2565.9</v>
      </c>
    </row>
    <row r="8509" spans="1:2" ht="16.350000000000001" customHeight="1" x14ac:dyDescent="0.25">
      <c r="A8509" s="232">
        <v>42069</v>
      </c>
      <c r="B8509" s="233">
        <v>2543.4699999999998</v>
      </c>
    </row>
    <row r="8510" spans="1:2" ht="16.350000000000001" customHeight="1" x14ac:dyDescent="0.25">
      <c r="A8510" s="232">
        <v>42070</v>
      </c>
      <c r="B8510" s="235">
        <v>2565.61</v>
      </c>
    </row>
    <row r="8511" spans="1:2" ht="16.350000000000001" customHeight="1" x14ac:dyDescent="0.25">
      <c r="A8511" s="232">
        <v>42071</v>
      </c>
      <c r="B8511" s="233">
        <v>2565.61</v>
      </c>
    </row>
    <row r="8512" spans="1:2" ht="16.350000000000001" customHeight="1" x14ac:dyDescent="0.25">
      <c r="A8512" s="232">
        <v>42072</v>
      </c>
      <c r="B8512" s="235">
        <v>2565.61</v>
      </c>
    </row>
    <row r="8513" spans="1:2" ht="16.350000000000001" customHeight="1" x14ac:dyDescent="0.25">
      <c r="A8513" s="232">
        <v>42073</v>
      </c>
      <c r="B8513" s="233">
        <v>2592.86</v>
      </c>
    </row>
    <row r="8514" spans="1:2" ht="16.350000000000001" customHeight="1" x14ac:dyDescent="0.25">
      <c r="A8514" s="232">
        <v>42074</v>
      </c>
      <c r="B8514" s="235">
        <v>2618.79</v>
      </c>
    </row>
    <row r="8515" spans="1:2" ht="16.350000000000001" customHeight="1" x14ac:dyDescent="0.25">
      <c r="A8515" s="232">
        <v>42075</v>
      </c>
      <c r="B8515" s="233">
        <v>2633.65</v>
      </c>
    </row>
    <row r="8516" spans="1:2" ht="16.350000000000001" customHeight="1" x14ac:dyDescent="0.25">
      <c r="A8516" s="232">
        <v>42076</v>
      </c>
      <c r="B8516" s="235">
        <v>2610.08</v>
      </c>
    </row>
    <row r="8517" spans="1:2" ht="16.350000000000001" customHeight="1" x14ac:dyDescent="0.25">
      <c r="A8517" s="232">
        <v>42077</v>
      </c>
      <c r="B8517" s="233">
        <v>2661.52</v>
      </c>
    </row>
    <row r="8518" spans="1:2" ht="16.350000000000001" customHeight="1" x14ac:dyDescent="0.25">
      <c r="A8518" s="232">
        <v>42078</v>
      </c>
      <c r="B8518" s="235">
        <v>2661.52</v>
      </c>
    </row>
    <row r="8519" spans="1:2" ht="16.350000000000001" customHeight="1" x14ac:dyDescent="0.25">
      <c r="A8519" s="232">
        <v>42079</v>
      </c>
      <c r="B8519" s="233">
        <v>2661.52</v>
      </c>
    </row>
    <row r="8520" spans="1:2" ht="16.350000000000001" customHeight="1" x14ac:dyDescent="0.25">
      <c r="A8520" s="232">
        <v>42080</v>
      </c>
      <c r="B8520" s="235">
        <v>2675.08</v>
      </c>
    </row>
    <row r="8521" spans="1:2" ht="16.350000000000001" customHeight="1" x14ac:dyDescent="0.25">
      <c r="A8521" s="232">
        <v>42081</v>
      </c>
      <c r="B8521" s="233">
        <v>2677.97</v>
      </c>
    </row>
    <row r="8522" spans="1:2" ht="16.350000000000001" customHeight="1" x14ac:dyDescent="0.25">
      <c r="A8522" s="232">
        <v>42082</v>
      </c>
      <c r="B8522" s="235">
        <v>2651.49</v>
      </c>
    </row>
    <row r="8523" spans="1:2" ht="16.350000000000001" customHeight="1" x14ac:dyDescent="0.25">
      <c r="A8523" s="232">
        <v>42083</v>
      </c>
      <c r="B8523" s="233">
        <v>2613.38</v>
      </c>
    </row>
    <row r="8524" spans="1:2" ht="16.350000000000001" customHeight="1" x14ac:dyDescent="0.25">
      <c r="A8524" s="232">
        <v>42084</v>
      </c>
      <c r="B8524" s="235">
        <v>2587.71</v>
      </c>
    </row>
    <row r="8525" spans="1:2" ht="16.350000000000001" customHeight="1" x14ac:dyDescent="0.25">
      <c r="A8525" s="232">
        <v>42085</v>
      </c>
      <c r="B8525" s="233">
        <v>2587.71</v>
      </c>
    </row>
    <row r="8526" spans="1:2" ht="16.350000000000001" customHeight="1" x14ac:dyDescent="0.25">
      <c r="A8526" s="232">
        <v>42086</v>
      </c>
      <c r="B8526" s="235">
        <v>2587.71</v>
      </c>
    </row>
    <row r="8527" spans="1:2" ht="16.350000000000001" customHeight="1" x14ac:dyDescent="0.25">
      <c r="A8527" s="232">
        <v>42087</v>
      </c>
      <c r="B8527" s="233">
        <v>2587.71</v>
      </c>
    </row>
    <row r="8528" spans="1:2" ht="16.350000000000001" customHeight="1" x14ac:dyDescent="0.25">
      <c r="A8528" s="232">
        <v>42088</v>
      </c>
      <c r="B8528" s="235">
        <v>2526.79</v>
      </c>
    </row>
    <row r="8529" spans="1:2" ht="16.350000000000001" customHeight="1" x14ac:dyDescent="0.25">
      <c r="A8529" s="232">
        <v>42089</v>
      </c>
      <c r="B8529" s="233">
        <v>2535.5500000000002</v>
      </c>
    </row>
    <row r="8530" spans="1:2" ht="16.350000000000001" customHeight="1" x14ac:dyDescent="0.25">
      <c r="A8530" s="232">
        <v>42090</v>
      </c>
      <c r="B8530" s="235">
        <v>2551.3000000000002</v>
      </c>
    </row>
    <row r="8531" spans="1:2" ht="16.350000000000001" customHeight="1" x14ac:dyDescent="0.25">
      <c r="A8531" s="232">
        <v>42091</v>
      </c>
      <c r="B8531" s="233">
        <v>2556.85</v>
      </c>
    </row>
    <row r="8532" spans="1:2" ht="16.350000000000001" customHeight="1" x14ac:dyDescent="0.25">
      <c r="A8532" s="232">
        <v>42092</v>
      </c>
      <c r="B8532" s="235">
        <v>2556.85</v>
      </c>
    </row>
    <row r="8533" spans="1:2" ht="16.350000000000001" customHeight="1" x14ac:dyDescent="0.25">
      <c r="A8533" s="232">
        <v>42093</v>
      </c>
      <c r="B8533" s="233">
        <v>2556.85</v>
      </c>
    </row>
    <row r="8534" spans="1:2" ht="16.350000000000001" customHeight="1" x14ac:dyDescent="0.25">
      <c r="A8534" s="232">
        <v>42094</v>
      </c>
      <c r="B8534" s="235">
        <v>2576.0500000000002</v>
      </c>
    </row>
    <row r="8535" spans="1:2" ht="16.350000000000001" customHeight="1" x14ac:dyDescent="0.25">
      <c r="A8535" s="232">
        <v>42095</v>
      </c>
      <c r="B8535" s="233">
        <v>2598.36</v>
      </c>
    </row>
    <row r="8536" spans="1:2" ht="16.350000000000001" customHeight="1" x14ac:dyDescent="0.25">
      <c r="A8536" s="232">
        <v>42096</v>
      </c>
      <c r="B8536" s="235">
        <v>2576.41</v>
      </c>
    </row>
    <row r="8537" spans="1:2" ht="16.350000000000001" customHeight="1" x14ac:dyDescent="0.25">
      <c r="A8537" s="232">
        <v>42097</v>
      </c>
      <c r="B8537" s="233">
        <v>2576.41</v>
      </c>
    </row>
    <row r="8538" spans="1:2" ht="16.350000000000001" customHeight="1" x14ac:dyDescent="0.25">
      <c r="A8538" s="232">
        <v>42098</v>
      </c>
      <c r="B8538" s="235">
        <v>2576.41</v>
      </c>
    </row>
    <row r="8539" spans="1:2" ht="16.350000000000001" customHeight="1" x14ac:dyDescent="0.25">
      <c r="A8539" s="232">
        <v>42099</v>
      </c>
      <c r="B8539" s="233">
        <v>2576.41</v>
      </c>
    </row>
    <row r="8540" spans="1:2" ht="16.350000000000001" customHeight="1" x14ac:dyDescent="0.25">
      <c r="A8540" s="232">
        <v>42100</v>
      </c>
      <c r="B8540" s="235">
        <v>2576.41</v>
      </c>
    </row>
    <row r="8541" spans="1:2" ht="16.350000000000001" customHeight="1" x14ac:dyDescent="0.25">
      <c r="A8541" s="232">
        <v>42101</v>
      </c>
      <c r="B8541" s="233">
        <v>2522.71</v>
      </c>
    </row>
    <row r="8542" spans="1:2" ht="16.350000000000001" customHeight="1" x14ac:dyDescent="0.25">
      <c r="A8542" s="232">
        <v>42102</v>
      </c>
      <c r="B8542" s="235">
        <v>2518.0500000000002</v>
      </c>
    </row>
    <row r="8543" spans="1:2" ht="16.350000000000001" customHeight="1" x14ac:dyDescent="0.25">
      <c r="A8543" s="232">
        <v>42103</v>
      </c>
      <c r="B8543" s="233">
        <v>2490.9</v>
      </c>
    </row>
    <row r="8544" spans="1:2" ht="16.350000000000001" customHeight="1" x14ac:dyDescent="0.25">
      <c r="A8544" s="232">
        <v>42104</v>
      </c>
      <c r="B8544" s="235">
        <v>2494.77</v>
      </c>
    </row>
    <row r="8545" spans="1:2" ht="16.350000000000001" customHeight="1" x14ac:dyDescent="0.25">
      <c r="A8545" s="232">
        <v>42105</v>
      </c>
      <c r="B8545" s="233">
        <v>2516.08</v>
      </c>
    </row>
    <row r="8546" spans="1:2" ht="16.350000000000001" customHeight="1" x14ac:dyDescent="0.25">
      <c r="A8546" s="232">
        <v>42106</v>
      </c>
      <c r="B8546" s="235">
        <v>2516.08</v>
      </c>
    </row>
    <row r="8547" spans="1:2" ht="16.350000000000001" customHeight="1" x14ac:dyDescent="0.25">
      <c r="A8547" s="232">
        <v>42107</v>
      </c>
      <c r="B8547" s="233">
        <v>2516.08</v>
      </c>
    </row>
    <row r="8548" spans="1:2" ht="16.350000000000001" customHeight="1" x14ac:dyDescent="0.25">
      <c r="A8548" s="232">
        <v>42108</v>
      </c>
      <c r="B8548" s="235">
        <v>2537.33</v>
      </c>
    </row>
    <row r="8549" spans="1:2" ht="16.350000000000001" customHeight="1" x14ac:dyDescent="0.25">
      <c r="A8549" s="232">
        <v>42109</v>
      </c>
      <c r="B8549" s="233">
        <v>2550.83</v>
      </c>
    </row>
    <row r="8550" spans="1:2" ht="16.350000000000001" customHeight="1" x14ac:dyDescent="0.25">
      <c r="A8550" s="232">
        <v>42110</v>
      </c>
      <c r="B8550" s="235">
        <v>2534.63</v>
      </c>
    </row>
    <row r="8551" spans="1:2" ht="16.350000000000001" customHeight="1" x14ac:dyDescent="0.25">
      <c r="A8551" s="232">
        <v>42111</v>
      </c>
      <c r="B8551" s="233">
        <v>2493.9299999999998</v>
      </c>
    </row>
    <row r="8552" spans="1:2" ht="16.350000000000001" customHeight="1" x14ac:dyDescent="0.25">
      <c r="A8552" s="232">
        <v>42112</v>
      </c>
      <c r="B8552" s="235">
        <v>2495.0100000000002</v>
      </c>
    </row>
    <row r="8553" spans="1:2" ht="16.350000000000001" customHeight="1" x14ac:dyDescent="0.25">
      <c r="A8553" s="232">
        <v>42113</v>
      </c>
      <c r="B8553" s="233">
        <v>2495.0100000000002</v>
      </c>
    </row>
    <row r="8554" spans="1:2" ht="16.350000000000001" customHeight="1" x14ac:dyDescent="0.25">
      <c r="A8554" s="232">
        <v>42114</v>
      </c>
      <c r="B8554" s="235">
        <v>2495.0100000000002</v>
      </c>
    </row>
    <row r="8555" spans="1:2" ht="16.350000000000001" customHeight="1" x14ac:dyDescent="0.25">
      <c r="A8555" s="232">
        <v>42115</v>
      </c>
      <c r="B8555" s="233">
        <v>2487.0700000000002</v>
      </c>
    </row>
    <row r="8556" spans="1:2" ht="16.350000000000001" customHeight="1" x14ac:dyDescent="0.25">
      <c r="A8556" s="232">
        <v>42116</v>
      </c>
      <c r="B8556" s="235">
        <v>2469.0300000000002</v>
      </c>
    </row>
    <row r="8557" spans="1:2" ht="16.350000000000001" customHeight="1" x14ac:dyDescent="0.25">
      <c r="A8557" s="232">
        <v>42117</v>
      </c>
      <c r="B8557" s="233">
        <v>2488.5</v>
      </c>
    </row>
    <row r="8558" spans="1:2" ht="16.350000000000001" customHeight="1" x14ac:dyDescent="0.25">
      <c r="A8558" s="232">
        <v>42118</v>
      </c>
      <c r="B8558" s="235">
        <v>2471.21</v>
      </c>
    </row>
    <row r="8559" spans="1:2" ht="16.350000000000001" customHeight="1" x14ac:dyDescent="0.25">
      <c r="A8559" s="232">
        <v>42119</v>
      </c>
      <c r="B8559" s="233">
        <v>2461.17</v>
      </c>
    </row>
    <row r="8560" spans="1:2" ht="16.350000000000001" customHeight="1" x14ac:dyDescent="0.25">
      <c r="A8560" s="232">
        <v>42120</v>
      </c>
      <c r="B8560" s="235">
        <v>2461.17</v>
      </c>
    </row>
    <row r="8561" spans="1:2" ht="16.350000000000001" customHeight="1" x14ac:dyDescent="0.25">
      <c r="A8561" s="232">
        <v>42121</v>
      </c>
      <c r="B8561" s="233">
        <v>2461.17</v>
      </c>
    </row>
    <row r="8562" spans="1:2" ht="16.350000000000001" customHeight="1" x14ac:dyDescent="0.25">
      <c r="A8562" s="232">
        <v>42122</v>
      </c>
      <c r="B8562" s="235">
        <v>2419.81</v>
      </c>
    </row>
    <row r="8563" spans="1:2" ht="16.350000000000001" customHeight="1" x14ac:dyDescent="0.25">
      <c r="A8563" s="232">
        <v>42123</v>
      </c>
      <c r="B8563" s="233">
        <v>2393.42</v>
      </c>
    </row>
    <row r="8564" spans="1:2" ht="16.350000000000001" customHeight="1" x14ac:dyDescent="0.25">
      <c r="A8564" s="232">
        <v>42124</v>
      </c>
      <c r="B8564" s="235">
        <v>2388.06</v>
      </c>
    </row>
    <row r="8565" spans="1:2" ht="16.350000000000001" customHeight="1" x14ac:dyDescent="0.25">
      <c r="A8565" s="232">
        <v>42125</v>
      </c>
      <c r="B8565" s="233">
        <v>2393.58</v>
      </c>
    </row>
    <row r="8566" spans="1:2" ht="16.350000000000001" customHeight="1" x14ac:dyDescent="0.25">
      <c r="A8566" s="232">
        <v>42126</v>
      </c>
      <c r="B8566" s="235">
        <v>2393.58</v>
      </c>
    </row>
    <row r="8567" spans="1:2" ht="16.350000000000001" customHeight="1" x14ac:dyDescent="0.25">
      <c r="A8567" s="232">
        <v>42127</v>
      </c>
      <c r="B8567" s="233">
        <v>2393.58</v>
      </c>
    </row>
    <row r="8568" spans="1:2" ht="16.350000000000001" customHeight="1" x14ac:dyDescent="0.25">
      <c r="A8568" s="232">
        <v>42128</v>
      </c>
      <c r="B8568" s="235">
        <v>2393.58</v>
      </c>
    </row>
    <row r="8569" spans="1:2" ht="16.350000000000001" customHeight="1" x14ac:dyDescent="0.25">
      <c r="A8569" s="232">
        <v>42129</v>
      </c>
      <c r="B8569" s="233">
        <v>2408.17</v>
      </c>
    </row>
    <row r="8570" spans="1:2" ht="16.350000000000001" customHeight="1" x14ac:dyDescent="0.25">
      <c r="A8570" s="232">
        <v>42130</v>
      </c>
      <c r="B8570" s="235">
        <v>2386.7199999999998</v>
      </c>
    </row>
    <row r="8571" spans="1:2" ht="16.350000000000001" customHeight="1" x14ac:dyDescent="0.25">
      <c r="A8571" s="232">
        <v>42131</v>
      </c>
      <c r="B8571" s="233">
        <v>2362.41</v>
      </c>
    </row>
    <row r="8572" spans="1:2" ht="16.350000000000001" customHeight="1" x14ac:dyDescent="0.25">
      <c r="A8572" s="232">
        <v>42132</v>
      </c>
      <c r="B8572" s="235">
        <v>2369.23</v>
      </c>
    </row>
    <row r="8573" spans="1:2" ht="16.350000000000001" customHeight="1" x14ac:dyDescent="0.25">
      <c r="A8573" s="232">
        <v>42133</v>
      </c>
      <c r="B8573" s="233">
        <v>2360.58</v>
      </c>
    </row>
    <row r="8574" spans="1:2" ht="16.350000000000001" customHeight="1" x14ac:dyDescent="0.25">
      <c r="A8574" s="232">
        <v>42134</v>
      </c>
      <c r="B8574" s="235">
        <v>2360.58</v>
      </c>
    </row>
    <row r="8575" spans="1:2" ht="16.350000000000001" customHeight="1" x14ac:dyDescent="0.25">
      <c r="A8575" s="232">
        <v>42135</v>
      </c>
      <c r="B8575" s="233">
        <v>2360.58</v>
      </c>
    </row>
    <row r="8576" spans="1:2" ht="16.350000000000001" customHeight="1" x14ac:dyDescent="0.25">
      <c r="A8576" s="232">
        <v>42136</v>
      </c>
      <c r="B8576" s="235">
        <v>2381.5300000000002</v>
      </c>
    </row>
    <row r="8577" spans="1:2" ht="16.350000000000001" customHeight="1" x14ac:dyDescent="0.25">
      <c r="A8577" s="232">
        <v>42137</v>
      </c>
      <c r="B8577" s="233">
        <v>2386.77</v>
      </c>
    </row>
    <row r="8578" spans="1:2" ht="16.350000000000001" customHeight="1" x14ac:dyDescent="0.25">
      <c r="A8578" s="232">
        <v>42138</v>
      </c>
      <c r="B8578" s="235">
        <v>2377.87</v>
      </c>
    </row>
    <row r="8579" spans="1:2" ht="16.350000000000001" customHeight="1" x14ac:dyDescent="0.25">
      <c r="A8579" s="232">
        <v>42139</v>
      </c>
      <c r="B8579" s="233">
        <v>2389.4899999999998</v>
      </c>
    </row>
    <row r="8580" spans="1:2" ht="16.350000000000001" customHeight="1" x14ac:dyDescent="0.25">
      <c r="A8580" s="232">
        <v>42140</v>
      </c>
      <c r="B8580" s="235">
        <v>2417.0100000000002</v>
      </c>
    </row>
    <row r="8581" spans="1:2" ht="16.350000000000001" customHeight="1" x14ac:dyDescent="0.25">
      <c r="A8581" s="232">
        <v>42141</v>
      </c>
      <c r="B8581" s="233">
        <v>2417.0100000000002</v>
      </c>
    </row>
    <row r="8582" spans="1:2" ht="16.350000000000001" customHeight="1" x14ac:dyDescent="0.25">
      <c r="A8582" s="232">
        <v>42142</v>
      </c>
      <c r="B8582" s="235">
        <v>2417.0100000000002</v>
      </c>
    </row>
    <row r="8583" spans="1:2" ht="16.350000000000001" customHeight="1" x14ac:dyDescent="0.25">
      <c r="A8583" s="232">
        <v>42143</v>
      </c>
      <c r="B8583" s="233">
        <v>2417.0100000000002</v>
      </c>
    </row>
    <row r="8584" spans="1:2" ht="16.350000000000001" customHeight="1" x14ac:dyDescent="0.25">
      <c r="A8584" s="232">
        <v>42144</v>
      </c>
      <c r="B8584" s="235">
        <v>2475.4499999999998</v>
      </c>
    </row>
    <row r="8585" spans="1:2" ht="16.350000000000001" customHeight="1" x14ac:dyDescent="0.25">
      <c r="A8585" s="232">
        <v>42145</v>
      </c>
      <c r="B8585" s="233">
        <v>2503.37</v>
      </c>
    </row>
    <row r="8586" spans="1:2" ht="16.350000000000001" customHeight="1" x14ac:dyDescent="0.25">
      <c r="A8586" s="232">
        <v>42146</v>
      </c>
      <c r="B8586" s="235">
        <v>2489.39</v>
      </c>
    </row>
    <row r="8587" spans="1:2" ht="16.350000000000001" customHeight="1" x14ac:dyDescent="0.25">
      <c r="A8587" s="232">
        <v>42147</v>
      </c>
      <c r="B8587" s="233">
        <v>2500.2199999999998</v>
      </c>
    </row>
    <row r="8588" spans="1:2" ht="16.350000000000001" customHeight="1" x14ac:dyDescent="0.25">
      <c r="A8588" s="232">
        <v>42148</v>
      </c>
      <c r="B8588" s="235">
        <v>2500.2199999999998</v>
      </c>
    </row>
    <row r="8589" spans="1:2" ht="16.350000000000001" customHeight="1" x14ac:dyDescent="0.25">
      <c r="A8589" s="232">
        <v>42149</v>
      </c>
      <c r="B8589" s="233">
        <v>2500.2199999999998</v>
      </c>
    </row>
    <row r="8590" spans="1:2" ht="16.350000000000001" customHeight="1" x14ac:dyDescent="0.25">
      <c r="A8590" s="232">
        <v>42150</v>
      </c>
      <c r="B8590" s="235">
        <v>2500.2199999999998</v>
      </c>
    </row>
    <row r="8591" spans="1:2" ht="16.350000000000001" customHeight="1" x14ac:dyDescent="0.25">
      <c r="A8591" s="232">
        <v>42151</v>
      </c>
      <c r="B8591" s="233">
        <v>2542.5300000000002</v>
      </c>
    </row>
    <row r="8592" spans="1:2" ht="16.350000000000001" customHeight="1" x14ac:dyDescent="0.25">
      <c r="A8592" s="232">
        <v>42152</v>
      </c>
      <c r="B8592" s="235">
        <v>2548.13</v>
      </c>
    </row>
    <row r="8593" spans="1:2" ht="16.350000000000001" customHeight="1" x14ac:dyDescent="0.25">
      <c r="A8593" s="232">
        <v>42153</v>
      </c>
      <c r="B8593" s="233">
        <v>2549.9699999999998</v>
      </c>
    </row>
    <row r="8594" spans="1:2" ht="16.350000000000001" customHeight="1" x14ac:dyDescent="0.25">
      <c r="A8594" s="232">
        <v>42154</v>
      </c>
      <c r="B8594" s="235">
        <v>2533.79</v>
      </c>
    </row>
    <row r="8595" spans="1:2" ht="16.350000000000001" customHeight="1" x14ac:dyDescent="0.25">
      <c r="A8595" s="232">
        <v>42155</v>
      </c>
      <c r="B8595" s="233">
        <v>2533.79</v>
      </c>
    </row>
    <row r="8596" spans="1:2" ht="16.350000000000001" customHeight="1" x14ac:dyDescent="0.25">
      <c r="A8596" s="232">
        <v>42156</v>
      </c>
      <c r="B8596" s="235">
        <v>2533.79</v>
      </c>
    </row>
    <row r="8597" spans="1:2" ht="16.350000000000001" customHeight="1" x14ac:dyDescent="0.25">
      <c r="A8597" s="232">
        <v>42157</v>
      </c>
      <c r="B8597" s="233">
        <v>2549.29</v>
      </c>
    </row>
    <row r="8598" spans="1:2" ht="16.350000000000001" customHeight="1" x14ac:dyDescent="0.25">
      <c r="A8598" s="232">
        <v>42158</v>
      </c>
      <c r="B8598" s="235">
        <v>2554.44</v>
      </c>
    </row>
    <row r="8599" spans="1:2" ht="16.350000000000001" customHeight="1" x14ac:dyDescent="0.25">
      <c r="A8599" s="232">
        <v>42159</v>
      </c>
      <c r="B8599" s="233">
        <v>2571.92</v>
      </c>
    </row>
    <row r="8600" spans="1:2" ht="16.350000000000001" customHeight="1" x14ac:dyDescent="0.25">
      <c r="A8600" s="232">
        <v>42160</v>
      </c>
      <c r="B8600" s="235">
        <v>2588.56</v>
      </c>
    </row>
    <row r="8601" spans="1:2" ht="16.350000000000001" customHeight="1" x14ac:dyDescent="0.25">
      <c r="A8601" s="232">
        <v>42161</v>
      </c>
      <c r="B8601" s="233">
        <v>2623.66</v>
      </c>
    </row>
    <row r="8602" spans="1:2" ht="16.350000000000001" customHeight="1" x14ac:dyDescent="0.25">
      <c r="A8602" s="232">
        <v>42162</v>
      </c>
      <c r="B8602" s="235">
        <v>2623.66</v>
      </c>
    </row>
    <row r="8603" spans="1:2" ht="16.350000000000001" customHeight="1" x14ac:dyDescent="0.25">
      <c r="A8603" s="232">
        <v>42163</v>
      </c>
      <c r="B8603" s="233">
        <v>2623.66</v>
      </c>
    </row>
    <row r="8604" spans="1:2" ht="16.350000000000001" customHeight="1" x14ac:dyDescent="0.25">
      <c r="A8604" s="232">
        <v>42164</v>
      </c>
      <c r="B8604" s="235">
        <v>2623.66</v>
      </c>
    </row>
    <row r="8605" spans="1:2" ht="16.350000000000001" customHeight="1" x14ac:dyDescent="0.25">
      <c r="A8605" s="232">
        <v>42165</v>
      </c>
      <c r="B8605" s="233">
        <v>2569.17</v>
      </c>
    </row>
    <row r="8606" spans="1:2" ht="16.350000000000001" customHeight="1" x14ac:dyDescent="0.25">
      <c r="A8606" s="232">
        <v>42166</v>
      </c>
      <c r="B8606" s="235">
        <v>2523</v>
      </c>
    </row>
    <row r="8607" spans="1:2" ht="16.350000000000001" customHeight="1" x14ac:dyDescent="0.25">
      <c r="A8607" s="232">
        <v>42167</v>
      </c>
      <c r="B8607" s="233">
        <v>2538.5500000000002</v>
      </c>
    </row>
    <row r="8608" spans="1:2" ht="16.350000000000001" customHeight="1" x14ac:dyDescent="0.25">
      <c r="A8608" s="232">
        <v>42168</v>
      </c>
      <c r="B8608" s="235">
        <v>2535.91</v>
      </c>
    </row>
    <row r="8609" spans="1:2" ht="16.350000000000001" customHeight="1" x14ac:dyDescent="0.25">
      <c r="A8609" s="232">
        <v>42169</v>
      </c>
      <c r="B8609" s="233">
        <v>2535.91</v>
      </c>
    </row>
    <row r="8610" spans="1:2" ht="16.350000000000001" customHeight="1" x14ac:dyDescent="0.25">
      <c r="A8610" s="232">
        <v>42170</v>
      </c>
      <c r="B8610" s="235">
        <v>2535.91</v>
      </c>
    </row>
    <row r="8611" spans="1:2" ht="16.350000000000001" customHeight="1" x14ac:dyDescent="0.25">
      <c r="A8611" s="232">
        <v>42171</v>
      </c>
      <c r="B8611" s="233">
        <v>2535.91</v>
      </c>
    </row>
    <row r="8612" spans="1:2" ht="16.350000000000001" customHeight="1" x14ac:dyDescent="0.25">
      <c r="A8612" s="232">
        <v>42172</v>
      </c>
      <c r="B8612" s="235">
        <v>2531.7199999999998</v>
      </c>
    </row>
    <row r="8613" spans="1:2" ht="16.350000000000001" customHeight="1" x14ac:dyDescent="0.25">
      <c r="A8613" s="232">
        <v>42173</v>
      </c>
      <c r="B8613" s="233">
        <v>2550.4299999999998</v>
      </c>
    </row>
    <row r="8614" spans="1:2" ht="16.350000000000001" customHeight="1" x14ac:dyDescent="0.25">
      <c r="A8614" s="232">
        <v>42174</v>
      </c>
      <c r="B8614" s="235">
        <v>2528.85</v>
      </c>
    </row>
    <row r="8615" spans="1:2" ht="16.350000000000001" customHeight="1" x14ac:dyDescent="0.25">
      <c r="A8615" s="232">
        <v>42175</v>
      </c>
      <c r="B8615" s="233">
        <v>2548.1999999999998</v>
      </c>
    </row>
    <row r="8616" spans="1:2" ht="16.350000000000001" customHeight="1" x14ac:dyDescent="0.25">
      <c r="A8616" s="232">
        <v>42176</v>
      </c>
      <c r="B8616" s="235">
        <v>2548.1999999999998</v>
      </c>
    </row>
    <row r="8617" spans="1:2" ht="16.350000000000001" customHeight="1" x14ac:dyDescent="0.25">
      <c r="A8617" s="232">
        <v>42177</v>
      </c>
      <c r="B8617" s="233">
        <v>2548.1999999999998</v>
      </c>
    </row>
    <row r="8618" spans="1:2" ht="16.350000000000001" customHeight="1" x14ac:dyDescent="0.25">
      <c r="A8618" s="232">
        <v>42178</v>
      </c>
      <c r="B8618" s="235">
        <v>2537.6799999999998</v>
      </c>
    </row>
    <row r="8619" spans="1:2" ht="16.350000000000001" customHeight="1" x14ac:dyDescent="0.25">
      <c r="A8619" s="232">
        <v>42179</v>
      </c>
      <c r="B8619" s="233">
        <v>2550.7399999999998</v>
      </c>
    </row>
    <row r="8620" spans="1:2" ht="16.350000000000001" customHeight="1" x14ac:dyDescent="0.25">
      <c r="A8620" s="232">
        <v>42180</v>
      </c>
      <c r="B8620" s="235">
        <v>2566.66</v>
      </c>
    </row>
    <row r="8621" spans="1:2" ht="16.350000000000001" customHeight="1" x14ac:dyDescent="0.25">
      <c r="A8621" s="232">
        <v>42181</v>
      </c>
      <c r="B8621" s="233">
        <v>2556.21</v>
      </c>
    </row>
    <row r="8622" spans="1:2" ht="16.350000000000001" customHeight="1" x14ac:dyDescent="0.25">
      <c r="A8622" s="232">
        <v>42182</v>
      </c>
      <c r="B8622" s="235">
        <v>2585.11</v>
      </c>
    </row>
    <row r="8623" spans="1:2" ht="16.350000000000001" customHeight="1" x14ac:dyDescent="0.25">
      <c r="A8623" s="232">
        <v>42183</v>
      </c>
      <c r="B8623" s="233">
        <v>2585.11</v>
      </c>
    </row>
    <row r="8624" spans="1:2" ht="16.350000000000001" customHeight="1" x14ac:dyDescent="0.25">
      <c r="A8624" s="232">
        <v>42184</v>
      </c>
      <c r="B8624" s="235">
        <v>2585.11</v>
      </c>
    </row>
    <row r="8625" spans="1:2" ht="16.350000000000001" customHeight="1" x14ac:dyDescent="0.25">
      <c r="A8625" s="232">
        <v>42185</v>
      </c>
      <c r="B8625" s="233">
        <v>2585.11</v>
      </c>
    </row>
    <row r="8626" spans="1:2" ht="16.350000000000001" customHeight="1" x14ac:dyDescent="0.25">
      <c r="A8626" s="232">
        <v>42186</v>
      </c>
      <c r="B8626" s="235">
        <v>2598.6799999999998</v>
      </c>
    </row>
    <row r="8627" spans="1:2" ht="16.350000000000001" customHeight="1" x14ac:dyDescent="0.25">
      <c r="A8627" s="232">
        <v>42187</v>
      </c>
      <c r="B8627" s="233">
        <v>2626.8</v>
      </c>
    </row>
    <row r="8628" spans="1:2" ht="16.350000000000001" customHeight="1" x14ac:dyDescent="0.25">
      <c r="A8628" s="232">
        <v>42188</v>
      </c>
      <c r="B8628" s="235">
        <v>2623.91</v>
      </c>
    </row>
    <row r="8629" spans="1:2" ht="16.350000000000001" customHeight="1" x14ac:dyDescent="0.25">
      <c r="A8629" s="232">
        <v>42189</v>
      </c>
      <c r="B8629" s="233">
        <v>2642.97</v>
      </c>
    </row>
    <row r="8630" spans="1:2" ht="16.350000000000001" customHeight="1" x14ac:dyDescent="0.25">
      <c r="A8630" s="232">
        <v>42190</v>
      </c>
      <c r="B8630" s="235">
        <v>2642.97</v>
      </c>
    </row>
    <row r="8631" spans="1:2" ht="16.350000000000001" customHeight="1" x14ac:dyDescent="0.25">
      <c r="A8631" s="232">
        <v>42191</v>
      </c>
      <c r="B8631" s="233">
        <v>2642.97</v>
      </c>
    </row>
    <row r="8632" spans="1:2" ht="16.350000000000001" customHeight="1" x14ac:dyDescent="0.25">
      <c r="A8632" s="232">
        <v>42192</v>
      </c>
      <c r="B8632" s="235">
        <v>2665.41</v>
      </c>
    </row>
    <row r="8633" spans="1:2" ht="16.350000000000001" customHeight="1" x14ac:dyDescent="0.25">
      <c r="A8633" s="232">
        <v>42193</v>
      </c>
      <c r="B8633" s="233">
        <v>2690.15</v>
      </c>
    </row>
    <row r="8634" spans="1:2" ht="16.350000000000001" customHeight="1" x14ac:dyDescent="0.25">
      <c r="A8634" s="232">
        <v>42194</v>
      </c>
      <c r="B8634" s="235">
        <v>2690.79</v>
      </c>
    </row>
    <row r="8635" spans="1:2" ht="16.350000000000001" customHeight="1" x14ac:dyDescent="0.25">
      <c r="A8635" s="232">
        <v>42195</v>
      </c>
      <c r="B8635" s="233">
        <v>2670.79</v>
      </c>
    </row>
    <row r="8636" spans="1:2" ht="16.350000000000001" customHeight="1" x14ac:dyDescent="0.25">
      <c r="A8636" s="232">
        <v>42196</v>
      </c>
      <c r="B8636" s="235">
        <v>2667.37</v>
      </c>
    </row>
    <row r="8637" spans="1:2" ht="16.350000000000001" customHeight="1" x14ac:dyDescent="0.25">
      <c r="A8637" s="232">
        <v>42197</v>
      </c>
      <c r="B8637" s="233">
        <v>2667.37</v>
      </c>
    </row>
    <row r="8638" spans="1:2" ht="16.350000000000001" customHeight="1" x14ac:dyDescent="0.25">
      <c r="A8638" s="232">
        <v>42198</v>
      </c>
      <c r="B8638" s="235">
        <v>2667.37</v>
      </c>
    </row>
    <row r="8639" spans="1:2" ht="16.350000000000001" customHeight="1" x14ac:dyDescent="0.25">
      <c r="A8639" s="232">
        <v>42199</v>
      </c>
      <c r="B8639" s="233">
        <v>2693.54</v>
      </c>
    </row>
    <row r="8640" spans="1:2" ht="16.350000000000001" customHeight="1" x14ac:dyDescent="0.25">
      <c r="A8640" s="232">
        <v>42200</v>
      </c>
      <c r="B8640" s="235">
        <v>2688.2</v>
      </c>
    </row>
    <row r="8641" spans="1:2" ht="16.350000000000001" customHeight="1" x14ac:dyDescent="0.25">
      <c r="A8641" s="232">
        <v>42201</v>
      </c>
      <c r="B8641" s="233">
        <v>2713.04</v>
      </c>
    </row>
    <row r="8642" spans="1:2" ht="16.350000000000001" customHeight="1" x14ac:dyDescent="0.25">
      <c r="A8642" s="232">
        <v>42202</v>
      </c>
      <c r="B8642" s="235">
        <v>2727.23</v>
      </c>
    </row>
    <row r="8643" spans="1:2" ht="16.350000000000001" customHeight="1" x14ac:dyDescent="0.25">
      <c r="A8643" s="232">
        <v>42203</v>
      </c>
      <c r="B8643" s="233">
        <v>2751.88</v>
      </c>
    </row>
    <row r="8644" spans="1:2" ht="16.350000000000001" customHeight="1" x14ac:dyDescent="0.25">
      <c r="A8644" s="232">
        <v>42204</v>
      </c>
      <c r="B8644" s="235">
        <v>2751.88</v>
      </c>
    </row>
    <row r="8645" spans="1:2" ht="16.350000000000001" customHeight="1" x14ac:dyDescent="0.25">
      <c r="A8645" s="232">
        <v>42205</v>
      </c>
      <c r="B8645" s="233">
        <v>2751.88</v>
      </c>
    </row>
    <row r="8646" spans="1:2" ht="16.350000000000001" customHeight="1" x14ac:dyDescent="0.25">
      <c r="A8646" s="232">
        <v>42206</v>
      </c>
      <c r="B8646" s="235">
        <v>2751.88</v>
      </c>
    </row>
    <row r="8647" spans="1:2" ht="16.350000000000001" customHeight="1" x14ac:dyDescent="0.25">
      <c r="A8647" s="232">
        <v>42207</v>
      </c>
      <c r="B8647" s="233">
        <v>2765.1</v>
      </c>
    </row>
    <row r="8648" spans="1:2" ht="16.350000000000001" customHeight="1" x14ac:dyDescent="0.25">
      <c r="A8648" s="232">
        <v>42208</v>
      </c>
      <c r="B8648" s="235">
        <v>2790.26</v>
      </c>
    </row>
    <row r="8649" spans="1:2" ht="16.350000000000001" customHeight="1" x14ac:dyDescent="0.25">
      <c r="A8649" s="232">
        <v>42209</v>
      </c>
      <c r="B8649" s="233">
        <v>2807.36</v>
      </c>
    </row>
    <row r="8650" spans="1:2" ht="16.350000000000001" customHeight="1" x14ac:dyDescent="0.25">
      <c r="A8650" s="232">
        <v>42210</v>
      </c>
      <c r="B8650" s="235">
        <v>2857.46</v>
      </c>
    </row>
    <row r="8651" spans="1:2" ht="16.350000000000001" customHeight="1" x14ac:dyDescent="0.25">
      <c r="A8651" s="232">
        <v>42211</v>
      </c>
      <c r="B8651" s="233">
        <v>2857.46</v>
      </c>
    </row>
    <row r="8652" spans="1:2" ht="16.350000000000001" customHeight="1" x14ac:dyDescent="0.25">
      <c r="A8652" s="232">
        <v>42212</v>
      </c>
      <c r="B8652" s="235">
        <v>2857.46</v>
      </c>
    </row>
    <row r="8653" spans="1:2" ht="16.350000000000001" customHeight="1" x14ac:dyDescent="0.25">
      <c r="A8653" s="232">
        <v>42213</v>
      </c>
      <c r="B8653" s="233">
        <v>2854.13</v>
      </c>
    </row>
    <row r="8654" spans="1:2" ht="16.350000000000001" customHeight="1" x14ac:dyDescent="0.25">
      <c r="A8654" s="232">
        <v>42214</v>
      </c>
      <c r="B8654" s="235">
        <v>2855.44</v>
      </c>
    </row>
    <row r="8655" spans="1:2" ht="16.350000000000001" customHeight="1" x14ac:dyDescent="0.25">
      <c r="A8655" s="232">
        <v>42215</v>
      </c>
      <c r="B8655" s="233">
        <v>2855.32</v>
      </c>
    </row>
    <row r="8656" spans="1:2" ht="16.350000000000001" customHeight="1" x14ac:dyDescent="0.25">
      <c r="A8656" s="232">
        <v>42216</v>
      </c>
      <c r="B8656" s="235">
        <v>2866.04</v>
      </c>
    </row>
    <row r="8657" spans="1:2" ht="16.350000000000001" customHeight="1" x14ac:dyDescent="0.25">
      <c r="A8657" s="232">
        <v>42217</v>
      </c>
      <c r="B8657" s="233">
        <v>2862.51</v>
      </c>
    </row>
    <row r="8658" spans="1:2" ht="16.350000000000001" customHeight="1" x14ac:dyDescent="0.25">
      <c r="A8658" s="232">
        <v>42218</v>
      </c>
      <c r="B8658" s="235">
        <v>2862.51</v>
      </c>
    </row>
    <row r="8659" spans="1:2" ht="16.350000000000001" customHeight="1" x14ac:dyDescent="0.25">
      <c r="A8659" s="232">
        <v>42219</v>
      </c>
      <c r="B8659" s="233">
        <v>2862.51</v>
      </c>
    </row>
    <row r="8660" spans="1:2" ht="16.350000000000001" customHeight="1" x14ac:dyDescent="0.25">
      <c r="A8660" s="232">
        <v>42220</v>
      </c>
      <c r="B8660" s="235">
        <v>2902.98</v>
      </c>
    </row>
    <row r="8661" spans="1:2" ht="16.350000000000001" customHeight="1" x14ac:dyDescent="0.25">
      <c r="A8661" s="232">
        <v>42221</v>
      </c>
      <c r="B8661" s="233">
        <v>2906.95</v>
      </c>
    </row>
    <row r="8662" spans="1:2" ht="16.350000000000001" customHeight="1" x14ac:dyDescent="0.25">
      <c r="A8662" s="232">
        <v>42222</v>
      </c>
      <c r="B8662" s="235">
        <v>2945.97</v>
      </c>
    </row>
    <row r="8663" spans="1:2" ht="16.350000000000001" customHeight="1" x14ac:dyDescent="0.25">
      <c r="A8663" s="232">
        <v>42223</v>
      </c>
      <c r="B8663" s="233">
        <v>2955.31</v>
      </c>
    </row>
    <row r="8664" spans="1:2" ht="16.350000000000001" customHeight="1" x14ac:dyDescent="0.25">
      <c r="A8664" s="232">
        <v>42224</v>
      </c>
      <c r="B8664" s="235">
        <v>2955.31</v>
      </c>
    </row>
    <row r="8665" spans="1:2" ht="16.350000000000001" customHeight="1" x14ac:dyDescent="0.25">
      <c r="A8665" s="232">
        <v>42225</v>
      </c>
      <c r="B8665" s="233">
        <v>2955.31</v>
      </c>
    </row>
    <row r="8666" spans="1:2" ht="16.350000000000001" customHeight="1" x14ac:dyDescent="0.25">
      <c r="A8666" s="232">
        <v>42226</v>
      </c>
      <c r="B8666" s="235">
        <v>2955.31</v>
      </c>
    </row>
    <row r="8667" spans="1:2" ht="16.350000000000001" customHeight="1" x14ac:dyDescent="0.25">
      <c r="A8667" s="232">
        <v>42227</v>
      </c>
      <c r="B8667" s="233">
        <v>2913.45</v>
      </c>
    </row>
    <row r="8668" spans="1:2" ht="16.350000000000001" customHeight="1" x14ac:dyDescent="0.25">
      <c r="A8668" s="232">
        <v>42228</v>
      </c>
      <c r="B8668" s="235">
        <v>2943.97</v>
      </c>
    </row>
    <row r="8669" spans="1:2" ht="16.350000000000001" customHeight="1" x14ac:dyDescent="0.25">
      <c r="A8669" s="232">
        <v>42229</v>
      </c>
      <c r="B8669" s="233">
        <v>2937.63</v>
      </c>
    </row>
    <row r="8670" spans="1:2" ht="16.350000000000001" customHeight="1" x14ac:dyDescent="0.25">
      <c r="A8670" s="232">
        <v>42230</v>
      </c>
      <c r="B8670" s="235">
        <v>2966.12</v>
      </c>
    </row>
    <row r="8671" spans="1:2" ht="16.350000000000001" customHeight="1" x14ac:dyDescent="0.25">
      <c r="A8671" s="232">
        <v>42231</v>
      </c>
      <c r="B8671" s="233">
        <v>2983.12</v>
      </c>
    </row>
    <row r="8672" spans="1:2" ht="16.350000000000001" customHeight="1" x14ac:dyDescent="0.25">
      <c r="A8672" s="232">
        <v>42232</v>
      </c>
      <c r="B8672" s="235">
        <v>2983.12</v>
      </c>
    </row>
    <row r="8673" spans="1:2" ht="16.350000000000001" customHeight="1" x14ac:dyDescent="0.25">
      <c r="A8673" s="232">
        <v>42233</v>
      </c>
      <c r="B8673" s="233">
        <v>2983.12</v>
      </c>
    </row>
    <row r="8674" spans="1:2" ht="16.350000000000001" customHeight="1" x14ac:dyDescent="0.25">
      <c r="A8674" s="232">
        <v>42234</v>
      </c>
      <c r="B8674" s="235">
        <v>2983.12</v>
      </c>
    </row>
    <row r="8675" spans="1:2" ht="16.350000000000001" customHeight="1" x14ac:dyDescent="0.25">
      <c r="A8675" s="232">
        <v>42235</v>
      </c>
      <c r="B8675" s="233">
        <v>3003.35</v>
      </c>
    </row>
    <row r="8676" spans="1:2" ht="16.350000000000001" customHeight="1" x14ac:dyDescent="0.25">
      <c r="A8676" s="232">
        <v>42236</v>
      </c>
      <c r="B8676" s="235">
        <v>3027.2</v>
      </c>
    </row>
    <row r="8677" spans="1:2" ht="16.350000000000001" customHeight="1" x14ac:dyDescent="0.25">
      <c r="A8677" s="232">
        <v>42237</v>
      </c>
      <c r="B8677" s="233">
        <v>3053.65</v>
      </c>
    </row>
    <row r="8678" spans="1:2" ht="16.350000000000001" customHeight="1" x14ac:dyDescent="0.25">
      <c r="A8678" s="232">
        <v>42238</v>
      </c>
      <c r="B8678" s="235">
        <v>3102.6</v>
      </c>
    </row>
    <row r="8679" spans="1:2" ht="16.350000000000001" customHeight="1" x14ac:dyDescent="0.25">
      <c r="A8679" s="232">
        <v>42239</v>
      </c>
      <c r="B8679" s="233">
        <v>3102.6</v>
      </c>
    </row>
    <row r="8680" spans="1:2" ht="16.350000000000001" customHeight="1" x14ac:dyDescent="0.25">
      <c r="A8680" s="232">
        <v>42240</v>
      </c>
      <c r="B8680" s="235">
        <v>3102.6</v>
      </c>
    </row>
    <row r="8681" spans="1:2" ht="16.350000000000001" customHeight="1" x14ac:dyDescent="0.25">
      <c r="A8681" s="232">
        <v>42241</v>
      </c>
      <c r="B8681" s="233">
        <v>3208.37</v>
      </c>
    </row>
    <row r="8682" spans="1:2" ht="16.350000000000001" customHeight="1" x14ac:dyDescent="0.25">
      <c r="A8682" s="232">
        <v>42242</v>
      </c>
      <c r="B8682" s="235">
        <v>3194.24</v>
      </c>
    </row>
    <row r="8683" spans="1:2" ht="16.350000000000001" customHeight="1" x14ac:dyDescent="0.25">
      <c r="A8683" s="232">
        <v>42243</v>
      </c>
      <c r="B8683" s="233">
        <v>3238.51</v>
      </c>
    </row>
    <row r="8684" spans="1:2" ht="16.350000000000001" customHeight="1" x14ac:dyDescent="0.25">
      <c r="A8684" s="232">
        <v>42244</v>
      </c>
      <c r="B8684" s="235">
        <v>3195.47</v>
      </c>
    </row>
    <row r="8685" spans="1:2" ht="16.350000000000001" customHeight="1" x14ac:dyDescent="0.25">
      <c r="A8685" s="232">
        <v>42245</v>
      </c>
      <c r="B8685" s="233">
        <v>3101.1</v>
      </c>
    </row>
    <row r="8686" spans="1:2" ht="16.350000000000001" customHeight="1" x14ac:dyDescent="0.25">
      <c r="A8686" s="232">
        <v>42246</v>
      </c>
      <c r="B8686" s="235">
        <v>3101.1</v>
      </c>
    </row>
    <row r="8687" spans="1:2" ht="16.350000000000001" customHeight="1" x14ac:dyDescent="0.25">
      <c r="A8687" s="232">
        <v>42247</v>
      </c>
      <c r="B8687" s="233">
        <v>3101.1</v>
      </c>
    </row>
    <row r="8688" spans="1:2" ht="16.350000000000001" customHeight="1" x14ac:dyDescent="0.25">
      <c r="A8688" s="232">
        <v>42248</v>
      </c>
      <c r="B8688" s="235">
        <v>3079.97</v>
      </c>
    </row>
    <row r="8689" spans="1:2" ht="16.350000000000001" customHeight="1" x14ac:dyDescent="0.25">
      <c r="A8689" s="232">
        <v>42249</v>
      </c>
      <c r="B8689" s="233">
        <v>3093.64</v>
      </c>
    </row>
    <row r="8690" spans="1:2" ht="16.350000000000001" customHeight="1" x14ac:dyDescent="0.25">
      <c r="A8690" s="232">
        <v>42250</v>
      </c>
      <c r="B8690" s="235">
        <v>3142.34</v>
      </c>
    </row>
    <row r="8691" spans="1:2" ht="16.350000000000001" customHeight="1" x14ac:dyDescent="0.25">
      <c r="A8691" s="232">
        <v>42251</v>
      </c>
      <c r="B8691" s="233">
        <v>3119.93</v>
      </c>
    </row>
    <row r="8692" spans="1:2" ht="16.350000000000001" customHeight="1" x14ac:dyDescent="0.25">
      <c r="A8692" s="232">
        <v>42252</v>
      </c>
      <c r="B8692" s="235">
        <v>3113.55</v>
      </c>
    </row>
    <row r="8693" spans="1:2" ht="16.350000000000001" customHeight="1" x14ac:dyDescent="0.25">
      <c r="A8693" s="232">
        <v>42253</v>
      </c>
      <c r="B8693" s="233">
        <v>3113.55</v>
      </c>
    </row>
    <row r="8694" spans="1:2" ht="16.350000000000001" customHeight="1" x14ac:dyDescent="0.25">
      <c r="A8694" s="232">
        <v>42254</v>
      </c>
      <c r="B8694" s="235">
        <v>3113.55</v>
      </c>
    </row>
    <row r="8695" spans="1:2" ht="16.350000000000001" customHeight="1" x14ac:dyDescent="0.25">
      <c r="A8695" s="232">
        <v>42255</v>
      </c>
      <c r="B8695" s="233">
        <v>3113.55</v>
      </c>
    </row>
    <row r="8696" spans="1:2" ht="16.350000000000001" customHeight="1" x14ac:dyDescent="0.25">
      <c r="A8696" s="232">
        <v>42256</v>
      </c>
      <c r="B8696" s="235">
        <v>3138.46</v>
      </c>
    </row>
    <row r="8697" spans="1:2" ht="16.350000000000001" customHeight="1" x14ac:dyDescent="0.25">
      <c r="A8697" s="232">
        <v>42257</v>
      </c>
      <c r="B8697" s="233">
        <v>3105.4</v>
      </c>
    </row>
    <row r="8698" spans="1:2" ht="16.350000000000001" customHeight="1" x14ac:dyDescent="0.25">
      <c r="A8698" s="232">
        <v>42258</v>
      </c>
      <c r="B8698" s="235">
        <v>3080.57</v>
      </c>
    </row>
    <row r="8699" spans="1:2" ht="16.350000000000001" customHeight="1" x14ac:dyDescent="0.25">
      <c r="A8699" s="232">
        <v>42259</v>
      </c>
      <c r="B8699" s="233">
        <v>3012.96</v>
      </c>
    </row>
    <row r="8700" spans="1:2" ht="16.350000000000001" customHeight="1" x14ac:dyDescent="0.25">
      <c r="A8700" s="232">
        <v>42260</v>
      </c>
      <c r="B8700" s="235">
        <v>3012.96</v>
      </c>
    </row>
    <row r="8701" spans="1:2" ht="16.350000000000001" customHeight="1" x14ac:dyDescent="0.25">
      <c r="A8701" s="232">
        <v>42261</v>
      </c>
      <c r="B8701" s="233">
        <v>3012.96</v>
      </c>
    </row>
    <row r="8702" spans="1:2" ht="16.350000000000001" customHeight="1" x14ac:dyDescent="0.25">
      <c r="A8702" s="232">
        <v>42262</v>
      </c>
      <c r="B8702" s="235">
        <v>3032.59</v>
      </c>
    </row>
    <row r="8703" spans="1:2" ht="16.350000000000001" customHeight="1" x14ac:dyDescent="0.25">
      <c r="A8703" s="232">
        <v>42263</v>
      </c>
      <c r="B8703" s="233">
        <v>3025.28</v>
      </c>
    </row>
    <row r="8704" spans="1:2" ht="16.350000000000001" customHeight="1" x14ac:dyDescent="0.25">
      <c r="A8704" s="232">
        <v>42264</v>
      </c>
      <c r="B8704" s="235">
        <v>2989.04</v>
      </c>
    </row>
    <row r="8705" spans="1:2" ht="16.350000000000001" customHeight="1" x14ac:dyDescent="0.25">
      <c r="A8705" s="232">
        <v>42265</v>
      </c>
      <c r="B8705" s="233">
        <v>2975.13</v>
      </c>
    </row>
    <row r="8706" spans="1:2" ht="16.350000000000001" customHeight="1" x14ac:dyDescent="0.25">
      <c r="A8706" s="232">
        <v>42266</v>
      </c>
      <c r="B8706" s="235">
        <v>2984.9</v>
      </c>
    </row>
    <row r="8707" spans="1:2" ht="16.350000000000001" customHeight="1" x14ac:dyDescent="0.25">
      <c r="A8707" s="232">
        <v>42267</v>
      </c>
      <c r="B8707" s="233">
        <v>2984.9</v>
      </c>
    </row>
    <row r="8708" spans="1:2" ht="16.350000000000001" customHeight="1" x14ac:dyDescent="0.25">
      <c r="A8708" s="232">
        <v>42268</v>
      </c>
      <c r="B8708" s="235">
        <v>2984.9</v>
      </c>
    </row>
    <row r="8709" spans="1:2" ht="16.350000000000001" customHeight="1" x14ac:dyDescent="0.25">
      <c r="A8709" s="232">
        <v>42269</v>
      </c>
      <c r="B8709" s="233">
        <v>3001.68</v>
      </c>
    </row>
    <row r="8710" spans="1:2" ht="16.350000000000001" customHeight="1" x14ac:dyDescent="0.25">
      <c r="A8710" s="232">
        <v>42270</v>
      </c>
      <c r="B8710" s="235">
        <v>3065.74</v>
      </c>
    </row>
    <row r="8711" spans="1:2" ht="16.350000000000001" customHeight="1" x14ac:dyDescent="0.25">
      <c r="A8711" s="232">
        <v>42271</v>
      </c>
      <c r="B8711" s="233">
        <v>3099.28</v>
      </c>
    </row>
    <row r="8712" spans="1:2" ht="16.350000000000001" customHeight="1" x14ac:dyDescent="0.25">
      <c r="A8712" s="232">
        <v>42272</v>
      </c>
      <c r="B8712" s="235">
        <v>3135.17</v>
      </c>
    </row>
    <row r="8713" spans="1:2" ht="16.350000000000001" customHeight="1" x14ac:dyDescent="0.25">
      <c r="A8713" s="232">
        <v>42273</v>
      </c>
      <c r="B8713" s="233">
        <v>3080.44</v>
      </c>
    </row>
    <row r="8714" spans="1:2" ht="16.350000000000001" customHeight="1" x14ac:dyDescent="0.25">
      <c r="A8714" s="232">
        <v>42274</v>
      </c>
      <c r="B8714" s="235">
        <v>3080.44</v>
      </c>
    </row>
    <row r="8715" spans="1:2" ht="16.350000000000001" customHeight="1" x14ac:dyDescent="0.25">
      <c r="A8715" s="232">
        <v>42275</v>
      </c>
      <c r="B8715" s="233">
        <v>3080.44</v>
      </c>
    </row>
    <row r="8716" spans="1:2" ht="16.350000000000001" customHeight="1" x14ac:dyDescent="0.25">
      <c r="A8716" s="232">
        <v>42276</v>
      </c>
      <c r="B8716" s="235">
        <v>3096.98</v>
      </c>
    </row>
    <row r="8717" spans="1:2" ht="16.350000000000001" customHeight="1" x14ac:dyDescent="0.25">
      <c r="A8717" s="232">
        <v>42277</v>
      </c>
      <c r="B8717" s="233">
        <v>3121.94</v>
      </c>
    </row>
    <row r="8718" spans="1:2" ht="16.350000000000001" customHeight="1" x14ac:dyDescent="0.25">
      <c r="A8718" s="232">
        <v>42278</v>
      </c>
      <c r="B8718" s="235">
        <v>3086.75</v>
      </c>
    </row>
    <row r="8719" spans="1:2" ht="16.350000000000001" customHeight="1" x14ac:dyDescent="0.25">
      <c r="A8719" s="232">
        <v>42279</v>
      </c>
      <c r="B8719" s="233">
        <v>3061.85</v>
      </c>
    </row>
    <row r="8720" spans="1:2" ht="16.350000000000001" customHeight="1" x14ac:dyDescent="0.25">
      <c r="A8720" s="232">
        <v>42280</v>
      </c>
      <c r="B8720" s="235">
        <v>3034.9</v>
      </c>
    </row>
    <row r="8721" spans="1:2" ht="16.350000000000001" customHeight="1" x14ac:dyDescent="0.25">
      <c r="A8721" s="232">
        <v>42281</v>
      </c>
      <c r="B8721" s="233">
        <v>3034.9</v>
      </c>
    </row>
    <row r="8722" spans="1:2" ht="16.350000000000001" customHeight="1" x14ac:dyDescent="0.25">
      <c r="A8722" s="232">
        <v>42282</v>
      </c>
      <c r="B8722" s="235">
        <v>3034.9</v>
      </c>
    </row>
    <row r="8723" spans="1:2" ht="16.350000000000001" customHeight="1" x14ac:dyDescent="0.25">
      <c r="A8723" s="232">
        <v>42283</v>
      </c>
      <c r="B8723" s="233">
        <v>2971.15</v>
      </c>
    </row>
    <row r="8724" spans="1:2" ht="16.350000000000001" customHeight="1" x14ac:dyDescent="0.25">
      <c r="A8724" s="232">
        <v>42284</v>
      </c>
      <c r="B8724" s="235">
        <v>2913.74</v>
      </c>
    </row>
    <row r="8725" spans="1:2" ht="16.350000000000001" customHeight="1" x14ac:dyDescent="0.25">
      <c r="A8725" s="232">
        <v>42285</v>
      </c>
      <c r="B8725" s="233">
        <v>2891.91</v>
      </c>
    </row>
    <row r="8726" spans="1:2" ht="16.350000000000001" customHeight="1" x14ac:dyDescent="0.25">
      <c r="A8726" s="232">
        <v>42286</v>
      </c>
      <c r="B8726" s="235">
        <v>2887.21</v>
      </c>
    </row>
    <row r="8727" spans="1:2" ht="16.350000000000001" customHeight="1" x14ac:dyDescent="0.25">
      <c r="A8727" s="232">
        <v>42287</v>
      </c>
      <c r="B8727" s="233">
        <v>2855.74</v>
      </c>
    </row>
    <row r="8728" spans="1:2" ht="16.350000000000001" customHeight="1" x14ac:dyDescent="0.25">
      <c r="A8728" s="232">
        <v>42288</v>
      </c>
      <c r="B8728" s="235">
        <v>2855.74</v>
      </c>
    </row>
    <row r="8729" spans="1:2" ht="16.350000000000001" customHeight="1" x14ac:dyDescent="0.25">
      <c r="A8729" s="232">
        <v>42289</v>
      </c>
      <c r="B8729" s="233">
        <v>2855.74</v>
      </c>
    </row>
    <row r="8730" spans="1:2" ht="16.350000000000001" customHeight="1" x14ac:dyDescent="0.25">
      <c r="A8730" s="232">
        <v>42290</v>
      </c>
      <c r="B8730" s="235">
        <v>2855.74</v>
      </c>
    </row>
    <row r="8731" spans="1:2" ht="16.350000000000001" customHeight="1" x14ac:dyDescent="0.25">
      <c r="A8731" s="232">
        <v>42291</v>
      </c>
      <c r="B8731" s="233">
        <v>2910.7</v>
      </c>
    </row>
    <row r="8732" spans="1:2" ht="16.350000000000001" customHeight="1" x14ac:dyDescent="0.25">
      <c r="A8732" s="232">
        <v>42292</v>
      </c>
      <c r="B8732" s="235">
        <v>2928.69</v>
      </c>
    </row>
    <row r="8733" spans="1:2" ht="16.350000000000001" customHeight="1" x14ac:dyDescent="0.25">
      <c r="A8733" s="232">
        <v>42293</v>
      </c>
      <c r="B8733" s="233">
        <v>2908.87</v>
      </c>
    </row>
    <row r="8734" spans="1:2" ht="16.350000000000001" customHeight="1" x14ac:dyDescent="0.25">
      <c r="A8734" s="232">
        <v>42294</v>
      </c>
      <c r="B8734" s="235">
        <v>2879.89</v>
      </c>
    </row>
    <row r="8735" spans="1:2" ht="16.350000000000001" customHeight="1" x14ac:dyDescent="0.25">
      <c r="A8735" s="232">
        <v>42295</v>
      </c>
      <c r="B8735" s="233">
        <v>2879.89</v>
      </c>
    </row>
    <row r="8736" spans="1:2" ht="16.350000000000001" customHeight="1" x14ac:dyDescent="0.25">
      <c r="A8736" s="232">
        <v>42296</v>
      </c>
      <c r="B8736" s="235">
        <v>2879.89</v>
      </c>
    </row>
    <row r="8737" spans="1:2" ht="16.350000000000001" customHeight="1" x14ac:dyDescent="0.25">
      <c r="A8737" s="232">
        <v>42297</v>
      </c>
      <c r="B8737" s="233">
        <v>2912.99</v>
      </c>
    </row>
    <row r="8738" spans="1:2" ht="16.350000000000001" customHeight="1" x14ac:dyDescent="0.25">
      <c r="A8738" s="232">
        <v>42298</v>
      </c>
      <c r="B8738" s="235">
        <v>2929.19</v>
      </c>
    </row>
    <row r="8739" spans="1:2" ht="16.350000000000001" customHeight="1" x14ac:dyDescent="0.25">
      <c r="A8739" s="232">
        <v>42299</v>
      </c>
      <c r="B8739" s="233">
        <v>2966.68</v>
      </c>
    </row>
    <row r="8740" spans="1:2" ht="16.350000000000001" customHeight="1" x14ac:dyDescent="0.25">
      <c r="A8740" s="232">
        <v>42300</v>
      </c>
      <c r="B8740" s="235">
        <v>2925.36</v>
      </c>
    </row>
    <row r="8741" spans="1:2" ht="16.350000000000001" customHeight="1" x14ac:dyDescent="0.25">
      <c r="A8741" s="232">
        <v>42301</v>
      </c>
      <c r="B8741" s="233">
        <v>2912.08</v>
      </c>
    </row>
    <row r="8742" spans="1:2" ht="16.350000000000001" customHeight="1" x14ac:dyDescent="0.25">
      <c r="A8742" s="232">
        <v>42302</v>
      </c>
      <c r="B8742" s="235">
        <v>2912.08</v>
      </c>
    </row>
    <row r="8743" spans="1:2" ht="16.350000000000001" customHeight="1" x14ac:dyDescent="0.25">
      <c r="A8743" s="232">
        <v>42303</v>
      </c>
      <c r="B8743" s="233">
        <v>2912.08</v>
      </c>
    </row>
    <row r="8744" spans="1:2" ht="16.350000000000001" customHeight="1" x14ac:dyDescent="0.25">
      <c r="A8744" s="232">
        <v>42304</v>
      </c>
      <c r="B8744" s="235">
        <v>2918.21</v>
      </c>
    </row>
    <row r="8745" spans="1:2" ht="16.350000000000001" customHeight="1" x14ac:dyDescent="0.25">
      <c r="A8745" s="232">
        <v>42305</v>
      </c>
      <c r="B8745" s="233">
        <v>2950.87</v>
      </c>
    </row>
    <row r="8746" spans="1:2" ht="16.350000000000001" customHeight="1" x14ac:dyDescent="0.25">
      <c r="A8746" s="232">
        <v>42306</v>
      </c>
      <c r="B8746" s="235">
        <v>2926.75</v>
      </c>
    </row>
    <row r="8747" spans="1:2" ht="16.350000000000001" customHeight="1" x14ac:dyDescent="0.25">
      <c r="A8747" s="232">
        <v>42307</v>
      </c>
      <c r="B8747" s="233">
        <v>2921.32</v>
      </c>
    </row>
    <row r="8748" spans="1:2" ht="16.350000000000001" customHeight="1" x14ac:dyDescent="0.25">
      <c r="A8748" s="232">
        <v>42308</v>
      </c>
      <c r="B8748" s="235">
        <v>2897.83</v>
      </c>
    </row>
    <row r="8749" spans="1:2" ht="16.350000000000001" customHeight="1" x14ac:dyDescent="0.25">
      <c r="A8749" s="232">
        <v>42309</v>
      </c>
      <c r="B8749" s="233">
        <v>2897.83</v>
      </c>
    </row>
    <row r="8750" spans="1:2" ht="16.350000000000001" customHeight="1" x14ac:dyDescent="0.25">
      <c r="A8750" s="232">
        <v>42310</v>
      </c>
      <c r="B8750" s="235">
        <v>2897.83</v>
      </c>
    </row>
    <row r="8751" spans="1:2" ht="16.350000000000001" customHeight="1" x14ac:dyDescent="0.25">
      <c r="A8751" s="232">
        <v>42311</v>
      </c>
      <c r="B8751" s="233">
        <v>2897.83</v>
      </c>
    </row>
    <row r="8752" spans="1:2" ht="16.350000000000001" customHeight="1" x14ac:dyDescent="0.25">
      <c r="A8752" s="232">
        <v>42312</v>
      </c>
      <c r="B8752" s="235">
        <v>2825.25</v>
      </c>
    </row>
    <row r="8753" spans="1:2" ht="16.350000000000001" customHeight="1" x14ac:dyDescent="0.25">
      <c r="A8753" s="232">
        <v>42313</v>
      </c>
      <c r="B8753" s="233">
        <v>2819.63</v>
      </c>
    </row>
    <row r="8754" spans="1:2" ht="16.350000000000001" customHeight="1" x14ac:dyDescent="0.25">
      <c r="A8754" s="232">
        <v>42314</v>
      </c>
      <c r="B8754" s="235">
        <v>2853.32</v>
      </c>
    </row>
    <row r="8755" spans="1:2" ht="16.350000000000001" customHeight="1" x14ac:dyDescent="0.25">
      <c r="A8755" s="232">
        <v>42315</v>
      </c>
      <c r="B8755" s="233">
        <v>2896.19</v>
      </c>
    </row>
    <row r="8756" spans="1:2" ht="16.350000000000001" customHeight="1" x14ac:dyDescent="0.25">
      <c r="A8756" s="232">
        <v>42316</v>
      </c>
      <c r="B8756" s="235">
        <v>2896.19</v>
      </c>
    </row>
    <row r="8757" spans="1:2" ht="16.350000000000001" customHeight="1" x14ac:dyDescent="0.25">
      <c r="A8757" s="232">
        <v>42317</v>
      </c>
      <c r="B8757" s="233">
        <v>2896.19</v>
      </c>
    </row>
    <row r="8758" spans="1:2" ht="16.350000000000001" customHeight="1" x14ac:dyDescent="0.25">
      <c r="A8758" s="232">
        <v>42318</v>
      </c>
      <c r="B8758" s="235">
        <v>2921.15</v>
      </c>
    </row>
    <row r="8759" spans="1:2" ht="16.350000000000001" customHeight="1" x14ac:dyDescent="0.25">
      <c r="A8759" s="232">
        <v>42319</v>
      </c>
      <c r="B8759" s="233">
        <v>2935.86</v>
      </c>
    </row>
    <row r="8760" spans="1:2" ht="16.350000000000001" customHeight="1" x14ac:dyDescent="0.25">
      <c r="A8760" s="232">
        <v>42320</v>
      </c>
      <c r="B8760" s="235">
        <v>2935.86</v>
      </c>
    </row>
    <row r="8761" spans="1:2" ht="16.350000000000001" customHeight="1" x14ac:dyDescent="0.25">
      <c r="A8761" s="232">
        <v>42321</v>
      </c>
      <c r="B8761" s="233">
        <v>3009.36</v>
      </c>
    </row>
    <row r="8762" spans="1:2" ht="16.350000000000001" customHeight="1" x14ac:dyDescent="0.25">
      <c r="A8762" s="232">
        <v>42322</v>
      </c>
      <c r="B8762" s="235">
        <v>3073.23</v>
      </c>
    </row>
    <row r="8763" spans="1:2" ht="16.350000000000001" customHeight="1" x14ac:dyDescent="0.25">
      <c r="A8763" s="232">
        <v>42323</v>
      </c>
      <c r="B8763" s="233">
        <v>3073.23</v>
      </c>
    </row>
    <row r="8764" spans="1:2" ht="16.350000000000001" customHeight="1" x14ac:dyDescent="0.25">
      <c r="A8764" s="232">
        <v>42324</v>
      </c>
      <c r="B8764" s="235">
        <v>3073.23</v>
      </c>
    </row>
    <row r="8765" spans="1:2" ht="16.350000000000001" customHeight="1" x14ac:dyDescent="0.25">
      <c r="A8765" s="232">
        <v>42325</v>
      </c>
      <c r="B8765" s="233">
        <v>3073.23</v>
      </c>
    </row>
    <row r="8766" spans="1:2" ht="16.350000000000001" customHeight="1" x14ac:dyDescent="0.25">
      <c r="A8766" s="232">
        <v>42326</v>
      </c>
      <c r="B8766" s="235">
        <v>3069.24</v>
      </c>
    </row>
    <row r="8767" spans="1:2" ht="16.350000000000001" customHeight="1" x14ac:dyDescent="0.25">
      <c r="A8767" s="232">
        <v>42327</v>
      </c>
      <c r="B8767" s="233">
        <v>3108.7</v>
      </c>
    </row>
    <row r="8768" spans="1:2" ht="16.350000000000001" customHeight="1" x14ac:dyDescent="0.25">
      <c r="A8768" s="232">
        <v>42328</v>
      </c>
      <c r="B8768" s="235">
        <v>3082.04</v>
      </c>
    </row>
    <row r="8769" spans="1:2" ht="16.350000000000001" customHeight="1" x14ac:dyDescent="0.25">
      <c r="A8769" s="232">
        <v>42329</v>
      </c>
      <c r="B8769" s="233">
        <v>3047.31</v>
      </c>
    </row>
    <row r="8770" spans="1:2" ht="16.350000000000001" customHeight="1" x14ac:dyDescent="0.25">
      <c r="A8770" s="232">
        <v>42330</v>
      </c>
      <c r="B8770" s="235">
        <v>3047.31</v>
      </c>
    </row>
    <row r="8771" spans="1:2" ht="16.350000000000001" customHeight="1" x14ac:dyDescent="0.25">
      <c r="A8771" s="232">
        <v>42331</v>
      </c>
      <c r="B8771" s="233">
        <v>3047.31</v>
      </c>
    </row>
    <row r="8772" spans="1:2" ht="16.350000000000001" customHeight="1" x14ac:dyDescent="0.25">
      <c r="A8772" s="232">
        <v>42332</v>
      </c>
      <c r="B8772" s="235">
        <v>3086.82</v>
      </c>
    </row>
    <row r="8773" spans="1:2" ht="16.350000000000001" customHeight="1" x14ac:dyDescent="0.25">
      <c r="A8773" s="232">
        <v>42333</v>
      </c>
      <c r="B8773" s="233">
        <v>3074.35</v>
      </c>
    </row>
    <row r="8774" spans="1:2" ht="16.350000000000001" customHeight="1" x14ac:dyDescent="0.25">
      <c r="A8774" s="232">
        <v>42334</v>
      </c>
      <c r="B8774" s="235">
        <v>3099.75</v>
      </c>
    </row>
    <row r="8775" spans="1:2" ht="16.350000000000001" customHeight="1" x14ac:dyDescent="0.25">
      <c r="A8775" s="232">
        <v>42335</v>
      </c>
      <c r="B8775" s="233">
        <v>3099.75</v>
      </c>
    </row>
    <row r="8776" spans="1:2" ht="16.350000000000001" customHeight="1" x14ac:dyDescent="0.25">
      <c r="A8776" s="232">
        <v>42336</v>
      </c>
      <c r="B8776" s="235">
        <v>3101.1</v>
      </c>
    </row>
    <row r="8777" spans="1:2" ht="16.350000000000001" customHeight="1" x14ac:dyDescent="0.25">
      <c r="A8777" s="232">
        <v>42337</v>
      </c>
      <c r="B8777" s="233">
        <v>3101.1</v>
      </c>
    </row>
    <row r="8778" spans="1:2" ht="16.350000000000001" customHeight="1" x14ac:dyDescent="0.25">
      <c r="A8778" s="232">
        <v>42338</v>
      </c>
      <c r="B8778" s="235">
        <v>3101.1</v>
      </c>
    </row>
    <row r="8779" spans="1:2" ht="16.350000000000001" customHeight="1" x14ac:dyDescent="0.25">
      <c r="A8779" s="232">
        <v>42339</v>
      </c>
      <c r="B8779" s="233">
        <v>3142.11</v>
      </c>
    </row>
    <row r="8780" spans="1:2" ht="16.350000000000001" customHeight="1" x14ac:dyDescent="0.25">
      <c r="A8780" s="232">
        <v>42340</v>
      </c>
      <c r="B8780" s="235">
        <v>3131.95</v>
      </c>
    </row>
    <row r="8781" spans="1:2" ht="16.350000000000001" customHeight="1" x14ac:dyDescent="0.25">
      <c r="A8781" s="232">
        <v>42341</v>
      </c>
      <c r="B8781" s="233">
        <v>3166.67</v>
      </c>
    </row>
    <row r="8782" spans="1:2" ht="16.350000000000001" customHeight="1" x14ac:dyDescent="0.25">
      <c r="A8782" s="232">
        <v>42342</v>
      </c>
      <c r="B8782" s="235">
        <v>3149.12</v>
      </c>
    </row>
    <row r="8783" spans="1:2" ht="16.350000000000001" customHeight="1" x14ac:dyDescent="0.25">
      <c r="A8783" s="232">
        <v>42343</v>
      </c>
      <c r="B8783" s="233">
        <v>3179.22</v>
      </c>
    </row>
    <row r="8784" spans="1:2" ht="16.350000000000001" customHeight="1" x14ac:dyDescent="0.25">
      <c r="A8784" s="232">
        <v>42344</v>
      </c>
      <c r="B8784" s="235">
        <v>3179.22</v>
      </c>
    </row>
    <row r="8785" spans="1:2" ht="16.350000000000001" customHeight="1" x14ac:dyDescent="0.25">
      <c r="A8785" s="232">
        <v>42345</v>
      </c>
      <c r="B8785" s="233">
        <v>3179.22</v>
      </c>
    </row>
    <row r="8786" spans="1:2" ht="16.350000000000001" customHeight="1" x14ac:dyDescent="0.25">
      <c r="A8786" s="232">
        <v>42346</v>
      </c>
      <c r="B8786" s="235">
        <v>3287.03</v>
      </c>
    </row>
    <row r="8787" spans="1:2" ht="16.350000000000001" customHeight="1" x14ac:dyDescent="0.25">
      <c r="A8787" s="232">
        <v>42347</v>
      </c>
      <c r="B8787" s="233">
        <v>3287.03</v>
      </c>
    </row>
    <row r="8788" spans="1:2" ht="16.350000000000001" customHeight="1" x14ac:dyDescent="0.25">
      <c r="A8788" s="232">
        <v>42348</v>
      </c>
      <c r="B8788" s="235">
        <v>3294.02</v>
      </c>
    </row>
    <row r="8789" spans="1:2" ht="16.350000000000001" customHeight="1" x14ac:dyDescent="0.25">
      <c r="A8789" s="232">
        <v>42349</v>
      </c>
      <c r="B8789" s="233">
        <v>3259.56</v>
      </c>
    </row>
    <row r="8790" spans="1:2" ht="16.350000000000001" customHeight="1" x14ac:dyDescent="0.25">
      <c r="A8790" s="232">
        <v>42350</v>
      </c>
      <c r="B8790" s="235">
        <v>3299.36</v>
      </c>
    </row>
    <row r="8791" spans="1:2" ht="16.350000000000001" customHeight="1" x14ac:dyDescent="0.25">
      <c r="A8791" s="232">
        <v>42351</v>
      </c>
      <c r="B8791" s="233">
        <v>3299.36</v>
      </c>
    </row>
    <row r="8792" spans="1:2" ht="16.350000000000001" customHeight="1" x14ac:dyDescent="0.25">
      <c r="A8792" s="232">
        <v>42352</v>
      </c>
      <c r="B8792" s="235">
        <v>3299.36</v>
      </c>
    </row>
    <row r="8793" spans="1:2" ht="16.350000000000001" customHeight="1" x14ac:dyDescent="0.25">
      <c r="A8793" s="232">
        <v>42353</v>
      </c>
      <c r="B8793" s="233">
        <v>3356</v>
      </c>
    </row>
    <row r="8794" spans="1:2" ht="16.350000000000001" customHeight="1" x14ac:dyDescent="0.25">
      <c r="A8794" s="232">
        <v>42354</v>
      </c>
      <c r="B8794" s="235">
        <v>3328.08</v>
      </c>
    </row>
    <row r="8795" spans="1:2" ht="16.350000000000001" customHeight="1" x14ac:dyDescent="0.25">
      <c r="A8795" s="232">
        <v>42355</v>
      </c>
      <c r="B8795" s="233">
        <v>3317.72</v>
      </c>
    </row>
    <row r="8796" spans="1:2" ht="16.350000000000001" customHeight="1" x14ac:dyDescent="0.25">
      <c r="A8796" s="232">
        <v>42356</v>
      </c>
      <c r="B8796" s="235">
        <v>3333.37</v>
      </c>
    </row>
    <row r="8797" spans="1:2" ht="16.350000000000001" customHeight="1" x14ac:dyDescent="0.25">
      <c r="A8797" s="232">
        <v>42357</v>
      </c>
      <c r="B8797" s="233">
        <v>3337.68</v>
      </c>
    </row>
    <row r="8798" spans="1:2" ht="16.350000000000001" customHeight="1" x14ac:dyDescent="0.25">
      <c r="A8798" s="232">
        <v>42358</v>
      </c>
      <c r="B8798" s="235">
        <v>3337.68</v>
      </c>
    </row>
    <row r="8799" spans="1:2" ht="16.350000000000001" customHeight="1" x14ac:dyDescent="0.25">
      <c r="A8799" s="232">
        <v>42359</v>
      </c>
      <c r="B8799" s="233">
        <v>3337.68</v>
      </c>
    </row>
    <row r="8800" spans="1:2" ht="16.350000000000001" customHeight="1" x14ac:dyDescent="0.25">
      <c r="A8800" s="232">
        <v>42360</v>
      </c>
      <c r="B8800" s="235">
        <v>3332.7</v>
      </c>
    </row>
    <row r="8801" spans="1:2" ht="16.350000000000001" customHeight="1" x14ac:dyDescent="0.25">
      <c r="A8801" s="232">
        <v>42361</v>
      </c>
      <c r="B8801" s="233">
        <v>3307.24</v>
      </c>
    </row>
    <row r="8802" spans="1:2" ht="16.350000000000001" customHeight="1" x14ac:dyDescent="0.25">
      <c r="A8802" s="232">
        <v>42362</v>
      </c>
      <c r="B8802" s="235">
        <v>3255.19</v>
      </c>
    </row>
    <row r="8803" spans="1:2" ht="16.350000000000001" customHeight="1" x14ac:dyDescent="0.25">
      <c r="A8803" s="232">
        <v>42363</v>
      </c>
      <c r="B8803" s="233">
        <v>3172.03</v>
      </c>
    </row>
    <row r="8804" spans="1:2" ht="16.350000000000001" customHeight="1" x14ac:dyDescent="0.25">
      <c r="A8804" s="232">
        <v>42364</v>
      </c>
      <c r="B8804" s="235">
        <v>3172.03</v>
      </c>
    </row>
    <row r="8805" spans="1:2" ht="16.350000000000001" customHeight="1" x14ac:dyDescent="0.25">
      <c r="A8805" s="232">
        <v>42365</v>
      </c>
      <c r="B8805" s="233">
        <v>3172.03</v>
      </c>
    </row>
    <row r="8806" spans="1:2" ht="16.350000000000001" customHeight="1" x14ac:dyDescent="0.25">
      <c r="A8806" s="232">
        <v>42366</v>
      </c>
      <c r="B8806" s="235">
        <v>3172.03</v>
      </c>
    </row>
    <row r="8807" spans="1:2" ht="16.350000000000001" customHeight="1" x14ac:dyDescent="0.25">
      <c r="A8807" s="232">
        <v>42367</v>
      </c>
      <c r="B8807" s="233">
        <v>3180.87</v>
      </c>
    </row>
    <row r="8808" spans="1:2" ht="16.350000000000001" customHeight="1" x14ac:dyDescent="0.25">
      <c r="A8808" s="232">
        <v>42368</v>
      </c>
      <c r="B8808" s="235">
        <v>3155.22</v>
      </c>
    </row>
    <row r="8809" spans="1:2" ht="16.350000000000001" customHeight="1" x14ac:dyDescent="0.25">
      <c r="A8809" s="232">
        <v>42369</v>
      </c>
      <c r="B8809" s="233">
        <v>3149.47</v>
      </c>
    </row>
    <row r="8810" spans="1:2" ht="16.350000000000001" customHeight="1" x14ac:dyDescent="0.25">
      <c r="A8810" s="232">
        <v>42370</v>
      </c>
      <c r="B8810" s="235">
        <v>3149.47</v>
      </c>
    </row>
    <row r="8811" spans="1:2" ht="16.350000000000001" customHeight="1" x14ac:dyDescent="0.25">
      <c r="A8811" s="232">
        <v>42371</v>
      </c>
      <c r="B8811" s="233">
        <v>3149.47</v>
      </c>
    </row>
    <row r="8812" spans="1:2" ht="16.350000000000001" customHeight="1" x14ac:dyDescent="0.25">
      <c r="A8812" s="232">
        <v>42372</v>
      </c>
      <c r="B8812" s="235">
        <v>3149.47</v>
      </c>
    </row>
    <row r="8813" spans="1:2" ht="16.350000000000001" customHeight="1" x14ac:dyDescent="0.25">
      <c r="A8813" s="232">
        <v>42373</v>
      </c>
      <c r="B8813" s="233">
        <v>3149.47</v>
      </c>
    </row>
    <row r="8814" spans="1:2" ht="16.350000000000001" customHeight="1" x14ac:dyDescent="0.25">
      <c r="A8814" s="232">
        <v>42374</v>
      </c>
      <c r="B8814" s="235">
        <v>3213.24</v>
      </c>
    </row>
    <row r="8815" spans="1:2" ht="16.350000000000001" customHeight="1" x14ac:dyDescent="0.25">
      <c r="A8815" s="232">
        <v>42375</v>
      </c>
      <c r="B8815" s="233">
        <v>3203.86</v>
      </c>
    </row>
    <row r="8816" spans="1:2" ht="16.350000000000001" customHeight="1" x14ac:dyDescent="0.25">
      <c r="A8816" s="232">
        <v>42376</v>
      </c>
      <c r="B8816" s="235">
        <v>3250.69</v>
      </c>
    </row>
    <row r="8817" spans="1:2" ht="16.350000000000001" customHeight="1" x14ac:dyDescent="0.25">
      <c r="A8817" s="232">
        <v>42377</v>
      </c>
      <c r="B8817" s="233">
        <v>3287.28</v>
      </c>
    </row>
    <row r="8818" spans="1:2" ht="16.350000000000001" customHeight="1" x14ac:dyDescent="0.25">
      <c r="A8818" s="232">
        <v>42378</v>
      </c>
      <c r="B8818" s="235">
        <v>3268.37</v>
      </c>
    </row>
    <row r="8819" spans="1:2" ht="16.350000000000001" customHeight="1" x14ac:dyDescent="0.25">
      <c r="A8819" s="232">
        <v>42379</v>
      </c>
      <c r="B8819" s="233">
        <v>3268.37</v>
      </c>
    </row>
    <row r="8820" spans="1:2" ht="16.350000000000001" customHeight="1" x14ac:dyDescent="0.25">
      <c r="A8820" s="232">
        <v>42380</v>
      </c>
      <c r="B8820" s="235">
        <v>3268.37</v>
      </c>
    </row>
    <row r="8821" spans="1:2" ht="16.350000000000001" customHeight="1" x14ac:dyDescent="0.25">
      <c r="A8821" s="232">
        <v>42381</v>
      </c>
      <c r="B8821" s="233">
        <v>3268.37</v>
      </c>
    </row>
    <row r="8822" spans="1:2" ht="16.350000000000001" customHeight="1" x14ac:dyDescent="0.25">
      <c r="A8822" s="232">
        <v>42382</v>
      </c>
      <c r="B8822" s="235">
        <v>3246.51</v>
      </c>
    </row>
    <row r="8823" spans="1:2" ht="16.350000000000001" customHeight="1" x14ac:dyDescent="0.25">
      <c r="A8823" s="232">
        <v>42383</v>
      </c>
      <c r="B8823" s="233">
        <v>3235.45</v>
      </c>
    </row>
    <row r="8824" spans="1:2" ht="16.350000000000001" customHeight="1" x14ac:dyDescent="0.25">
      <c r="A8824" s="232">
        <v>42384</v>
      </c>
      <c r="B8824" s="235">
        <v>3240.71</v>
      </c>
    </row>
    <row r="8825" spans="1:2" ht="16.350000000000001" customHeight="1" x14ac:dyDescent="0.25">
      <c r="A8825" s="232">
        <v>42385</v>
      </c>
      <c r="B8825" s="233">
        <v>3293.94</v>
      </c>
    </row>
    <row r="8826" spans="1:2" ht="16.350000000000001" customHeight="1" x14ac:dyDescent="0.25">
      <c r="A8826" s="232">
        <v>42386</v>
      </c>
      <c r="B8826" s="235">
        <v>3293.94</v>
      </c>
    </row>
    <row r="8827" spans="1:2" ht="16.350000000000001" customHeight="1" x14ac:dyDescent="0.25">
      <c r="A8827" s="232">
        <v>42387</v>
      </c>
      <c r="B8827" s="233">
        <v>3293.94</v>
      </c>
    </row>
    <row r="8828" spans="1:2" ht="16.350000000000001" customHeight="1" x14ac:dyDescent="0.25">
      <c r="A8828" s="232">
        <v>42388</v>
      </c>
      <c r="B8828" s="235">
        <v>3293.94</v>
      </c>
    </row>
    <row r="8829" spans="1:2" ht="16.350000000000001" customHeight="1" x14ac:dyDescent="0.25">
      <c r="A8829" s="232">
        <v>42389</v>
      </c>
      <c r="B8829" s="233">
        <v>3297.46</v>
      </c>
    </row>
    <row r="8830" spans="1:2" ht="16.350000000000001" customHeight="1" x14ac:dyDescent="0.25">
      <c r="A8830" s="232">
        <v>42390</v>
      </c>
      <c r="B8830" s="235">
        <v>3357.67</v>
      </c>
    </row>
    <row r="8831" spans="1:2" ht="16.350000000000001" customHeight="1" x14ac:dyDescent="0.25">
      <c r="A8831" s="232">
        <v>42391</v>
      </c>
      <c r="B8831" s="233">
        <v>3368.49</v>
      </c>
    </row>
    <row r="8832" spans="1:2" ht="16.350000000000001" customHeight="1" x14ac:dyDescent="0.25">
      <c r="A8832" s="232">
        <v>42392</v>
      </c>
      <c r="B8832" s="235">
        <v>3281.74</v>
      </c>
    </row>
    <row r="8833" spans="1:2" ht="16.350000000000001" customHeight="1" x14ac:dyDescent="0.25">
      <c r="A8833" s="232">
        <v>42393</v>
      </c>
      <c r="B8833" s="233">
        <v>3281.74</v>
      </c>
    </row>
    <row r="8834" spans="1:2" ht="16.350000000000001" customHeight="1" x14ac:dyDescent="0.25">
      <c r="A8834" s="232">
        <v>42394</v>
      </c>
      <c r="B8834" s="235">
        <v>3281.74</v>
      </c>
    </row>
    <row r="8835" spans="1:2" ht="16.350000000000001" customHeight="1" x14ac:dyDescent="0.25">
      <c r="A8835" s="232">
        <v>42395</v>
      </c>
      <c r="B8835" s="233">
        <v>3362.38</v>
      </c>
    </row>
    <row r="8836" spans="1:2" ht="16.350000000000001" customHeight="1" x14ac:dyDescent="0.25">
      <c r="A8836" s="232">
        <v>42396</v>
      </c>
      <c r="B8836" s="235">
        <v>3375.8</v>
      </c>
    </row>
    <row r="8837" spans="1:2" ht="16.350000000000001" customHeight="1" x14ac:dyDescent="0.25">
      <c r="A8837" s="232">
        <v>42397</v>
      </c>
      <c r="B8837" s="233">
        <v>3366.63</v>
      </c>
    </row>
    <row r="8838" spans="1:2" ht="16.350000000000001" customHeight="1" x14ac:dyDescent="0.25">
      <c r="A8838" s="232">
        <v>42398</v>
      </c>
      <c r="B8838" s="235">
        <v>3302.92</v>
      </c>
    </row>
    <row r="8839" spans="1:2" ht="16.350000000000001" customHeight="1" x14ac:dyDescent="0.25">
      <c r="A8839" s="232">
        <v>42399</v>
      </c>
      <c r="B8839" s="233">
        <v>3287.31</v>
      </c>
    </row>
    <row r="8840" spans="1:2" ht="16.350000000000001" customHeight="1" x14ac:dyDescent="0.25">
      <c r="A8840" s="232">
        <v>42400</v>
      </c>
      <c r="B8840" s="235">
        <v>3287.31</v>
      </c>
    </row>
    <row r="8841" spans="1:2" ht="16.350000000000001" customHeight="1" x14ac:dyDescent="0.25">
      <c r="A8841" s="232">
        <v>42401</v>
      </c>
      <c r="B8841" s="233">
        <v>3287.31</v>
      </c>
    </row>
    <row r="8842" spans="1:2" ht="16.350000000000001" customHeight="1" x14ac:dyDescent="0.25">
      <c r="A8842" s="232">
        <v>42402</v>
      </c>
      <c r="B8842" s="235">
        <v>3326.82</v>
      </c>
    </row>
    <row r="8843" spans="1:2" ht="16.350000000000001" customHeight="1" x14ac:dyDescent="0.25">
      <c r="A8843" s="232">
        <v>42403</v>
      </c>
      <c r="B8843" s="233">
        <v>3387.69</v>
      </c>
    </row>
    <row r="8844" spans="1:2" ht="16.350000000000001" customHeight="1" x14ac:dyDescent="0.25">
      <c r="A8844" s="232">
        <v>42404</v>
      </c>
      <c r="B8844" s="235">
        <v>3382.2</v>
      </c>
    </row>
    <row r="8845" spans="1:2" ht="16.350000000000001" customHeight="1" x14ac:dyDescent="0.25">
      <c r="A8845" s="232">
        <v>42405</v>
      </c>
      <c r="B8845" s="233">
        <v>3315.75</v>
      </c>
    </row>
    <row r="8846" spans="1:2" ht="16.350000000000001" customHeight="1" x14ac:dyDescent="0.25">
      <c r="A8846" s="232">
        <v>42406</v>
      </c>
      <c r="B8846" s="235">
        <v>3320.49</v>
      </c>
    </row>
    <row r="8847" spans="1:2" ht="16.350000000000001" customHeight="1" x14ac:dyDescent="0.25">
      <c r="A8847" s="232">
        <v>42407</v>
      </c>
      <c r="B8847" s="233">
        <v>3320.49</v>
      </c>
    </row>
    <row r="8848" spans="1:2" ht="16.350000000000001" customHeight="1" x14ac:dyDescent="0.25">
      <c r="A8848" s="232">
        <v>42408</v>
      </c>
      <c r="B8848" s="235">
        <v>3320.49</v>
      </c>
    </row>
    <row r="8849" spans="1:2" ht="16.350000000000001" customHeight="1" x14ac:dyDescent="0.25">
      <c r="A8849" s="232">
        <v>42409</v>
      </c>
      <c r="B8849" s="233">
        <v>3367.02</v>
      </c>
    </row>
    <row r="8850" spans="1:2" ht="16.350000000000001" customHeight="1" x14ac:dyDescent="0.25">
      <c r="A8850" s="232">
        <v>42410</v>
      </c>
      <c r="B8850" s="235">
        <v>3391.93</v>
      </c>
    </row>
    <row r="8851" spans="1:2" ht="16.350000000000001" customHeight="1" x14ac:dyDescent="0.25">
      <c r="A8851" s="232">
        <v>42411</v>
      </c>
      <c r="B8851" s="233">
        <v>3385.65</v>
      </c>
    </row>
    <row r="8852" spans="1:2" ht="16.350000000000001" customHeight="1" x14ac:dyDescent="0.25">
      <c r="A8852" s="232">
        <v>42412</v>
      </c>
      <c r="B8852" s="235">
        <v>3434.89</v>
      </c>
    </row>
    <row r="8853" spans="1:2" ht="16.350000000000001" customHeight="1" x14ac:dyDescent="0.25">
      <c r="A8853" s="232">
        <v>42413</v>
      </c>
      <c r="B8853" s="233">
        <v>3409.82</v>
      </c>
    </row>
    <row r="8854" spans="1:2" ht="16.350000000000001" customHeight="1" x14ac:dyDescent="0.25">
      <c r="A8854" s="232">
        <v>42414</v>
      </c>
      <c r="B8854" s="235">
        <v>3409.82</v>
      </c>
    </row>
    <row r="8855" spans="1:2" ht="16.350000000000001" customHeight="1" x14ac:dyDescent="0.25">
      <c r="A8855" s="232">
        <v>42415</v>
      </c>
      <c r="B8855" s="233">
        <v>3409.82</v>
      </c>
    </row>
    <row r="8856" spans="1:2" ht="16.350000000000001" customHeight="1" x14ac:dyDescent="0.25">
      <c r="A8856" s="232">
        <v>42416</v>
      </c>
      <c r="B8856" s="235">
        <v>3409.82</v>
      </c>
    </row>
    <row r="8857" spans="1:2" ht="16.350000000000001" customHeight="1" x14ac:dyDescent="0.25">
      <c r="A8857" s="232">
        <v>42417</v>
      </c>
      <c r="B8857" s="233">
        <v>3406.87</v>
      </c>
    </row>
    <row r="8858" spans="1:2" ht="16.350000000000001" customHeight="1" x14ac:dyDescent="0.25">
      <c r="A8858" s="232">
        <v>42418</v>
      </c>
      <c r="B8858" s="235">
        <v>3391.87</v>
      </c>
    </row>
    <row r="8859" spans="1:2" ht="16.350000000000001" customHeight="1" x14ac:dyDescent="0.25">
      <c r="A8859" s="232">
        <v>42419</v>
      </c>
      <c r="B8859" s="233">
        <v>3338.03</v>
      </c>
    </row>
    <row r="8860" spans="1:2" ht="16.350000000000001" customHeight="1" x14ac:dyDescent="0.25">
      <c r="A8860" s="232">
        <v>42420</v>
      </c>
      <c r="B8860" s="235">
        <v>3356.78</v>
      </c>
    </row>
    <row r="8861" spans="1:2" ht="16.350000000000001" customHeight="1" x14ac:dyDescent="0.25">
      <c r="A8861" s="232">
        <v>42421</v>
      </c>
      <c r="B8861" s="233">
        <v>3356.78</v>
      </c>
    </row>
    <row r="8862" spans="1:2" ht="16.350000000000001" customHeight="1" x14ac:dyDescent="0.25">
      <c r="A8862" s="232">
        <v>42422</v>
      </c>
      <c r="B8862" s="235">
        <v>3356.78</v>
      </c>
    </row>
    <row r="8863" spans="1:2" ht="16.350000000000001" customHeight="1" x14ac:dyDescent="0.25">
      <c r="A8863" s="232">
        <v>42423</v>
      </c>
      <c r="B8863" s="233">
        <v>3314.24</v>
      </c>
    </row>
    <row r="8864" spans="1:2" ht="16.350000000000001" customHeight="1" x14ac:dyDescent="0.25">
      <c r="A8864" s="232">
        <v>42424</v>
      </c>
      <c r="B8864" s="235">
        <v>3322.54</v>
      </c>
    </row>
    <row r="8865" spans="1:2" ht="16.350000000000001" customHeight="1" x14ac:dyDescent="0.25">
      <c r="A8865" s="232">
        <v>42425</v>
      </c>
      <c r="B8865" s="233">
        <v>3341.69</v>
      </c>
    </row>
    <row r="8866" spans="1:2" ht="16.350000000000001" customHeight="1" x14ac:dyDescent="0.25">
      <c r="A8866" s="232">
        <v>42426</v>
      </c>
      <c r="B8866" s="235">
        <v>3310.16</v>
      </c>
    </row>
    <row r="8867" spans="1:2" ht="16.350000000000001" customHeight="1" x14ac:dyDescent="0.25">
      <c r="A8867" s="232">
        <v>42427</v>
      </c>
      <c r="B8867" s="233">
        <v>3306</v>
      </c>
    </row>
    <row r="8868" spans="1:2" ht="16.350000000000001" customHeight="1" x14ac:dyDescent="0.25">
      <c r="A8868" s="232">
        <v>42428</v>
      </c>
      <c r="B8868" s="235">
        <v>3306</v>
      </c>
    </row>
    <row r="8869" spans="1:2" ht="16.350000000000001" customHeight="1" x14ac:dyDescent="0.25">
      <c r="A8869" s="232">
        <v>42429</v>
      </c>
      <c r="B8869" s="233">
        <v>3306</v>
      </c>
    </row>
    <row r="8870" spans="1:2" ht="16.350000000000001" customHeight="1" x14ac:dyDescent="0.25">
      <c r="A8870" s="232">
        <v>42430</v>
      </c>
      <c r="B8870" s="235">
        <v>3319.8</v>
      </c>
    </row>
    <row r="8871" spans="1:2" ht="16.350000000000001" customHeight="1" x14ac:dyDescent="0.25">
      <c r="A8871" s="232">
        <v>42431</v>
      </c>
      <c r="B8871" s="233">
        <v>3268.86</v>
      </c>
    </row>
    <row r="8872" spans="1:2" ht="16.350000000000001" customHeight="1" x14ac:dyDescent="0.25">
      <c r="A8872" s="232">
        <v>42432</v>
      </c>
      <c r="B8872" s="235">
        <v>3205.6</v>
      </c>
    </row>
    <row r="8873" spans="1:2" ht="16.350000000000001" customHeight="1" x14ac:dyDescent="0.25">
      <c r="A8873" s="232">
        <v>42433</v>
      </c>
      <c r="B8873" s="233">
        <v>3203.03</v>
      </c>
    </row>
    <row r="8874" spans="1:2" ht="16.350000000000001" customHeight="1" x14ac:dyDescent="0.25">
      <c r="A8874" s="232">
        <v>42434</v>
      </c>
      <c r="B8874" s="235">
        <v>3163.25</v>
      </c>
    </row>
    <row r="8875" spans="1:2" ht="16.350000000000001" customHeight="1" x14ac:dyDescent="0.25">
      <c r="A8875" s="232">
        <v>42435</v>
      </c>
      <c r="B8875" s="233">
        <v>3163.25</v>
      </c>
    </row>
    <row r="8876" spans="1:2" ht="16.350000000000001" customHeight="1" x14ac:dyDescent="0.25">
      <c r="A8876" s="232">
        <v>42436</v>
      </c>
      <c r="B8876" s="235">
        <v>3163.25</v>
      </c>
    </row>
    <row r="8877" spans="1:2" ht="16.350000000000001" customHeight="1" x14ac:dyDescent="0.25">
      <c r="A8877" s="232">
        <v>42437</v>
      </c>
      <c r="B8877" s="233">
        <v>3135.28</v>
      </c>
    </row>
    <row r="8878" spans="1:2" ht="16.350000000000001" customHeight="1" x14ac:dyDescent="0.25">
      <c r="A8878" s="232">
        <v>42438</v>
      </c>
      <c r="B8878" s="235">
        <v>3155.9</v>
      </c>
    </row>
    <row r="8879" spans="1:2" ht="16.350000000000001" customHeight="1" x14ac:dyDescent="0.25">
      <c r="A8879" s="232">
        <v>42439</v>
      </c>
      <c r="B8879" s="233">
        <v>3192.49</v>
      </c>
    </row>
    <row r="8880" spans="1:2" ht="16.350000000000001" customHeight="1" x14ac:dyDescent="0.25">
      <c r="A8880" s="232">
        <v>42440</v>
      </c>
      <c r="B8880" s="235">
        <v>3204.27</v>
      </c>
    </row>
    <row r="8881" spans="1:2" ht="16.350000000000001" customHeight="1" x14ac:dyDescent="0.25">
      <c r="A8881" s="232">
        <v>42441</v>
      </c>
      <c r="B8881" s="233">
        <v>3164.12</v>
      </c>
    </row>
    <row r="8882" spans="1:2" ht="16.350000000000001" customHeight="1" x14ac:dyDescent="0.25">
      <c r="A8882" s="232">
        <v>42442</v>
      </c>
      <c r="B8882" s="235">
        <v>3164.12</v>
      </c>
    </row>
    <row r="8883" spans="1:2" ht="16.350000000000001" customHeight="1" x14ac:dyDescent="0.25">
      <c r="A8883" s="232">
        <v>42443</v>
      </c>
      <c r="B8883" s="233">
        <v>3164.12</v>
      </c>
    </row>
    <row r="8884" spans="1:2" ht="16.350000000000001" customHeight="1" x14ac:dyDescent="0.25">
      <c r="A8884" s="232">
        <v>42444</v>
      </c>
      <c r="B8884" s="235">
        <v>3175.95</v>
      </c>
    </row>
    <row r="8885" spans="1:2" ht="16.350000000000001" customHeight="1" x14ac:dyDescent="0.25">
      <c r="A8885" s="232">
        <v>42445</v>
      </c>
      <c r="B8885" s="233">
        <v>3175.88</v>
      </c>
    </row>
    <row r="8886" spans="1:2" ht="16.350000000000001" customHeight="1" x14ac:dyDescent="0.25">
      <c r="A8886" s="232">
        <v>42446</v>
      </c>
      <c r="B8886" s="235">
        <v>3155.9</v>
      </c>
    </row>
    <row r="8887" spans="1:2" ht="16.350000000000001" customHeight="1" x14ac:dyDescent="0.25">
      <c r="A8887" s="232">
        <v>42447</v>
      </c>
      <c r="B8887" s="233">
        <v>3087.39</v>
      </c>
    </row>
    <row r="8888" spans="1:2" ht="16.350000000000001" customHeight="1" x14ac:dyDescent="0.25">
      <c r="A8888" s="232">
        <v>42448</v>
      </c>
      <c r="B8888" s="235">
        <v>3065.79</v>
      </c>
    </row>
    <row r="8889" spans="1:2" ht="16.350000000000001" customHeight="1" x14ac:dyDescent="0.25">
      <c r="A8889" s="232">
        <v>42449</v>
      </c>
      <c r="B8889" s="233">
        <v>3065.79</v>
      </c>
    </row>
    <row r="8890" spans="1:2" ht="16.350000000000001" customHeight="1" x14ac:dyDescent="0.25">
      <c r="A8890" s="232">
        <v>42450</v>
      </c>
      <c r="B8890" s="235">
        <v>3065.79</v>
      </c>
    </row>
    <row r="8891" spans="1:2" ht="16.350000000000001" customHeight="1" x14ac:dyDescent="0.25">
      <c r="A8891" s="232">
        <v>42451</v>
      </c>
      <c r="B8891" s="233">
        <v>3065.79</v>
      </c>
    </row>
    <row r="8892" spans="1:2" ht="16.350000000000001" customHeight="1" x14ac:dyDescent="0.25">
      <c r="A8892" s="232">
        <v>42452</v>
      </c>
      <c r="B8892" s="235">
        <v>3050.31</v>
      </c>
    </row>
    <row r="8893" spans="1:2" ht="16.350000000000001" customHeight="1" x14ac:dyDescent="0.25">
      <c r="A8893" s="232">
        <v>42453</v>
      </c>
      <c r="B8893" s="233">
        <v>3058.8</v>
      </c>
    </row>
    <row r="8894" spans="1:2" ht="16.350000000000001" customHeight="1" x14ac:dyDescent="0.25">
      <c r="A8894" s="232">
        <v>42454</v>
      </c>
      <c r="B8894" s="235">
        <v>3058.8</v>
      </c>
    </row>
    <row r="8895" spans="1:2" ht="16.350000000000001" customHeight="1" x14ac:dyDescent="0.25">
      <c r="A8895" s="232">
        <v>42455</v>
      </c>
      <c r="B8895" s="233">
        <v>3058.8</v>
      </c>
    </row>
    <row r="8896" spans="1:2" ht="16.350000000000001" customHeight="1" x14ac:dyDescent="0.25">
      <c r="A8896" s="232">
        <v>42456</v>
      </c>
      <c r="B8896" s="235">
        <v>3058.8</v>
      </c>
    </row>
    <row r="8897" spans="1:2" ht="16.350000000000001" customHeight="1" x14ac:dyDescent="0.25">
      <c r="A8897" s="232">
        <v>42457</v>
      </c>
      <c r="B8897" s="233">
        <v>3058.8</v>
      </c>
    </row>
    <row r="8898" spans="1:2" ht="16.350000000000001" customHeight="1" x14ac:dyDescent="0.25">
      <c r="A8898" s="232">
        <v>42458</v>
      </c>
      <c r="B8898" s="235">
        <v>3047.85</v>
      </c>
    </row>
    <row r="8899" spans="1:2" ht="16.350000000000001" customHeight="1" x14ac:dyDescent="0.25">
      <c r="A8899" s="232">
        <v>42459</v>
      </c>
      <c r="B8899" s="233">
        <v>3052.33</v>
      </c>
    </row>
    <row r="8900" spans="1:2" ht="16.350000000000001" customHeight="1" x14ac:dyDescent="0.25">
      <c r="A8900" s="232">
        <v>42460</v>
      </c>
      <c r="B8900" s="235">
        <v>3022.35</v>
      </c>
    </row>
    <row r="8901" spans="1:2" ht="16.350000000000001" customHeight="1" x14ac:dyDescent="0.25">
      <c r="A8901" s="232">
        <v>42461</v>
      </c>
      <c r="B8901" s="233">
        <v>3000.63</v>
      </c>
    </row>
    <row r="8902" spans="1:2" ht="16.350000000000001" customHeight="1" x14ac:dyDescent="0.25">
      <c r="A8902" s="232">
        <v>42462</v>
      </c>
      <c r="B8902" s="235">
        <v>3038.48</v>
      </c>
    </row>
    <row r="8903" spans="1:2" ht="16.350000000000001" customHeight="1" x14ac:dyDescent="0.25">
      <c r="A8903" s="232">
        <v>42463</v>
      </c>
      <c r="B8903" s="233">
        <v>3038.48</v>
      </c>
    </row>
    <row r="8904" spans="1:2" ht="16.350000000000001" customHeight="1" x14ac:dyDescent="0.25">
      <c r="A8904" s="232">
        <v>42464</v>
      </c>
      <c r="B8904" s="235">
        <v>3038.48</v>
      </c>
    </row>
    <row r="8905" spans="1:2" ht="16.350000000000001" customHeight="1" x14ac:dyDescent="0.25">
      <c r="A8905" s="232">
        <v>42465</v>
      </c>
      <c r="B8905" s="233">
        <v>3066.94</v>
      </c>
    </row>
    <row r="8906" spans="1:2" ht="16.350000000000001" customHeight="1" x14ac:dyDescent="0.25">
      <c r="A8906" s="232">
        <v>42466</v>
      </c>
      <c r="B8906" s="235">
        <v>3085.82</v>
      </c>
    </row>
    <row r="8907" spans="1:2" ht="16.350000000000001" customHeight="1" x14ac:dyDescent="0.25">
      <c r="A8907" s="232">
        <v>42467</v>
      </c>
      <c r="B8907" s="233">
        <v>3081.39</v>
      </c>
    </row>
    <row r="8908" spans="1:2" ht="16.350000000000001" customHeight="1" x14ac:dyDescent="0.25">
      <c r="A8908" s="232">
        <v>42468</v>
      </c>
      <c r="B8908" s="235">
        <v>3109.6</v>
      </c>
    </row>
    <row r="8909" spans="1:2" ht="16.350000000000001" customHeight="1" x14ac:dyDescent="0.25">
      <c r="A8909" s="232">
        <v>42469</v>
      </c>
      <c r="B8909" s="233">
        <v>3076.29</v>
      </c>
    </row>
    <row r="8910" spans="1:2" ht="16.350000000000001" customHeight="1" x14ac:dyDescent="0.25">
      <c r="A8910" s="232">
        <v>42470</v>
      </c>
      <c r="B8910" s="235">
        <v>3076.29</v>
      </c>
    </row>
    <row r="8911" spans="1:2" ht="16.350000000000001" customHeight="1" x14ac:dyDescent="0.25">
      <c r="A8911" s="232">
        <v>42471</v>
      </c>
      <c r="B8911" s="233">
        <v>3076.29</v>
      </c>
    </row>
    <row r="8912" spans="1:2" ht="16.7" customHeight="1" x14ac:dyDescent="0.25">
      <c r="A8912" s="236">
        <v>42472</v>
      </c>
      <c r="B8912" s="237">
        <v>3057.96</v>
      </c>
    </row>
    <row r="8913" spans="1:4" x14ac:dyDescent="0.25">
      <c r="A8913" s="229" t="s">
        <v>291</v>
      </c>
    </row>
    <row r="8914" spans="1:4" x14ac:dyDescent="0.25">
      <c r="A8914" s="1445" t="s">
        <v>295</v>
      </c>
      <c r="B8914" s="1445"/>
      <c r="C8914" s="1445"/>
      <c r="D8914" s="1445"/>
    </row>
    <row r="8915" spans="1:4" x14ac:dyDescent="0.25">
      <c r="A8915" s="1445" t="s">
        <v>291</v>
      </c>
      <c r="B8915" s="1445"/>
      <c r="C8915" s="1445"/>
      <c r="D8915" s="1445"/>
    </row>
    <row r="8916" spans="1:4" x14ac:dyDescent="0.25">
      <c r="A8916" s="1445" t="s">
        <v>293</v>
      </c>
      <c r="B8916" s="1445"/>
      <c r="C8916" s="1445"/>
      <c r="D8916" s="1445"/>
    </row>
    <row r="8917" spans="1:4" x14ac:dyDescent="0.25">
      <c r="A8917" s="229" t="s">
        <v>291</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9" bestFit="1" customWidth="1"/>
    <col min="2" max="2" width="8.5" style="229" bestFit="1" customWidth="1"/>
    <col min="3" max="3" width="9.125" style="229" bestFit="1" customWidth="1"/>
    <col min="4" max="4" width="83.375" style="228" customWidth="1"/>
    <col min="5" max="16384" width="8" style="228"/>
  </cols>
  <sheetData>
    <row r="1" spans="1:4" x14ac:dyDescent="0.25">
      <c r="A1" s="1446" t="s">
        <v>296</v>
      </c>
      <c r="B1" s="1446"/>
      <c r="C1" s="1446"/>
      <c r="D1" s="1446"/>
    </row>
    <row r="2" spans="1:4" ht="15.75" thickBot="1" x14ac:dyDescent="0.3">
      <c r="A2" s="1447" t="s">
        <v>297</v>
      </c>
      <c r="B2" s="1447"/>
      <c r="C2" s="1447"/>
      <c r="D2" s="1447"/>
    </row>
    <row r="3" spans="1:4" ht="15.75" thickTop="1" x14ac:dyDescent="0.25">
      <c r="A3" s="229" t="s">
        <v>291</v>
      </c>
    </row>
    <row r="4" spans="1:4" x14ac:dyDescent="0.25">
      <c r="A4" s="1448" t="s">
        <v>298</v>
      </c>
      <c r="B4" s="1448"/>
      <c r="C4" s="1448"/>
      <c r="D4" s="1448"/>
    </row>
    <row r="5" spans="1:4" x14ac:dyDescent="0.25">
      <c r="A5" s="1448" t="s">
        <v>291</v>
      </c>
      <c r="B5" s="1448"/>
      <c r="C5" s="1448"/>
      <c r="D5" s="1448"/>
    </row>
    <row r="6" spans="1:4" x14ac:dyDescent="0.25">
      <c r="A6" s="1448" t="s">
        <v>299</v>
      </c>
      <c r="B6" s="1448"/>
      <c r="C6" s="1448"/>
      <c r="D6" s="1448"/>
    </row>
    <row r="7" spans="1:4" x14ac:dyDescent="0.25">
      <c r="A7" s="229" t="s">
        <v>291</v>
      </c>
    </row>
    <row r="8" spans="1:4" ht="16.350000000000001" customHeight="1" x14ac:dyDescent="0.25">
      <c r="A8" s="230" t="s">
        <v>300</v>
      </c>
      <c r="B8" s="230" t="s">
        <v>301</v>
      </c>
      <c r="C8" s="231" t="s">
        <v>302</v>
      </c>
    </row>
    <row r="9" spans="1:4" ht="16.350000000000001" customHeight="1" x14ac:dyDescent="0.25">
      <c r="A9" s="238">
        <v>195001</v>
      </c>
      <c r="B9" s="239">
        <v>1.96</v>
      </c>
      <c r="C9" s="235">
        <v>1.96</v>
      </c>
    </row>
    <row r="10" spans="1:4" ht="16.350000000000001" customHeight="1" x14ac:dyDescent="0.25">
      <c r="A10" s="240">
        <v>195002</v>
      </c>
      <c r="B10" s="241">
        <v>1.96</v>
      </c>
      <c r="C10" s="233">
        <v>1.96</v>
      </c>
    </row>
    <row r="11" spans="1:4" ht="16.350000000000001" customHeight="1" x14ac:dyDescent="0.25">
      <c r="A11" s="238">
        <v>195003</v>
      </c>
      <c r="B11" s="239">
        <v>1.96</v>
      </c>
      <c r="C11" s="235">
        <v>1.96</v>
      </c>
    </row>
    <row r="12" spans="1:4" ht="16.350000000000001" customHeight="1" x14ac:dyDescent="0.25">
      <c r="A12" s="240">
        <v>195004</v>
      </c>
      <c r="B12" s="241">
        <v>1.96</v>
      </c>
      <c r="C12" s="233">
        <v>1.96</v>
      </c>
    </row>
    <row r="13" spans="1:4" ht="16.350000000000001" customHeight="1" x14ac:dyDescent="0.25">
      <c r="A13" s="238">
        <v>195005</v>
      </c>
      <c r="B13" s="239">
        <v>1.96</v>
      </c>
      <c r="C13" s="235">
        <v>1.96</v>
      </c>
    </row>
    <row r="14" spans="1:4" ht="16.350000000000001" customHeight="1" x14ac:dyDescent="0.25">
      <c r="A14" s="240">
        <v>195006</v>
      </c>
      <c r="B14" s="241">
        <v>1.96</v>
      </c>
      <c r="C14" s="233">
        <v>1.96</v>
      </c>
    </row>
    <row r="15" spans="1:4" ht="16.350000000000001" customHeight="1" x14ac:dyDescent="0.25">
      <c r="A15" s="238">
        <v>195007</v>
      </c>
      <c r="B15" s="239">
        <v>1.96</v>
      </c>
      <c r="C15" s="235">
        <v>1.96</v>
      </c>
    </row>
    <row r="16" spans="1:4" ht="16.350000000000001" customHeight="1" x14ac:dyDescent="0.25">
      <c r="A16" s="240">
        <v>195008</v>
      </c>
      <c r="B16" s="241">
        <v>1.96</v>
      </c>
      <c r="C16" s="233">
        <v>1.96</v>
      </c>
    </row>
    <row r="17" spans="1:3" ht="16.350000000000001" customHeight="1" x14ac:dyDescent="0.25">
      <c r="A17" s="238">
        <v>195009</v>
      </c>
      <c r="B17" s="239">
        <v>1.96</v>
      </c>
      <c r="C17" s="235">
        <v>1.96</v>
      </c>
    </row>
    <row r="18" spans="1:3" ht="16.350000000000001" customHeight="1" x14ac:dyDescent="0.25">
      <c r="A18" s="240">
        <v>195010</v>
      </c>
      <c r="B18" s="241">
        <v>1.96</v>
      </c>
      <c r="C18" s="233">
        <v>1.96</v>
      </c>
    </row>
    <row r="19" spans="1:3" ht="16.350000000000001" customHeight="1" x14ac:dyDescent="0.25">
      <c r="A19" s="238">
        <v>195011</v>
      </c>
      <c r="B19" s="239">
        <v>1.96</v>
      </c>
      <c r="C19" s="235">
        <v>1.96</v>
      </c>
    </row>
    <row r="20" spans="1:3" ht="16.350000000000001" customHeight="1" x14ac:dyDescent="0.25">
      <c r="A20" s="240">
        <v>195012</v>
      </c>
      <c r="B20" s="241">
        <v>1.96</v>
      </c>
      <c r="C20" s="233">
        <v>1.96</v>
      </c>
    </row>
    <row r="21" spans="1:3" ht="16.350000000000001" customHeight="1" x14ac:dyDescent="0.25">
      <c r="A21" s="238">
        <v>195101</v>
      </c>
      <c r="B21" s="239">
        <v>1.96</v>
      </c>
      <c r="C21" s="235">
        <v>1.96</v>
      </c>
    </row>
    <row r="22" spans="1:3" ht="16.350000000000001" customHeight="1" x14ac:dyDescent="0.25">
      <c r="A22" s="240">
        <v>195102</v>
      </c>
      <c r="B22" s="241">
        <v>1.96</v>
      </c>
      <c r="C22" s="233">
        <v>1.96</v>
      </c>
    </row>
    <row r="23" spans="1:3" ht="16.350000000000001" customHeight="1" x14ac:dyDescent="0.25">
      <c r="A23" s="238">
        <v>195103</v>
      </c>
      <c r="B23" s="239">
        <v>2.15</v>
      </c>
      <c r="C23" s="235">
        <v>2.15</v>
      </c>
    </row>
    <row r="24" spans="1:3" ht="16.350000000000001" customHeight="1" x14ac:dyDescent="0.25">
      <c r="A24" s="240">
        <v>195104</v>
      </c>
      <c r="B24" s="241">
        <v>2.5099999999999998</v>
      </c>
      <c r="C24" s="233">
        <v>2.5099999999999998</v>
      </c>
    </row>
    <row r="25" spans="1:3" ht="16.350000000000001" customHeight="1" x14ac:dyDescent="0.25">
      <c r="A25" s="238">
        <v>195105</v>
      </c>
      <c r="B25" s="239">
        <v>2.5099999999999998</v>
      </c>
      <c r="C25" s="235">
        <v>2.5099999999999998</v>
      </c>
    </row>
    <row r="26" spans="1:3" ht="16.350000000000001" customHeight="1" x14ac:dyDescent="0.25">
      <c r="A26" s="240">
        <v>195106</v>
      </c>
      <c r="B26" s="241">
        <v>2.5099999999999998</v>
      </c>
      <c r="C26" s="233">
        <v>2.5099999999999998</v>
      </c>
    </row>
    <row r="27" spans="1:3" ht="16.350000000000001" customHeight="1" x14ac:dyDescent="0.25">
      <c r="A27" s="238">
        <v>195107</v>
      </c>
      <c r="B27" s="239">
        <v>2.5099999999999998</v>
      </c>
      <c r="C27" s="235">
        <v>2.5099999999999998</v>
      </c>
    </row>
    <row r="28" spans="1:3" ht="16.350000000000001" customHeight="1" x14ac:dyDescent="0.25">
      <c r="A28" s="240">
        <v>195108</v>
      </c>
      <c r="B28" s="241">
        <v>2.5099999999999998</v>
      </c>
      <c r="C28" s="233">
        <v>2.5099999999999998</v>
      </c>
    </row>
    <row r="29" spans="1:3" ht="16.350000000000001" customHeight="1" x14ac:dyDescent="0.25">
      <c r="A29" s="238">
        <v>195109</v>
      </c>
      <c r="B29" s="239">
        <v>2.5099999999999998</v>
      </c>
      <c r="C29" s="235">
        <v>2.5099999999999998</v>
      </c>
    </row>
    <row r="30" spans="1:3" ht="16.350000000000001" customHeight="1" x14ac:dyDescent="0.25">
      <c r="A30" s="240">
        <v>195110</v>
      </c>
      <c r="B30" s="241">
        <v>2.5099999999999998</v>
      </c>
      <c r="C30" s="233">
        <v>2.5099999999999998</v>
      </c>
    </row>
    <row r="31" spans="1:3" ht="16.350000000000001" customHeight="1" x14ac:dyDescent="0.25">
      <c r="A31" s="238">
        <v>195111</v>
      </c>
      <c r="B31" s="239">
        <v>2.5099999999999998</v>
      </c>
      <c r="C31" s="235">
        <v>2.5099999999999998</v>
      </c>
    </row>
    <row r="32" spans="1:3" ht="16.350000000000001" customHeight="1" x14ac:dyDescent="0.25">
      <c r="A32" s="240">
        <v>195112</v>
      </c>
      <c r="B32" s="241">
        <v>2.5099999999999998</v>
      </c>
      <c r="C32" s="233">
        <v>2.5099999999999998</v>
      </c>
    </row>
    <row r="33" spans="1:3" ht="16.350000000000001" customHeight="1" x14ac:dyDescent="0.25">
      <c r="A33" s="238">
        <v>195201</v>
      </c>
      <c r="B33" s="239">
        <v>2.5099999999999998</v>
      </c>
      <c r="C33" s="235">
        <v>2.5099999999999998</v>
      </c>
    </row>
    <row r="34" spans="1:3" ht="16.350000000000001" customHeight="1" x14ac:dyDescent="0.25">
      <c r="A34" s="240">
        <v>195202</v>
      </c>
      <c r="B34" s="241">
        <v>2.5099999999999998</v>
      </c>
      <c r="C34" s="233">
        <v>2.5099999999999998</v>
      </c>
    </row>
    <row r="35" spans="1:3" ht="16.350000000000001" customHeight="1" x14ac:dyDescent="0.25">
      <c r="A35" s="238">
        <v>195203</v>
      </c>
      <c r="B35" s="239">
        <v>2.5099999999999998</v>
      </c>
      <c r="C35" s="235">
        <v>2.5099999999999998</v>
      </c>
    </row>
    <row r="36" spans="1:3" ht="16.350000000000001" customHeight="1" x14ac:dyDescent="0.25">
      <c r="A36" s="240">
        <v>195204</v>
      </c>
      <c r="B36" s="241">
        <v>2.5099999999999998</v>
      </c>
      <c r="C36" s="233">
        <v>2.5099999999999998</v>
      </c>
    </row>
    <row r="37" spans="1:3" ht="16.350000000000001" customHeight="1" x14ac:dyDescent="0.25">
      <c r="A37" s="238">
        <v>195205</v>
      </c>
      <c r="B37" s="239">
        <v>2.5099999999999998</v>
      </c>
      <c r="C37" s="235">
        <v>2.5099999999999998</v>
      </c>
    </row>
    <row r="38" spans="1:3" ht="16.350000000000001" customHeight="1" x14ac:dyDescent="0.25">
      <c r="A38" s="240">
        <v>195206</v>
      </c>
      <c r="B38" s="241">
        <v>2.5099999999999998</v>
      </c>
      <c r="C38" s="233">
        <v>2.5099999999999998</v>
      </c>
    </row>
    <row r="39" spans="1:3" ht="16.350000000000001" customHeight="1" x14ac:dyDescent="0.25">
      <c r="A39" s="238">
        <v>195207</v>
      </c>
      <c r="B39" s="239">
        <v>2.5099999999999998</v>
      </c>
      <c r="C39" s="235">
        <v>2.5099999999999998</v>
      </c>
    </row>
    <row r="40" spans="1:3" ht="16.350000000000001" customHeight="1" x14ac:dyDescent="0.25">
      <c r="A40" s="240">
        <v>195208</v>
      </c>
      <c r="B40" s="241">
        <v>2.5099999999999998</v>
      </c>
      <c r="C40" s="233">
        <v>2.5099999999999998</v>
      </c>
    </row>
    <row r="41" spans="1:3" ht="16.350000000000001" customHeight="1" x14ac:dyDescent="0.25">
      <c r="A41" s="238">
        <v>195209</v>
      </c>
      <c r="B41" s="239">
        <v>2.5099999999999998</v>
      </c>
      <c r="C41" s="235">
        <v>2.5099999999999998</v>
      </c>
    </row>
    <row r="42" spans="1:3" ht="16.350000000000001" customHeight="1" x14ac:dyDescent="0.25">
      <c r="A42" s="240">
        <v>195210</v>
      </c>
      <c r="B42" s="241">
        <v>2.5099999999999998</v>
      </c>
      <c r="C42" s="233">
        <v>2.5099999999999998</v>
      </c>
    </row>
    <row r="43" spans="1:3" ht="16.350000000000001" customHeight="1" x14ac:dyDescent="0.25">
      <c r="A43" s="238">
        <v>195211</v>
      </c>
      <c r="B43" s="239">
        <v>2.5099999999999998</v>
      </c>
      <c r="C43" s="235">
        <v>2.5099999999999998</v>
      </c>
    </row>
    <row r="44" spans="1:3" ht="16.350000000000001" customHeight="1" x14ac:dyDescent="0.25">
      <c r="A44" s="240">
        <v>195212</v>
      </c>
      <c r="B44" s="241">
        <v>2.5099999999999998</v>
      </c>
      <c r="C44" s="233">
        <v>2.5099999999999998</v>
      </c>
    </row>
    <row r="45" spans="1:3" ht="16.350000000000001" customHeight="1" x14ac:dyDescent="0.25">
      <c r="A45" s="238">
        <v>195301</v>
      </c>
      <c r="B45" s="239">
        <v>2.5099999999999998</v>
      </c>
      <c r="C45" s="235">
        <v>2.5099999999999998</v>
      </c>
    </row>
    <row r="46" spans="1:3" ht="16.350000000000001" customHeight="1" x14ac:dyDescent="0.25">
      <c r="A46" s="240">
        <v>195302</v>
      </c>
      <c r="B46" s="241">
        <v>2.5099999999999998</v>
      </c>
      <c r="C46" s="233">
        <v>2.5099999999999998</v>
      </c>
    </row>
    <row r="47" spans="1:3" ht="16.350000000000001" customHeight="1" x14ac:dyDescent="0.25">
      <c r="A47" s="238">
        <v>195303</v>
      </c>
      <c r="B47" s="239">
        <v>2.5099999999999998</v>
      </c>
      <c r="C47" s="235">
        <v>2.5099999999999998</v>
      </c>
    </row>
    <row r="48" spans="1:3" ht="16.350000000000001" customHeight="1" x14ac:dyDescent="0.25">
      <c r="A48" s="240">
        <v>195304</v>
      </c>
      <c r="B48" s="241">
        <v>2.5099999999999998</v>
      </c>
      <c r="C48" s="233">
        <v>2.5099999999999998</v>
      </c>
    </row>
    <row r="49" spans="1:3" ht="16.350000000000001" customHeight="1" x14ac:dyDescent="0.25">
      <c r="A49" s="238">
        <v>195305</v>
      </c>
      <c r="B49" s="239">
        <v>2.5099999999999998</v>
      </c>
      <c r="C49" s="235">
        <v>2.5099999999999998</v>
      </c>
    </row>
    <row r="50" spans="1:3" ht="16.350000000000001" customHeight="1" x14ac:dyDescent="0.25">
      <c r="A50" s="240">
        <v>195306</v>
      </c>
      <c r="B50" s="241">
        <v>2.5099999999999998</v>
      </c>
      <c r="C50" s="233">
        <v>2.5099999999999998</v>
      </c>
    </row>
    <row r="51" spans="1:3" ht="16.350000000000001" customHeight="1" x14ac:dyDescent="0.25">
      <c r="A51" s="238">
        <v>195307</v>
      </c>
      <c r="B51" s="239">
        <v>2.5099999999999998</v>
      </c>
      <c r="C51" s="235">
        <v>2.5099999999999998</v>
      </c>
    </row>
    <row r="52" spans="1:3" ht="16.350000000000001" customHeight="1" x14ac:dyDescent="0.25">
      <c r="A52" s="240">
        <v>195308</v>
      </c>
      <c r="B52" s="241">
        <v>2.5099999999999998</v>
      </c>
      <c r="C52" s="233">
        <v>2.5099999999999998</v>
      </c>
    </row>
    <row r="53" spans="1:3" ht="16.350000000000001" customHeight="1" x14ac:dyDescent="0.25">
      <c r="A53" s="238">
        <v>195309</v>
      </c>
      <c r="B53" s="239">
        <v>2.5099999999999998</v>
      </c>
      <c r="C53" s="235">
        <v>2.5099999999999998</v>
      </c>
    </row>
    <row r="54" spans="1:3" ht="16.350000000000001" customHeight="1" x14ac:dyDescent="0.25">
      <c r="A54" s="240">
        <v>195310</v>
      </c>
      <c r="B54" s="241">
        <v>2.5099999999999998</v>
      </c>
      <c r="C54" s="233">
        <v>2.5099999999999998</v>
      </c>
    </row>
    <row r="55" spans="1:3" ht="16.350000000000001" customHeight="1" x14ac:dyDescent="0.25">
      <c r="A55" s="238">
        <v>195311</v>
      </c>
      <c r="B55" s="239">
        <v>2.5099999999999998</v>
      </c>
      <c r="C55" s="235">
        <v>2.5099999999999998</v>
      </c>
    </row>
    <row r="56" spans="1:3" ht="16.350000000000001" customHeight="1" x14ac:dyDescent="0.25">
      <c r="A56" s="240">
        <v>195312</v>
      </c>
      <c r="B56" s="241">
        <v>2.5099999999999998</v>
      </c>
      <c r="C56" s="233">
        <v>2.5099999999999998</v>
      </c>
    </row>
    <row r="57" spans="1:3" ht="16.350000000000001" customHeight="1" x14ac:dyDescent="0.25">
      <c r="A57" s="238">
        <v>195401</v>
      </c>
      <c r="B57" s="239">
        <v>2.5099999999999998</v>
      </c>
      <c r="C57" s="235">
        <v>2.5099999999999998</v>
      </c>
    </row>
    <row r="58" spans="1:3" ht="16.350000000000001" customHeight="1" x14ac:dyDescent="0.25">
      <c r="A58" s="240">
        <v>195402</v>
      </c>
      <c r="B58" s="241">
        <v>2.5099999999999998</v>
      </c>
      <c r="C58" s="233">
        <v>2.5099999999999998</v>
      </c>
    </row>
    <row r="59" spans="1:3" ht="16.350000000000001" customHeight="1" x14ac:dyDescent="0.25">
      <c r="A59" s="238">
        <v>195403</v>
      </c>
      <c r="B59" s="239">
        <v>2.5099999999999998</v>
      </c>
      <c r="C59" s="235">
        <v>2.5099999999999998</v>
      </c>
    </row>
    <row r="60" spans="1:3" ht="16.350000000000001" customHeight="1" x14ac:dyDescent="0.25">
      <c r="A60" s="240">
        <v>195404</v>
      </c>
      <c r="B60" s="241">
        <v>2.5099999999999998</v>
      </c>
      <c r="C60" s="233">
        <v>2.5099999999999998</v>
      </c>
    </row>
    <row r="61" spans="1:3" ht="16.350000000000001" customHeight="1" x14ac:dyDescent="0.25">
      <c r="A61" s="238">
        <v>195405</v>
      </c>
      <c r="B61" s="239">
        <v>2.5099999999999998</v>
      </c>
      <c r="C61" s="235">
        <v>2.5099999999999998</v>
      </c>
    </row>
    <row r="62" spans="1:3" ht="16.350000000000001" customHeight="1" x14ac:dyDescent="0.25">
      <c r="A62" s="240">
        <v>195406</v>
      </c>
      <c r="B62" s="241">
        <v>2.5099999999999998</v>
      </c>
      <c r="C62" s="233">
        <v>2.5099999999999998</v>
      </c>
    </row>
    <row r="63" spans="1:3" ht="16.350000000000001" customHeight="1" x14ac:dyDescent="0.25">
      <c r="A63" s="238">
        <v>195407</v>
      </c>
      <c r="B63" s="239">
        <v>2.5099999999999998</v>
      </c>
      <c r="C63" s="235">
        <v>2.5099999999999998</v>
      </c>
    </row>
    <row r="64" spans="1:3" ht="16.350000000000001" customHeight="1" x14ac:dyDescent="0.25">
      <c r="A64" s="240">
        <v>195408</v>
      </c>
      <c r="B64" s="241">
        <v>2.5099999999999998</v>
      </c>
      <c r="C64" s="233">
        <v>2.5099999999999998</v>
      </c>
    </row>
    <row r="65" spans="1:3" ht="16.350000000000001" customHeight="1" x14ac:dyDescent="0.25">
      <c r="A65" s="238">
        <v>195409</v>
      </c>
      <c r="B65" s="239">
        <v>2.5099999999999998</v>
      </c>
      <c r="C65" s="235">
        <v>2.5099999999999998</v>
      </c>
    </row>
    <row r="66" spans="1:3" ht="16.350000000000001" customHeight="1" x14ac:dyDescent="0.25">
      <c r="A66" s="240">
        <v>195410</v>
      </c>
      <c r="B66" s="241">
        <v>2.5099999999999998</v>
      </c>
      <c r="C66" s="233">
        <v>2.5099999999999998</v>
      </c>
    </row>
    <row r="67" spans="1:3" ht="16.350000000000001" customHeight="1" x14ac:dyDescent="0.25">
      <c r="A67" s="238">
        <v>195411</v>
      </c>
      <c r="B67" s="239">
        <v>2.5099999999999998</v>
      </c>
      <c r="C67" s="235">
        <v>2.5099999999999998</v>
      </c>
    </row>
    <row r="68" spans="1:3" ht="16.350000000000001" customHeight="1" x14ac:dyDescent="0.25">
      <c r="A68" s="240">
        <v>195412</v>
      </c>
      <c r="B68" s="241">
        <v>2.5099999999999998</v>
      </c>
      <c r="C68" s="233">
        <v>2.5099999999999998</v>
      </c>
    </row>
    <row r="69" spans="1:3" ht="16.350000000000001" customHeight="1" x14ac:dyDescent="0.25">
      <c r="A69" s="238">
        <v>195501</v>
      </c>
      <c r="B69" s="239">
        <v>2.5099999999999998</v>
      </c>
      <c r="C69" s="235">
        <v>2.5099999999999998</v>
      </c>
    </row>
    <row r="70" spans="1:3" ht="16.350000000000001" customHeight="1" x14ac:dyDescent="0.25">
      <c r="A70" s="240">
        <v>195502</v>
      </c>
      <c r="B70" s="241">
        <v>2.5099999999999998</v>
      </c>
      <c r="C70" s="233">
        <v>2.5099999999999998</v>
      </c>
    </row>
    <row r="71" spans="1:3" ht="16.350000000000001" customHeight="1" x14ac:dyDescent="0.25">
      <c r="A71" s="238">
        <v>195503</v>
      </c>
      <c r="B71" s="239">
        <v>2.5099999999999998</v>
      </c>
      <c r="C71" s="235">
        <v>2.5099999999999998</v>
      </c>
    </row>
    <row r="72" spans="1:3" ht="16.350000000000001" customHeight="1" x14ac:dyDescent="0.25">
      <c r="A72" s="240">
        <v>195504</v>
      </c>
      <c r="B72" s="241">
        <v>2.5099999999999998</v>
      </c>
      <c r="C72" s="233">
        <v>2.5099999999999998</v>
      </c>
    </row>
    <row r="73" spans="1:3" ht="16.350000000000001" customHeight="1" x14ac:dyDescent="0.25">
      <c r="A73" s="238">
        <v>195505</v>
      </c>
      <c r="B73" s="239">
        <v>2.5099999999999998</v>
      </c>
      <c r="C73" s="235">
        <v>2.5099999999999998</v>
      </c>
    </row>
    <row r="74" spans="1:3" ht="16.350000000000001" customHeight="1" x14ac:dyDescent="0.25">
      <c r="A74" s="240">
        <v>195506</v>
      </c>
      <c r="B74" s="241">
        <v>2.5099999999999998</v>
      </c>
      <c r="C74" s="233">
        <v>2.5099999999999998</v>
      </c>
    </row>
    <row r="75" spans="1:3" ht="16.350000000000001" customHeight="1" x14ac:dyDescent="0.25">
      <c r="A75" s="238">
        <v>195507</v>
      </c>
      <c r="B75" s="239">
        <v>2.5099999999999998</v>
      </c>
      <c r="C75" s="235">
        <v>2.5099999999999998</v>
      </c>
    </row>
    <row r="76" spans="1:3" ht="16.350000000000001" customHeight="1" x14ac:dyDescent="0.25">
      <c r="A76" s="240">
        <v>195508</v>
      </c>
      <c r="B76" s="241">
        <v>2.5099999999999998</v>
      </c>
      <c r="C76" s="233">
        <v>2.5099999999999998</v>
      </c>
    </row>
    <row r="77" spans="1:3" ht="16.350000000000001" customHeight="1" x14ac:dyDescent="0.25">
      <c r="A77" s="238">
        <v>195509</v>
      </c>
      <c r="B77" s="239">
        <v>2.5099999999999998</v>
      </c>
      <c r="C77" s="235">
        <v>2.5099999999999998</v>
      </c>
    </row>
    <row r="78" spans="1:3" ht="16.350000000000001" customHeight="1" x14ac:dyDescent="0.25">
      <c r="A78" s="240">
        <v>195510</v>
      </c>
      <c r="B78" s="241">
        <v>2.5099999999999998</v>
      </c>
      <c r="C78" s="233">
        <v>2.5099999999999998</v>
      </c>
    </row>
    <row r="79" spans="1:3" ht="16.350000000000001" customHeight="1" x14ac:dyDescent="0.25">
      <c r="A79" s="238">
        <v>195511</v>
      </c>
      <c r="B79" s="239">
        <v>2.5099999999999998</v>
      </c>
      <c r="C79" s="235">
        <v>2.5099999999999998</v>
      </c>
    </row>
    <row r="80" spans="1:3" ht="16.350000000000001" customHeight="1" x14ac:dyDescent="0.25">
      <c r="A80" s="240">
        <v>195512</v>
      </c>
      <c r="B80" s="241">
        <v>2.5099999999999998</v>
      </c>
      <c r="C80" s="233">
        <v>2.5099999999999998</v>
      </c>
    </row>
    <row r="81" spans="1:3" ht="16.350000000000001" customHeight="1" x14ac:dyDescent="0.25">
      <c r="A81" s="238">
        <v>195601</v>
      </c>
      <c r="B81" s="239">
        <v>2.5099999999999998</v>
      </c>
      <c r="C81" s="235">
        <v>2.5099999999999998</v>
      </c>
    </row>
    <row r="82" spans="1:3" ht="16.350000000000001" customHeight="1" x14ac:dyDescent="0.25">
      <c r="A82" s="240">
        <v>195602</v>
      </c>
      <c r="B82" s="241">
        <v>2.5099999999999998</v>
      </c>
      <c r="C82" s="233">
        <v>2.5099999999999998</v>
      </c>
    </row>
    <row r="83" spans="1:3" ht="16.350000000000001" customHeight="1" x14ac:dyDescent="0.25">
      <c r="A83" s="238">
        <v>195603</v>
      </c>
      <c r="B83" s="239">
        <v>2.5099999999999998</v>
      </c>
      <c r="C83" s="235">
        <v>2.5099999999999998</v>
      </c>
    </row>
    <row r="84" spans="1:3" ht="16.350000000000001" customHeight="1" x14ac:dyDescent="0.25">
      <c r="A84" s="240">
        <v>195604</v>
      </c>
      <c r="B84" s="241">
        <v>2.5099999999999998</v>
      </c>
      <c r="C84" s="233">
        <v>2.5099999999999998</v>
      </c>
    </row>
    <row r="85" spans="1:3" ht="16.350000000000001" customHeight="1" x14ac:dyDescent="0.25">
      <c r="A85" s="238">
        <v>195605</v>
      </c>
      <c r="B85" s="239">
        <v>2.5099999999999998</v>
      </c>
      <c r="C85" s="235">
        <v>2.5099999999999998</v>
      </c>
    </row>
    <row r="86" spans="1:3" ht="16.350000000000001" customHeight="1" x14ac:dyDescent="0.25">
      <c r="A86" s="240">
        <v>195606</v>
      </c>
      <c r="B86" s="241">
        <v>2.5099999999999998</v>
      </c>
      <c r="C86" s="233">
        <v>2.5099999999999998</v>
      </c>
    </row>
    <row r="87" spans="1:3" ht="16.350000000000001" customHeight="1" x14ac:dyDescent="0.25">
      <c r="A87" s="238">
        <v>195607</v>
      </c>
      <c r="B87" s="239">
        <v>2.5099999999999998</v>
      </c>
      <c r="C87" s="235">
        <v>2.5099999999999998</v>
      </c>
    </row>
    <row r="88" spans="1:3" ht="16.350000000000001" customHeight="1" x14ac:dyDescent="0.25">
      <c r="A88" s="240">
        <v>195608</v>
      </c>
      <c r="B88" s="241">
        <v>2.5099999999999998</v>
      </c>
      <c r="C88" s="233">
        <v>2.5099999999999998</v>
      </c>
    </row>
    <row r="89" spans="1:3" ht="16.350000000000001" customHeight="1" x14ac:dyDescent="0.25">
      <c r="A89" s="238">
        <v>195609</v>
      </c>
      <c r="B89" s="239">
        <v>2.5099999999999998</v>
      </c>
      <c r="C89" s="235">
        <v>2.5099999999999998</v>
      </c>
    </row>
    <row r="90" spans="1:3" ht="16.350000000000001" customHeight="1" x14ac:dyDescent="0.25">
      <c r="A90" s="240">
        <v>195610</v>
      </c>
      <c r="B90" s="241">
        <v>2.5099999999999998</v>
      </c>
      <c r="C90" s="233">
        <v>2.5099999999999998</v>
      </c>
    </row>
    <row r="91" spans="1:3" ht="16.350000000000001" customHeight="1" x14ac:dyDescent="0.25">
      <c r="A91" s="238">
        <v>195611</v>
      </c>
      <c r="B91" s="239">
        <v>2.5099999999999998</v>
      </c>
      <c r="C91" s="235">
        <v>2.5099999999999998</v>
      </c>
    </row>
    <row r="92" spans="1:3" ht="16.350000000000001" customHeight="1" x14ac:dyDescent="0.25">
      <c r="A92" s="240">
        <v>195612</v>
      </c>
      <c r="B92" s="241">
        <v>2.5099999999999998</v>
      </c>
      <c r="C92" s="233">
        <v>2.5099999999999998</v>
      </c>
    </row>
    <row r="93" spans="1:3" ht="16.350000000000001" customHeight="1" x14ac:dyDescent="0.25">
      <c r="A93" s="238">
        <v>195701</v>
      </c>
      <c r="B93" s="239">
        <v>2.5099999999999998</v>
      </c>
      <c r="C93" s="235">
        <v>2.5099999999999998</v>
      </c>
    </row>
    <row r="94" spans="1:3" ht="16.350000000000001" customHeight="1" x14ac:dyDescent="0.25">
      <c r="A94" s="240">
        <v>195702</v>
      </c>
      <c r="B94" s="241">
        <v>2.5099999999999998</v>
      </c>
      <c r="C94" s="233">
        <v>2.5099999999999998</v>
      </c>
    </row>
    <row r="95" spans="1:3" ht="16.350000000000001" customHeight="1" x14ac:dyDescent="0.25">
      <c r="A95" s="238">
        <v>195703</v>
      </c>
      <c r="B95" s="239">
        <v>2.5099999999999998</v>
      </c>
      <c r="C95" s="235">
        <v>2.5099999999999998</v>
      </c>
    </row>
    <row r="96" spans="1:3" ht="16.350000000000001" customHeight="1" x14ac:dyDescent="0.25">
      <c r="A96" s="240">
        <v>195704</v>
      </c>
      <c r="B96" s="241">
        <v>2.5099999999999998</v>
      </c>
      <c r="C96" s="233">
        <v>2.5099999999999998</v>
      </c>
    </row>
    <row r="97" spans="1:3" ht="16.350000000000001" customHeight="1" x14ac:dyDescent="0.25">
      <c r="A97" s="238">
        <v>195705</v>
      </c>
      <c r="B97" s="239">
        <v>2.5099999999999998</v>
      </c>
      <c r="C97" s="235">
        <v>2.5099999999999998</v>
      </c>
    </row>
    <row r="98" spans="1:3" ht="16.350000000000001" customHeight="1" x14ac:dyDescent="0.25">
      <c r="A98" s="240">
        <v>195706</v>
      </c>
      <c r="B98" s="241">
        <v>2.5099999999999998</v>
      </c>
      <c r="C98" s="233">
        <v>2.5099999999999998</v>
      </c>
    </row>
    <row r="99" spans="1:3" ht="16.350000000000001" customHeight="1" x14ac:dyDescent="0.25">
      <c r="A99" s="238">
        <v>195707</v>
      </c>
      <c r="B99" s="239">
        <v>4.8099999999999996</v>
      </c>
      <c r="C99" s="235">
        <v>4.8</v>
      </c>
    </row>
    <row r="100" spans="1:3" ht="16.350000000000001" customHeight="1" x14ac:dyDescent="0.25">
      <c r="A100" s="240">
        <v>195708</v>
      </c>
      <c r="B100" s="241">
        <v>4.9000000000000004</v>
      </c>
      <c r="C100" s="233">
        <v>4.99</v>
      </c>
    </row>
    <row r="101" spans="1:3" ht="16.350000000000001" customHeight="1" x14ac:dyDescent="0.25">
      <c r="A101" s="238">
        <v>195709</v>
      </c>
      <c r="B101" s="239">
        <v>5.12</v>
      </c>
      <c r="C101" s="235">
        <v>5.04</v>
      </c>
    </row>
    <row r="102" spans="1:3" ht="16.350000000000001" customHeight="1" x14ac:dyDescent="0.25">
      <c r="A102" s="240">
        <v>195710</v>
      </c>
      <c r="B102" s="241">
        <v>5.0999999999999996</v>
      </c>
      <c r="C102" s="233">
        <v>5.0599999999999996</v>
      </c>
    </row>
    <row r="103" spans="1:3" ht="16.350000000000001" customHeight="1" x14ac:dyDescent="0.25">
      <c r="A103" s="238">
        <v>195711</v>
      </c>
      <c r="B103" s="239">
        <v>5.2</v>
      </c>
      <c r="C103" s="235">
        <v>5.3</v>
      </c>
    </row>
    <row r="104" spans="1:3" ht="16.350000000000001" customHeight="1" x14ac:dyDescent="0.25">
      <c r="A104" s="240">
        <v>195712</v>
      </c>
      <c r="B104" s="241">
        <v>5.38</v>
      </c>
      <c r="C104" s="233">
        <v>5.42</v>
      </c>
    </row>
    <row r="105" spans="1:3" ht="16.350000000000001" customHeight="1" x14ac:dyDescent="0.25">
      <c r="A105" s="238">
        <v>195801</v>
      </c>
      <c r="B105" s="239">
        <v>5.61</v>
      </c>
      <c r="C105" s="235">
        <v>5.88</v>
      </c>
    </row>
    <row r="106" spans="1:3" ht="16.350000000000001" customHeight="1" x14ac:dyDescent="0.25">
      <c r="A106" s="240">
        <v>195802</v>
      </c>
      <c r="B106" s="241">
        <v>6.01</v>
      </c>
      <c r="C106" s="233">
        <v>6.16</v>
      </c>
    </row>
    <row r="107" spans="1:3" ht="16.350000000000001" customHeight="1" x14ac:dyDescent="0.25">
      <c r="A107" s="238">
        <v>195803</v>
      </c>
      <c r="B107" s="239">
        <v>6.11</v>
      </c>
      <c r="C107" s="235">
        <v>6.1</v>
      </c>
    </row>
    <row r="108" spans="1:3" ht="16.350000000000001" customHeight="1" x14ac:dyDescent="0.25">
      <c r="A108" s="240">
        <v>195804</v>
      </c>
      <c r="B108" s="241">
        <v>6.64</v>
      </c>
      <c r="C108" s="233">
        <v>6.64</v>
      </c>
    </row>
    <row r="109" spans="1:3" ht="16.350000000000001" customHeight="1" x14ac:dyDescent="0.25">
      <c r="A109" s="238">
        <v>195805</v>
      </c>
      <c r="B109" s="239">
        <v>6.77</v>
      </c>
      <c r="C109" s="235">
        <v>6.72</v>
      </c>
    </row>
    <row r="110" spans="1:3" ht="16.350000000000001" customHeight="1" x14ac:dyDescent="0.25">
      <c r="A110" s="240">
        <v>195806</v>
      </c>
      <c r="B110" s="241">
        <v>6.8</v>
      </c>
      <c r="C110" s="233">
        <v>6.81</v>
      </c>
    </row>
    <row r="111" spans="1:3" ht="16.350000000000001" customHeight="1" x14ac:dyDescent="0.25">
      <c r="A111" s="238">
        <v>195807</v>
      </c>
      <c r="B111" s="239">
        <v>6.74</v>
      </c>
      <c r="C111" s="235">
        <v>6.63</v>
      </c>
    </row>
    <row r="112" spans="1:3" ht="16.350000000000001" customHeight="1" x14ac:dyDescent="0.25">
      <c r="A112" s="240">
        <v>195808</v>
      </c>
      <c r="B112" s="241">
        <v>6.52</v>
      </c>
      <c r="C112" s="233">
        <v>6.51</v>
      </c>
    </row>
    <row r="113" spans="1:3" ht="16.350000000000001" customHeight="1" x14ac:dyDescent="0.25">
      <c r="A113" s="238">
        <v>195809</v>
      </c>
      <c r="B113" s="239">
        <v>6.38</v>
      </c>
      <c r="C113" s="235">
        <v>6.43</v>
      </c>
    </row>
    <row r="114" spans="1:3" ht="16.350000000000001" customHeight="1" x14ac:dyDescent="0.25">
      <c r="A114" s="240">
        <v>195810</v>
      </c>
      <c r="B114" s="241">
        <v>6.4</v>
      </c>
      <c r="C114" s="233">
        <v>6.41</v>
      </c>
    </row>
    <row r="115" spans="1:3" ht="16.350000000000001" customHeight="1" x14ac:dyDescent="0.25">
      <c r="A115" s="238">
        <v>195811</v>
      </c>
      <c r="B115" s="239">
        <v>6.42</v>
      </c>
      <c r="C115" s="235">
        <v>6.39</v>
      </c>
    </row>
    <row r="116" spans="1:3" ht="16.350000000000001" customHeight="1" x14ac:dyDescent="0.25">
      <c r="A116" s="240">
        <v>195812</v>
      </c>
      <c r="B116" s="241">
        <v>6.4</v>
      </c>
      <c r="C116" s="233">
        <v>6.4</v>
      </c>
    </row>
    <row r="117" spans="1:3" ht="16.350000000000001" customHeight="1" x14ac:dyDescent="0.25">
      <c r="A117" s="238">
        <v>195901</v>
      </c>
      <c r="B117" s="239">
        <v>6.4</v>
      </c>
      <c r="C117" s="235">
        <v>6.4</v>
      </c>
    </row>
    <row r="118" spans="1:3" ht="16.350000000000001" customHeight="1" x14ac:dyDescent="0.25">
      <c r="A118" s="240">
        <v>195902</v>
      </c>
      <c r="B118" s="241">
        <v>6.4</v>
      </c>
      <c r="C118" s="233">
        <v>6.4</v>
      </c>
    </row>
    <row r="119" spans="1:3" ht="16.350000000000001" customHeight="1" x14ac:dyDescent="0.25">
      <c r="A119" s="238">
        <v>195903</v>
      </c>
      <c r="B119" s="239">
        <v>6.4</v>
      </c>
      <c r="C119" s="235">
        <v>6.4</v>
      </c>
    </row>
    <row r="120" spans="1:3" ht="16.350000000000001" customHeight="1" x14ac:dyDescent="0.25">
      <c r="A120" s="240">
        <v>195904</v>
      </c>
      <c r="B120" s="241">
        <v>6.4</v>
      </c>
      <c r="C120" s="233">
        <v>6.4</v>
      </c>
    </row>
    <row r="121" spans="1:3" ht="16.350000000000001" customHeight="1" x14ac:dyDescent="0.25">
      <c r="A121" s="238">
        <v>195905</v>
      </c>
      <c r="B121" s="239">
        <v>6.4</v>
      </c>
      <c r="C121" s="235">
        <v>6.4</v>
      </c>
    </row>
    <row r="122" spans="1:3" ht="16.350000000000001" customHeight="1" x14ac:dyDescent="0.25">
      <c r="A122" s="240">
        <v>195906</v>
      </c>
      <c r="B122" s="241">
        <v>6.4</v>
      </c>
      <c r="C122" s="233">
        <v>6.4</v>
      </c>
    </row>
    <row r="123" spans="1:3" ht="16.350000000000001" customHeight="1" x14ac:dyDescent="0.25">
      <c r="A123" s="238">
        <v>195907</v>
      </c>
      <c r="B123" s="239">
        <v>6.4</v>
      </c>
      <c r="C123" s="235">
        <v>6.4</v>
      </c>
    </row>
    <row r="124" spans="1:3" ht="16.350000000000001" customHeight="1" x14ac:dyDescent="0.25">
      <c r="A124" s="240">
        <v>195908</v>
      </c>
      <c r="B124" s="241">
        <v>6.4</v>
      </c>
      <c r="C124" s="233">
        <v>6.4</v>
      </c>
    </row>
    <row r="125" spans="1:3" ht="16.350000000000001" customHeight="1" x14ac:dyDescent="0.25">
      <c r="A125" s="238">
        <v>195909</v>
      </c>
      <c r="B125" s="239">
        <v>6.4</v>
      </c>
      <c r="C125" s="235">
        <v>6.4</v>
      </c>
    </row>
    <row r="126" spans="1:3" ht="16.350000000000001" customHeight="1" x14ac:dyDescent="0.25">
      <c r="A126" s="240">
        <v>195910</v>
      </c>
      <c r="B126" s="241">
        <v>6.4</v>
      </c>
      <c r="C126" s="233">
        <v>6.4</v>
      </c>
    </row>
    <row r="127" spans="1:3" ht="16.350000000000001" customHeight="1" x14ac:dyDescent="0.25">
      <c r="A127" s="238">
        <v>195911</v>
      </c>
      <c r="B127" s="239">
        <v>6.4</v>
      </c>
      <c r="C127" s="235">
        <v>6.4</v>
      </c>
    </row>
    <row r="128" spans="1:3" ht="16.350000000000001" customHeight="1" x14ac:dyDescent="0.25">
      <c r="A128" s="240">
        <v>195912</v>
      </c>
      <c r="B128" s="241">
        <v>6.4</v>
      </c>
      <c r="C128" s="233">
        <v>6.4</v>
      </c>
    </row>
    <row r="129" spans="1:3" ht="16.350000000000001" customHeight="1" x14ac:dyDescent="0.25">
      <c r="A129" s="238">
        <v>196001</v>
      </c>
      <c r="B129" s="239">
        <v>6.4</v>
      </c>
      <c r="C129" s="235">
        <v>6.4</v>
      </c>
    </row>
    <row r="130" spans="1:3" ht="16.350000000000001" customHeight="1" x14ac:dyDescent="0.25">
      <c r="A130" s="240">
        <v>196002</v>
      </c>
      <c r="B130" s="241">
        <v>6.4</v>
      </c>
      <c r="C130" s="233">
        <v>6.4</v>
      </c>
    </row>
    <row r="131" spans="1:3" ht="16.350000000000001" customHeight="1" x14ac:dyDescent="0.25">
      <c r="A131" s="238">
        <v>196003</v>
      </c>
      <c r="B131" s="239">
        <v>6.52</v>
      </c>
      <c r="C131" s="235">
        <v>6.1</v>
      </c>
    </row>
    <row r="132" spans="1:3" ht="16.350000000000001" customHeight="1" x14ac:dyDescent="0.25">
      <c r="A132" s="240">
        <v>196004</v>
      </c>
      <c r="B132" s="241">
        <v>6.7</v>
      </c>
      <c r="C132" s="233">
        <v>6.7</v>
      </c>
    </row>
    <row r="133" spans="1:3" ht="16.350000000000001" customHeight="1" x14ac:dyDescent="0.25">
      <c r="A133" s="238">
        <v>196005</v>
      </c>
      <c r="B133" s="239">
        <v>6.7</v>
      </c>
      <c r="C133" s="235">
        <v>6.7</v>
      </c>
    </row>
    <row r="134" spans="1:3" ht="16.350000000000001" customHeight="1" x14ac:dyDescent="0.25">
      <c r="A134" s="240">
        <v>196006</v>
      </c>
      <c r="B134" s="241">
        <v>6.7</v>
      </c>
      <c r="C134" s="233">
        <v>6.7</v>
      </c>
    </row>
    <row r="135" spans="1:3" ht="16.350000000000001" customHeight="1" x14ac:dyDescent="0.25">
      <c r="A135" s="238">
        <v>196007</v>
      </c>
      <c r="B135" s="239">
        <v>6.7</v>
      </c>
      <c r="C135" s="235">
        <v>6.7</v>
      </c>
    </row>
    <row r="136" spans="1:3" ht="16.350000000000001" customHeight="1" x14ac:dyDescent="0.25">
      <c r="A136" s="240">
        <v>196008</v>
      </c>
      <c r="B136" s="241">
        <v>6.7</v>
      </c>
      <c r="C136" s="233">
        <v>6.7</v>
      </c>
    </row>
    <row r="137" spans="1:3" ht="16.350000000000001" customHeight="1" x14ac:dyDescent="0.25">
      <c r="A137" s="238">
        <v>196009</v>
      </c>
      <c r="B137" s="239">
        <v>6.7</v>
      </c>
      <c r="C137" s="235">
        <v>6.7</v>
      </c>
    </row>
    <row r="138" spans="1:3" ht="16.350000000000001" customHeight="1" x14ac:dyDescent="0.25">
      <c r="A138" s="240">
        <v>196010</v>
      </c>
      <c r="B138" s="241">
        <v>6.7</v>
      </c>
      <c r="C138" s="233">
        <v>6.7</v>
      </c>
    </row>
    <row r="139" spans="1:3" ht="16.350000000000001" customHeight="1" x14ac:dyDescent="0.25">
      <c r="A139" s="238">
        <v>196011</v>
      </c>
      <c r="B139" s="239">
        <v>6.7</v>
      </c>
      <c r="C139" s="235">
        <v>6.7</v>
      </c>
    </row>
    <row r="140" spans="1:3" ht="16.350000000000001" customHeight="1" x14ac:dyDescent="0.25">
      <c r="A140" s="240">
        <v>196012</v>
      </c>
      <c r="B140" s="241">
        <v>6.7</v>
      </c>
      <c r="C140" s="233">
        <v>6.7</v>
      </c>
    </row>
    <row r="141" spans="1:3" ht="16.350000000000001" customHeight="1" x14ac:dyDescent="0.25">
      <c r="A141" s="238">
        <v>196101</v>
      </c>
      <c r="B141" s="239">
        <v>6.7</v>
      </c>
      <c r="C141" s="235">
        <v>6.7</v>
      </c>
    </row>
    <row r="142" spans="1:3" ht="16.350000000000001" customHeight="1" x14ac:dyDescent="0.25">
      <c r="A142" s="240">
        <v>196102</v>
      </c>
      <c r="B142" s="241">
        <v>6.7</v>
      </c>
      <c r="C142" s="233">
        <v>6.7</v>
      </c>
    </row>
    <row r="143" spans="1:3" ht="16.350000000000001" customHeight="1" x14ac:dyDescent="0.25">
      <c r="A143" s="238">
        <v>196103</v>
      </c>
      <c r="B143" s="239">
        <v>6.7</v>
      </c>
      <c r="C143" s="235">
        <v>6.7</v>
      </c>
    </row>
    <row r="144" spans="1:3" ht="16.350000000000001" customHeight="1" x14ac:dyDescent="0.25">
      <c r="A144" s="240">
        <v>196104</v>
      </c>
      <c r="B144" s="241">
        <v>6.7</v>
      </c>
      <c r="C144" s="233">
        <v>6.7</v>
      </c>
    </row>
    <row r="145" spans="1:3" ht="16.350000000000001" customHeight="1" x14ac:dyDescent="0.25">
      <c r="A145" s="238">
        <v>196105</v>
      </c>
      <c r="B145" s="239">
        <v>6.7</v>
      </c>
      <c r="C145" s="235">
        <v>6.7</v>
      </c>
    </row>
    <row r="146" spans="1:3" ht="16.350000000000001" customHeight="1" x14ac:dyDescent="0.25">
      <c r="A146" s="240">
        <v>196106</v>
      </c>
      <c r="B146" s="241">
        <v>6.7</v>
      </c>
      <c r="C146" s="233">
        <v>6.7</v>
      </c>
    </row>
    <row r="147" spans="1:3" ht="16.350000000000001" customHeight="1" x14ac:dyDescent="0.25">
      <c r="A147" s="238">
        <v>196107</v>
      </c>
      <c r="B147" s="239">
        <v>6.7</v>
      </c>
      <c r="C147" s="235">
        <v>6.7</v>
      </c>
    </row>
    <row r="148" spans="1:3" ht="16.350000000000001" customHeight="1" x14ac:dyDescent="0.25">
      <c r="A148" s="240">
        <v>196108</v>
      </c>
      <c r="B148" s="241">
        <v>6.7</v>
      </c>
      <c r="C148" s="233">
        <v>6.7</v>
      </c>
    </row>
    <row r="149" spans="1:3" ht="16.350000000000001" customHeight="1" x14ac:dyDescent="0.25">
      <c r="A149" s="238">
        <v>196109</v>
      </c>
      <c r="B149" s="239">
        <v>6.7</v>
      </c>
      <c r="C149" s="235">
        <v>6.7</v>
      </c>
    </row>
    <row r="150" spans="1:3" ht="16.350000000000001" customHeight="1" x14ac:dyDescent="0.25">
      <c r="A150" s="240">
        <v>196110</v>
      </c>
      <c r="B150" s="241">
        <v>6.7</v>
      </c>
      <c r="C150" s="233">
        <v>6.7</v>
      </c>
    </row>
    <row r="151" spans="1:3" ht="16.350000000000001" customHeight="1" x14ac:dyDescent="0.25">
      <c r="A151" s="238">
        <v>196111</v>
      </c>
      <c r="B151" s="239">
        <v>6.7</v>
      </c>
      <c r="C151" s="235">
        <v>6.7</v>
      </c>
    </row>
    <row r="152" spans="1:3" ht="16.350000000000001" customHeight="1" x14ac:dyDescent="0.25">
      <c r="A152" s="240">
        <v>196112</v>
      </c>
      <c r="B152" s="241">
        <v>6.7</v>
      </c>
      <c r="C152" s="233">
        <v>6.7</v>
      </c>
    </row>
    <row r="153" spans="1:3" ht="16.350000000000001" customHeight="1" x14ac:dyDescent="0.25">
      <c r="A153" s="238">
        <v>196201</v>
      </c>
      <c r="B153" s="239">
        <v>6.7</v>
      </c>
      <c r="C153" s="235">
        <v>6.7</v>
      </c>
    </row>
    <row r="154" spans="1:3" ht="16.350000000000001" customHeight="1" x14ac:dyDescent="0.25">
      <c r="A154" s="240">
        <v>196202</v>
      </c>
      <c r="B154" s="241">
        <v>6.7</v>
      </c>
      <c r="C154" s="233">
        <v>6.7</v>
      </c>
    </row>
    <row r="155" spans="1:3" ht="16.350000000000001" customHeight="1" x14ac:dyDescent="0.25">
      <c r="A155" s="238">
        <v>196203</v>
      </c>
      <c r="B155" s="239">
        <v>6.7</v>
      </c>
      <c r="C155" s="235">
        <v>6.7</v>
      </c>
    </row>
    <row r="156" spans="1:3" ht="16.350000000000001" customHeight="1" x14ac:dyDescent="0.25">
      <c r="A156" s="240">
        <v>196204</v>
      </c>
      <c r="B156" s="241">
        <v>6.7</v>
      </c>
      <c r="C156" s="233">
        <v>6.7</v>
      </c>
    </row>
    <row r="157" spans="1:3" ht="16.350000000000001" customHeight="1" x14ac:dyDescent="0.25">
      <c r="A157" s="238">
        <v>196205</v>
      </c>
      <c r="B157" s="239">
        <v>6.7</v>
      </c>
      <c r="C157" s="235">
        <v>6.7</v>
      </c>
    </row>
    <row r="158" spans="1:3" ht="16.350000000000001" customHeight="1" x14ac:dyDescent="0.25">
      <c r="A158" s="240">
        <v>196206</v>
      </c>
      <c r="B158" s="241">
        <v>6.7</v>
      </c>
      <c r="C158" s="233">
        <v>6.7</v>
      </c>
    </row>
    <row r="159" spans="1:3" ht="16.350000000000001" customHeight="1" x14ac:dyDescent="0.25">
      <c r="A159" s="238">
        <v>196207</v>
      </c>
      <c r="B159" s="239">
        <v>6.7</v>
      </c>
      <c r="C159" s="235">
        <v>6.7</v>
      </c>
    </row>
    <row r="160" spans="1:3" ht="16.350000000000001" customHeight="1" x14ac:dyDescent="0.25">
      <c r="A160" s="240">
        <v>196208</v>
      </c>
      <c r="B160" s="241">
        <v>6.7</v>
      </c>
      <c r="C160" s="233">
        <v>6.7</v>
      </c>
    </row>
    <row r="161" spans="1:3" ht="16.350000000000001" customHeight="1" x14ac:dyDescent="0.25">
      <c r="A161" s="238">
        <v>196209</v>
      </c>
      <c r="B161" s="239">
        <v>6.7</v>
      </c>
      <c r="C161" s="235">
        <v>6.7</v>
      </c>
    </row>
    <row r="162" spans="1:3" ht="16.350000000000001" customHeight="1" x14ac:dyDescent="0.25">
      <c r="A162" s="240">
        <v>196210</v>
      </c>
      <c r="B162" s="241">
        <v>6.7</v>
      </c>
      <c r="C162" s="233">
        <v>6.7</v>
      </c>
    </row>
    <row r="163" spans="1:3" ht="16.350000000000001" customHeight="1" x14ac:dyDescent="0.25">
      <c r="A163" s="238">
        <v>196211</v>
      </c>
      <c r="B163" s="239">
        <v>7.54</v>
      </c>
      <c r="C163" s="235">
        <v>7.54</v>
      </c>
    </row>
    <row r="164" spans="1:3" ht="16.350000000000001" customHeight="1" x14ac:dyDescent="0.25">
      <c r="A164" s="240">
        <v>196212</v>
      </c>
      <c r="B164" s="241">
        <v>9</v>
      </c>
      <c r="C164" s="233">
        <v>9</v>
      </c>
    </row>
    <row r="165" spans="1:3" ht="16.350000000000001" customHeight="1" x14ac:dyDescent="0.25">
      <c r="A165" s="238">
        <v>196301</v>
      </c>
      <c r="B165" s="239">
        <v>9</v>
      </c>
      <c r="C165" s="235">
        <v>9</v>
      </c>
    </row>
    <row r="166" spans="1:3" ht="16.350000000000001" customHeight="1" x14ac:dyDescent="0.25">
      <c r="A166" s="240">
        <v>196302</v>
      </c>
      <c r="B166" s="241">
        <v>9</v>
      </c>
      <c r="C166" s="233">
        <v>9</v>
      </c>
    </row>
    <row r="167" spans="1:3" ht="16.350000000000001" customHeight="1" x14ac:dyDescent="0.25">
      <c r="A167" s="238">
        <v>196303</v>
      </c>
      <c r="B167" s="239">
        <v>9</v>
      </c>
      <c r="C167" s="235">
        <v>9</v>
      </c>
    </row>
    <row r="168" spans="1:3" ht="16.350000000000001" customHeight="1" x14ac:dyDescent="0.25">
      <c r="A168" s="240">
        <v>196304</v>
      </c>
      <c r="B168" s="241">
        <v>9</v>
      </c>
      <c r="C168" s="233">
        <v>9</v>
      </c>
    </row>
    <row r="169" spans="1:3" ht="16.350000000000001" customHeight="1" x14ac:dyDescent="0.25">
      <c r="A169" s="238">
        <v>196305</v>
      </c>
      <c r="B169" s="239">
        <v>9</v>
      </c>
      <c r="C169" s="235">
        <v>9</v>
      </c>
    </row>
    <row r="170" spans="1:3" ht="16.350000000000001" customHeight="1" x14ac:dyDescent="0.25">
      <c r="A170" s="240">
        <v>196306</v>
      </c>
      <c r="B170" s="241">
        <v>9</v>
      </c>
      <c r="C170" s="233">
        <v>9</v>
      </c>
    </row>
    <row r="171" spans="1:3" ht="16.350000000000001" customHeight="1" x14ac:dyDescent="0.25">
      <c r="A171" s="238">
        <v>196307</v>
      </c>
      <c r="B171" s="239">
        <v>9</v>
      </c>
      <c r="C171" s="235">
        <v>9</v>
      </c>
    </row>
    <row r="172" spans="1:3" ht="16.350000000000001" customHeight="1" x14ac:dyDescent="0.25">
      <c r="A172" s="240">
        <v>196308</v>
      </c>
      <c r="B172" s="241">
        <v>9</v>
      </c>
      <c r="C172" s="233">
        <v>9</v>
      </c>
    </row>
    <row r="173" spans="1:3" ht="16.350000000000001" customHeight="1" x14ac:dyDescent="0.25">
      <c r="A173" s="238">
        <v>196309</v>
      </c>
      <c r="B173" s="239">
        <v>9</v>
      </c>
      <c r="C173" s="235">
        <v>9</v>
      </c>
    </row>
    <row r="174" spans="1:3" ht="16.350000000000001" customHeight="1" x14ac:dyDescent="0.25">
      <c r="A174" s="240">
        <v>196310</v>
      </c>
      <c r="B174" s="241">
        <v>9</v>
      </c>
      <c r="C174" s="233">
        <v>9</v>
      </c>
    </row>
    <row r="175" spans="1:3" ht="16.350000000000001" customHeight="1" x14ac:dyDescent="0.25">
      <c r="A175" s="238">
        <v>196311</v>
      </c>
      <c r="B175" s="239">
        <v>9</v>
      </c>
      <c r="C175" s="235">
        <v>9</v>
      </c>
    </row>
    <row r="176" spans="1:3" ht="16.350000000000001" customHeight="1" x14ac:dyDescent="0.25">
      <c r="A176" s="240">
        <v>196312</v>
      </c>
      <c r="B176" s="241">
        <v>9</v>
      </c>
      <c r="C176" s="233">
        <v>9</v>
      </c>
    </row>
    <row r="177" spans="1:3" ht="16.350000000000001" customHeight="1" x14ac:dyDescent="0.25">
      <c r="A177" s="238">
        <v>196401</v>
      </c>
      <c r="B177" s="239">
        <v>9</v>
      </c>
      <c r="C177" s="235">
        <v>9</v>
      </c>
    </row>
    <row r="178" spans="1:3" ht="16.350000000000001" customHeight="1" x14ac:dyDescent="0.25">
      <c r="A178" s="240">
        <v>196402</v>
      </c>
      <c r="B178" s="241">
        <v>9</v>
      </c>
      <c r="C178" s="233">
        <v>9</v>
      </c>
    </row>
    <row r="179" spans="1:3" ht="16.350000000000001" customHeight="1" x14ac:dyDescent="0.25">
      <c r="A179" s="238">
        <v>196403</v>
      </c>
      <c r="B179" s="239">
        <v>9</v>
      </c>
      <c r="C179" s="235">
        <v>9</v>
      </c>
    </row>
    <row r="180" spans="1:3" ht="16.350000000000001" customHeight="1" x14ac:dyDescent="0.25">
      <c r="A180" s="240">
        <v>196404</v>
      </c>
      <c r="B180" s="241">
        <v>9</v>
      </c>
      <c r="C180" s="233">
        <v>9</v>
      </c>
    </row>
    <row r="181" spans="1:3" ht="16.350000000000001" customHeight="1" x14ac:dyDescent="0.25">
      <c r="A181" s="238">
        <v>196405</v>
      </c>
      <c r="B181" s="239">
        <v>9</v>
      </c>
      <c r="C181" s="235">
        <v>9</v>
      </c>
    </row>
    <row r="182" spans="1:3" ht="16.350000000000001" customHeight="1" x14ac:dyDescent="0.25">
      <c r="A182" s="240">
        <v>196406</v>
      </c>
      <c r="B182" s="241">
        <v>9</v>
      </c>
      <c r="C182" s="233">
        <v>9</v>
      </c>
    </row>
    <row r="183" spans="1:3" ht="16.350000000000001" customHeight="1" x14ac:dyDescent="0.25">
      <c r="A183" s="238">
        <v>196407</v>
      </c>
      <c r="B183" s="239">
        <v>9</v>
      </c>
      <c r="C183" s="235">
        <v>9</v>
      </c>
    </row>
    <row r="184" spans="1:3" ht="16.350000000000001" customHeight="1" x14ac:dyDescent="0.25">
      <c r="A184" s="240">
        <v>196408</v>
      </c>
      <c r="B184" s="241">
        <v>9</v>
      </c>
      <c r="C184" s="233">
        <v>9</v>
      </c>
    </row>
    <row r="185" spans="1:3" ht="16.350000000000001" customHeight="1" x14ac:dyDescent="0.25">
      <c r="A185" s="238">
        <v>196409</v>
      </c>
      <c r="B185" s="239">
        <v>9</v>
      </c>
      <c r="C185" s="235">
        <v>9</v>
      </c>
    </row>
    <row r="186" spans="1:3" ht="16.350000000000001" customHeight="1" x14ac:dyDescent="0.25">
      <c r="A186" s="240">
        <v>196410</v>
      </c>
      <c r="B186" s="241">
        <v>9</v>
      </c>
      <c r="C186" s="233">
        <v>9</v>
      </c>
    </row>
    <row r="187" spans="1:3" ht="16.350000000000001" customHeight="1" x14ac:dyDescent="0.25">
      <c r="A187" s="238">
        <v>196411</v>
      </c>
      <c r="B187" s="239">
        <v>9</v>
      </c>
      <c r="C187" s="235">
        <v>9</v>
      </c>
    </row>
    <row r="188" spans="1:3" ht="16.350000000000001" customHeight="1" x14ac:dyDescent="0.25">
      <c r="A188" s="240">
        <v>196412</v>
      </c>
      <c r="B188" s="241">
        <v>9</v>
      </c>
      <c r="C188" s="233">
        <v>9</v>
      </c>
    </row>
    <row r="189" spans="1:3" ht="16.350000000000001" customHeight="1" x14ac:dyDescent="0.25">
      <c r="A189" s="238">
        <v>196501</v>
      </c>
      <c r="B189" s="239">
        <v>9</v>
      </c>
      <c r="C189" s="235">
        <v>9</v>
      </c>
    </row>
    <row r="190" spans="1:3" ht="16.350000000000001" customHeight="1" x14ac:dyDescent="0.25">
      <c r="A190" s="240">
        <v>196502</v>
      </c>
      <c r="B190" s="241">
        <v>9</v>
      </c>
      <c r="C190" s="233">
        <v>9</v>
      </c>
    </row>
    <row r="191" spans="1:3" ht="16.350000000000001" customHeight="1" x14ac:dyDescent="0.25">
      <c r="A191" s="238">
        <v>196503</v>
      </c>
      <c r="B191" s="239">
        <v>9</v>
      </c>
      <c r="C191" s="235">
        <v>9</v>
      </c>
    </row>
    <row r="192" spans="1:3" ht="16.350000000000001" customHeight="1" x14ac:dyDescent="0.25">
      <c r="A192" s="240">
        <v>196504</v>
      </c>
      <c r="B192" s="241">
        <v>9</v>
      </c>
      <c r="C192" s="233">
        <v>9</v>
      </c>
    </row>
    <row r="193" spans="1:3" ht="16.350000000000001" customHeight="1" x14ac:dyDescent="0.25">
      <c r="A193" s="238">
        <v>196505</v>
      </c>
      <c r="B193" s="239">
        <v>9</v>
      </c>
      <c r="C193" s="235">
        <v>9</v>
      </c>
    </row>
    <row r="194" spans="1:3" ht="16.350000000000001" customHeight="1" x14ac:dyDescent="0.25">
      <c r="A194" s="240">
        <v>196506</v>
      </c>
      <c r="B194" s="241">
        <v>9</v>
      </c>
      <c r="C194" s="233">
        <v>9</v>
      </c>
    </row>
    <row r="195" spans="1:3" ht="16.350000000000001" customHeight="1" x14ac:dyDescent="0.25">
      <c r="A195" s="238">
        <v>196507</v>
      </c>
      <c r="B195" s="239">
        <v>9</v>
      </c>
      <c r="C195" s="235">
        <v>9</v>
      </c>
    </row>
    <row r="196" spans="1:3" ht="16.350000000000001" customHeight="1" x14ac:dyDescent="0.25">
      <c r="A196" s="240">
        <v>196508</v>
      </c>
      <c r="B196" s="241">
        <v>9</v>
      </c>
      <c r="C196" s="233">
        <v>9</v>
      </c>
    </row>
    <row r="197" spans="1:3" ht="16.350000000000001" customHeight="1" x14ac:dyDescent="0.25">
      <c r="A197" s="238">
        <v>196509</v>
      </c>
      <c r="B197" s="239">
        <v>13.5</v>
      </c>
      <c r="C197" s="235">
        <v>13.5</v>
      </c>
    </row>
    <row r="198" spans="1:3" ht="16.350000000000001" customHeight="1" x14ac:dyDescent="0.25">
      <c r="A198" s="240">
        <v>196510</v>
      </c>
      <c r="B198" s="241">
        <v>13.5</v>
      </c>
      <c r="C198" s="233">
        <v>13.5</v>
      </c>
    </row>
    <row r="199" spans="1:3" ht="16.350000000000001" customHeight="1" x14ac:dyDescent="0.25">
      <c r="A199" s="238">
        <v>196511</v>
      </c>
      <c r="B199" s="239">
        <v>13.5</v>
      </c>
      <c r="C199" s="235">
        <v>13.5</v>
      </c>
    </row>
    <row r="200" spans="1:3" ht="16.350000000000001" customHeight="1" x14ac:dyDescent="0.25">
      <c r="A200" s="240">
        <v>196512</v>
      </c>
      <c r="B200" s="241">
        <v>13.5</v>
      </c>
      <c r="C200" s="233">
        <v>13.5</v>
      </c>
    </row>
    <row r="201" spans="1:3" ht="16.350000000000001" customHeight="1" x14ac:dyDescent="0.25">
      <c r="A201" s="238">
        <v>196601</v>
      </c>
      <c r="B201" s="239">
        <v>13.5</v>
      </c>
      <c r="C201" s="235">
        <v>13.5</v>
      </c>
    </row>
    <row r="202" spans="1:3" ht="16.350000000000001" customHeight="1" x14ac:dyDescent="0.25">
      <c r="A202" s="240">
        <v>196602</v>
      </c>
      <c r="B202" s="241">
        <v>13.5</v>
      </c>
      <c r="C202" s="233">
        <v>13.5</v>
      </c>
    </row>
    <row r="203" spans="1:3" ht="16.350000000000001" customHeight="1" x14ac:dyDescent="0.25">
      <c r="A203" s="238">
        <v>196603</v>
      </c>
      <c r="B203" s="239">
        <v>13.5</v>
      </c>
      <c r="C203" s="235">
        <v>13.5</v>
      </c>
    </row>
    <row r="204" spans="1:3" ht="16.350000000000001" customHeight="1" x14ac:dyDescent="0.25">
      <c r="A204" s="240">
        <v>196604</v>
      </c>
      <c r="B204" s="241">
        <v>13.5</v>
      </c>
      <c r="C204" s="233">
        <v>13.5</v>
      </c>
    </row>
    <row r="205" spans="1:3" ht="16.350000000000001" customHeight="1" x14ac:dyDescent="0.25">
      <c r="A205" s="238">
        <v>196605</v>
      </c>
      <c r="B205" s="239">
        <v>13.5</v>
      </c>
      <c r="C205" s="235">
        <v>13.5</v>
      </c>
    </row>
    <row r="206" spans="1:3" ht="16.350000000000001" customHeight="1" x14ac:dyDescent="0.25">
      <c r="A206" s="240">
        <v>196606</v>
      </c>
      <c r="B206" s="241">
        <v>13.5</v>
      </c>
      <c r="C206" s="233">
        <v>13.5</v>
      </c>
    </row>
    <row r="207" spans="1:3" ht="16.350000000000001" customHeight="1" x14ac:dyDescent="0.25">
      <c r="A207" s="238">
        <v>196607</v>
      </c>
      <c r="B207" s="239">
        <v>13.5</v>
      </c>
      <c r="C207" s="235">
        <v>13.5</v>
      </c>
    </row>
    <row r="208" spans="1:3" ht="16.350000000000001" customHeight="1" x14ac:dyDescent="0.25">
      <c r="A208" s="240">
        <v>196608</v>
      </c>
      <c r="B208" s="241">
        <v>13.5</v>
      </c>
      <c r="C208" s="233">
        <v>13.5</v>
      </c>
    </row>
    <row r="209" spans="1:3" ht="16.350000000000001" customHeight="1" x14ac:dyDescent="0.25">
      <c r="A209" s="238">
        <v>196609</v>
      </c>
      <c r="B209" s="239">
        <v>13.5</v>
      </c>
      <c r="C209" s="235">
        <v>13.5</v>
      </c>
    </row>
    <row r="210" spans="1:3" ht="16.350000000000001" customHeight="1" x14ac:dyDescent="0.25">
      <c r="A210" s="240">
        <v>196610</v>
      </c>
      <c r="B210" s="241">
        <v>13.5</v>
      </c>
      <c r="C210" s="233">
        <v>13.5</v>
      </c>
    </row>
    <row r="211" spans="1:3" ht="16.350000000000001" customHeight="1" x14ac:dyDescent="0.25">
      <c r="A211" s="238">
        <v>196611</v>
      </c>
      <c r="B211" s="239">
        <v>13.5</v>
      </c>
      <c r="C211" s="235">
        <v>13.5</v>
      </c>
    </row>
    <row r="212" spans="1:3" ht="16.350000000000001" customHeight="1" x14ac:dyDescent="0.25">
      <c r="A212" s="240">
        <v>196612</v>
      </c>
      <c r="B212" s="241">
        <v>13.5</v>
      </c>
      <c r="C212" s="233">
        <v>13.5</v>
      </c>
    </row>
    <row r="213" spans="1:3" ht="16.350000000000001" customHeight="1" x14ac:dyDescent="0.25">
      <c r="A213" s="238">
        <v>196701</v>
      </c>
      <c r="B213" s="239">
        <v>13.5</v>
      </c>
      <c r="C213" s="235">
        <v>13.5</v>
      </c>
    </row>
    <row r="214" spans="1:3" ht="16.350000000000001" customHeight="1" x14ac:dyDescent="0.25">
      <c r="A214" s="240">
        <v>196702</v>
      </c>
      <c r="B214" s="241">
        <v>13.5</v>
      </c>
      <c r="C214" s="233">
        <v>13.5</v>
      </c>
    </row>
    <row r="215" spans="1:3" ht="16.350000000000001" customHeight="1" x14ac:dyDescent="0.25">
      <c r="A215" s="238">
        <v>196703</v>
      </c>
      <c r="B215" s="239">
        <v>13.5</v>
      </c>
      <c r="C215" s="235">
        <v>13.5</v>
      </c>
    </row>
    <row r="216" spans="1:3" ht="16.350000000000001" customHeight="1" x14ac:dyDescent="0.25">
      <c r="A216" s="240">
        <v>196704</v>
      </c>
      <c r="B216" s="241">
        <v>13.79</v>
      </c>
      <c r="C216" s="233">
        <v>13.89</v>
      </c>
    </row>
    <row r="217" spans="1:3" ht="16.350000000000001" customHeight="1" x14ac:dyDescent="0.25">
      <c r="A217" s="238">
        <v>196705</v>
      </c>
      <c r="B217" s="239">
        <v>14.07</v>
      </c>
      <c r="C217" s="235">
        <v>14.18</v>
      </c>
    </row>
    <row r="218" spans="1:3" ht="16.350000000000001" customHeight="1" x14ac:dyDescent="0.25">
      <c r="A218" s="240">
        <v>196706</v>
      </c>
      <c r="B218" s="241">
        <v>14.4</v>
      </c>
      <c r="C218" s="233">
        <v>14.46</v>
      </c>
    </row>
    <row r="219" spans="1:3" ht="16.350000000000001" customHeight="1" x14ac:dyDescent="0.25">
      <c r="A219" s="238">
        <v>196707</v>
      </c>
      <c r="B219" s="239">
        <v>14.59</v>
      </c>
      <c r="C219" s="235">
        <v>14.7</v>
      </c>
    </row>
    <row r="220" spans="1:3" ht="16.350000000000001" customHeight="1" x14ac:dyDescent="0.25">
      <c r="A220" s="240">
        <v>196708</v>
      </c>
      <c r="B220" s="241">
        <v>14.84</v>
      </c>
      <c r="C220" s="233">
        <v>14.98</v>
      </c>
    </row>
    <row r="221" spans="1:3" ht="16.350000000000001" customHeight="1" x14ac:dyDescent="0.25">
      <c r="A221" s="238">
        <v>196709</v>
      </c>
      <c r="B221" s="239">
        <v>15.12</v>
      </c>
      <c r="C221" s="235">
        <v>15.29</v>
      </c>
    </row>
    <row r="222" spans="1:3" ht="16.350000000000001" customHeight="1" x14ac:dyDescent="0.25">
      <c r="A222" s="240">
        <v>196710</v>
      </c>
      <c r="B222" s="241">
        <v>15.4</v>
      </c>
      <c r="C222" s="233">
        <v>15.51</v>
      </c>
    </row>
    <row r="223" spans="1:3" ht="16.350000000000001" customHeight="1" x14ac:dyDescent="0.25">
      <c r="A223" s="238">
        <v>196711</v>
      </c>
      <c r="B223" s="239">
        <v>15.63</v>
      </c>
      <c r="C223" s="235">
        <v>15.69</v>
      </c>
    </row>
    <row r="224" spans="1:3" ht="16.350000000000001" customHeight="1" x14ac:dyDescent="0.25">
      <c r="A224" s="240">
        <v>196712</v>
      </c>
      <c r="B224" s="241">
        <v>15.74</v>
      </c>
      <c r="C224" s="233">
        <v>15.76</v>
      </c>
    </row>
    <row r="225" spans="1:3" ht="16.350000000000001" customHeight="1" x14ac:dyDescent="0.25">
      <c r="A225" s="238">
        <v>196801</v>
      </c>
      <c r="B225" s="239">
        <v>15.77</v>
      </c>
      <c r="C225" s="235">
        <v>15.78</v>
      </c>
    </row>
    <row r="226" spans="1:3" ht="16.350000000000001" customHeight="1" x14ac:dyDescent="0.25">
      <c r="A226" s="240">
        <v>196802</v>
      </c>
      <c r="B226" s="241">
        <v>15.84</v>
      </c>
      <c r="C226" s="233">
        <v>15.88</v>
      </c>
    </row>
    <row r="227" spans="1:3" ht="16.350000000000001" customHeight="1" x14ac:dyDescent="0.25">
      <c r="A227" s="238">
        <v>196803</v>
      </c>
      <c r="B227" s="239">
        <v>15.94</v>
      </c>
      <c r="C227" s="235">
        <v>15.98</v>
      </c>
    </row>
    <row r="228" spans="1:3" ht="16.350000000000001" customHeight="1" x14ac:dyDescent="0.25">
      <c r="A228" s="240">
        <v>196804</v>
      </c>
      <c r="B228" s="241">
        <v>16.059999999999999</v>
      </c>
      <c r="C228" s="233">
        <v>16.12</v>
      </c>
    </row>
    <row r="229" spans="1:3" ht="16.350000000000001" customHeight="1" x14ac:dyDescent="0.25">
      <c r="A229" s="238">
        <v>196805</v>
      </c>
      <c r="B229" s="239">
        <v>16.190000000000001</v>
      </c>
      <c r="C229" s="235">
        <v>16.239999999999998</v>
      </c>
    </row>
    <row r="230" spans="1:3" ht="16.350000000000001" customHeight="1" x14ac:dyDescent="0.25">
      <c r="A230" s="240">
        <v>196806</v>
      </c>
      <c r="B230" s="241">
        <v>16.27</v>
      </c>
      <c r="C230" s="233">
        <v>16.29</v>
      </c>
    </row>
    <row r="231" spans="1:3" ht="16.350000000000001" customHeight="1" x14ac:dyDescent="0.25">
      <c r="A231" s="238">
        <v>196807</v>
      </c>
      <c r="B231" s="239">
        <v>16.309999999999999</v>
      </c>
      <c r="C231" s="235">
        <v>16.350000000000001</v>
      </c>
    </row>
    <row r="232" spans="1:3" ht="16.350000000000001" customHeight="1" x14ac:dyDescent="0.25">
      <c r="A232" s="240">
        <v>196808</v>
      </c>
      <c r="B232" s="241">
        <v>16.39</v>
      </c>
      <c r="C232" s="233">
        <v>16.440000000000001</v>
      </c>
    </row>
    <row r="233" spans="1:3" ht="16.350000000000001" customHeight="1" x14ac:dyDescent="0.25">
      <c r="A233" s="238">
        <v>196809</v>
      </c>
      <c r="B233" s="239">
        <v>16.489999999999998</v>
      </c>
      <c r="C233" s="235">
        <v>16.54</v>
      </c>
    </row>
    <row r="234" spans="1:3" ht="16.350000000000001" customHeight="1" x14ac:dyDescent="0.25">
      <c r="A234" s="240">
        <v>196810</v>
      </c>
      <c r="B234" s="241">
        <v>16.62</v>
      </c>
      <c r="C234" s="233">
        <v>16.68</v>
      </c>
    </row>
    <row r="235" spans="1:3" ht="16.350000000000001" customHeight="1" x14ac:dyDescent="0.25">
      <c r="A235" s="238">
        <v>196811</v>
      </c>
      <c r="B235" s="239">
        <v>16.760000000000002</v>
      </c>
      <c r="C235" s="235">
        <v>16.82</v>
      </c>
    </row>
    <row r="236" spans="1:3" ht="16.350000000000001" customHeight="1" x14ac:dyDescent="0.25">
      <c r="A236" s="240">
        <v>196812</v>
      </c>
      <c r="B236" s="241">
        <v>16.86</v>
      </c>
      <c r="C236" s="233">
        <v>16.88</v>
      </c>
    </row>
    <row r="237" spans="1:3" ht="16.350000000000001" customHeight="1" x14ac:dyDescent="0.25">
      <c r="A237" s="238">
        <v>196901</v>
      </c>
      <c r="B237" s="239">
        <v>16.88</v>
      </c>
      <c r="C237" s="235">
        <v>16.899999999999999</v>
      </c>
    </row>
    <row r="238" spans="1:3" ht="16.350000000000001" customHeight="1" x14ac:dyDescent="0.25">
      <c r="A238" s="240">
        <v>196902</v>
      </c>
      <c r="B238" s="241">
        <v>16.940000000000001</v>
      </c>
      <c r="C238" s="233">
        <v>16.97</v>
      </c>
    </row>
    <row r="239" spans="1:3" ht="16.350000000000001" customHeight="1" x14ac:dyDescent="0.25">
      <c r="A239" s="238">
        <v>196903</v>
      </c>
      <c r="B239" s="239">
        <v>17.04</v>
      </c>
      <c r="C239" s="235">
        <v>17.100000000000001</v>
      </c>
    </row>
    <row r="240" spans="1:3" ht="16.350000000000001" customHeight="1" x14ac:dyDescent="0.25">
      <c r="A240" s="240">
        <v>196904</v>
      </c>
      <c r="B240" s="241">
        <v>17.13</v>
      </c>
      <c r="C240" s="233">
        <v>17.13</v>
      </c>
    </row>
    <row r="241" spans="1:3" ht="16.350000000000001" customHeight="1" x14ac:dyDescent="0.25">
      <c r="A241" s="238">
        <v>196905</v>
      </c>
      <c r="B241" s="239">
        <v>17.170000000000002</v>
      </c>
      <c r="C241" s="235">
        <v>17.21</v>
      </c>
    </row>
    <row r="242" spans="1:3" ht="16.350000000000001" customHeight="1" x14ac:dyDescent="0.25">
      <c r="A242" s="240">
        <v>196906</v>
      </c>
      <c r="B242" s="241">
        <v>17.27</v>
      </c>
      <c r="C242" s="233">
        <v>17.309999999999999</v>
      </c>
    </row>
    <row r="243" spans="1:3" ht="16.350000000000001" customHeight="1" x14ac:dyDescent="0.25">
      <c r="A243" s="238">
        <v>196907</v>
      </c>
      <c r="B243" s="239">
        <v>17.329999999999998</v>
      </c>
      <c r="C243" s="235">
        <v>17.38</v>
      </c>
    </row>
    <row r="244" spans="1:3" ht="16.350000000000001" customHeight="1" x14ac:dyDescent="0.25">
      <c r="A244" s="240">
        <v>196908</v>
      </c>
      <c r="B244" s="241">
        <v>17.440000000000001</v>
      </c>
      <c r="C244" s="233">
        <v>17.5</v>
      </c>
    </row>
    <row r="245" spans="1:3" ht="16.350000000000001" customHeight="1" x14ac:dyDescent="0.25">
      <c r="A245" s="238">
        <v>196909</v>
      </c>
      <c r="B245" s="239">
        <v>17.55</v>
      </c>
      <c r="C245" s="235">
        <v>17.579999999999998</v>
      </c>
    </row>
    <row r="246" spans="1:3" ht="16.350000000000001" customHeight="1" x14ac:dyDescent="0.25">
      <c r="A246" s="240">
        <v>196910</v>
      </c>
      <c r="B246" s="241">
        <v>17.62</v>
      </c>
      <c r="C246" s="233">
        <v>17.63</v>
      </c>
    </row>
    <row r="247" spans="1:3" ht="16.350000000000001" customHeight="1" x14ac:dyDescent="0.25">
      <c r="A247" s="238">
        <v>196911</v>
      </c>
      <c r="B247" s="239">
        <v>17.690000000000001</v>
      </c>
      <c r="C247" s="235">
        <v>17.739999999999998</v>
      </c>
    </row>
    <row r="248" spans="1:3" ht="16.350000000000001" customHeight="1" x14ac:dyDescent="0.25">
      <c r="A248" s="240">
        <v>196912</v>
      </c>
      <c r="B248" s="241">
        <v>17.8</v>
      </c>
      <c r="C248" s="233">
        <v>17.850000000000001</v>
      </c>
    </row>
    <row r="249" spans="1:3" ht="16.350000000000001" customHeight="1" x14ac:dyDescent="0.25">
      <c r="A249" s="238">
        <v>197001</v>
      </c>
      <c r="B249" s="239">
        <v>17.899999999999999</v>
      </c>
      <c r="C249" s="235">
        <v>17.95</v>
      </c>
    </row>
    <row r="250" spans="1:3" ht="16.350000000000001" customHeight="1" x14ac:dyDescent="0.25">
      <c r="A250" s="240">
        <v>197002</v>
      </c>
      <c r="B250" s="241">
        <v>18</v>
      </c>
      <c r="C250" s="233">
        <v>18.04</v>
      </c>
    </row>
    <row r="251" spans="1:3" ht="16.350000000000001" customHeight="1" x14ac:dyDescent="0.25">
      <c r="A251" s="238">
        <v>197003</v>
      </c>
      <c r="B251" s="239">
        <v>18.09</v>
      </c>
      <c r="C251" s="235">
        <v>18.14</v>
      </c>
    </row>
    <row r="252" spans="1:3" ht="16.350000000000001" customHeight="1" x14ac:dyDescent="0.25">
      <c r="A252" s="240">
        <v>197004</v>
      </c>
      <c r="B252" s="241">
        <v>18.2</v>
      </c>
      <c r="C252" s="233">
        <v>18.25</v>
      </c>
    </row>
    <row r="253" spans="1:3" ht="16.350000000000001" customHeight="1" x14ac:dyDescent="0.25">
      <c r="A253" s="238">
        <v>197005</v>
      </c>
      <c r="B253" s="239">
        <v>18.28</v>
      </c>
      <c r="C253" s="235">
        <v>18.32</v>
      </c>
    </row>
    <row r="254" spans="1:3" ht="16.350000000000001" customHeight="1" x14ac:dyDescent="0.25">
      <c r="A254" s="240">
        <v>197006</v>
      </c>
      <c r="B254" s="241">
        <v>18.38</v>
      </c>
      <c r="C254" s="233">
        <v>18.420000000000002</v>
      </c>
    </row>
    <row r="255" spans="1:3" ht="16.350000000000001" customHeight="1" x14ac:dyDescent="0.25">
      <c r="A255" s="238">
        <v>197007</v>
      </c>
      <c r="B255" s="239">
        <v>18.48</v>
      </c>
      <c r="C255" s="235">
        <v>18.510000000000002</v>
      </c>
    </row>
    <row r="256" spans="1:3" ht="16.350000000000001" customHeight="1" x14ac:dyDescent="0.25">
      <c r="A256" s="240">
        <v>197008</v>
      </c>
      <c r="B256" s="241">
        <v>18.55</v>
      </c>
      <c r="C256" s="233">
        <v>18.600000000000001</v>
      </c>
    </row>
    <row r="257" spans="1:3" ht="16.350000000000001" customHeight="1" x14ac:dyDescent="0.25">
      <c r="A257" s="238">
        <v>197009</v>
      </c>
      <c r="B257" s="239">
        <v>18.68</v>
      </c>
      <c r="C257" s="235">
        <v>18.760000000000002</v>
      </c>
    </row>
    <row r="258" spans="1:3" ht="16.350000000000001" customHeight="1" x14ac:dyDescent="0.25">
      <c r="A258" s="240">
        <v>197010</v>
      </c>
      <c r="B258" s="241">
        <v>18.82</v>
      </c>
      <c r="C258" s="233">
        <v>18.87</v>
      </c>
    </row>
    <row r="259" spans="1:3" ht="16.350000000000001" customHeight="1" x14ac:dyDescent="0.25">
      <c r="A259" s="238">
        <v>197011</v>
      </c>
      <c r="B259" s="239">
        <v>18.920000000000002</v>
      </c>
      <c r="C259" s="235">
        <v>18.96</v>
      </c>
    </row>
    <row r="260" spans="1:3" ht="16.350000000000001" customHeight="1" x14ac:dyDescent="0.25">
      <c r="A260" s="240">
        <v>197012</v>
      </c>
      <c r="B260" s="241">
        <v>19.03</v>
      </c>
      <c r="C260" s="233">
        <v>19.09</v>
      </c>
    </row>
    <row r="261" spans="1:3" ht="16.350000000000001" customHeight="1" x14ac:dyDescent="0.25">
      <c r="A261" s="238">
        <v>197101</v>
      </c>
      <c r="B261" s="239">
        <v>19.149999999999999</v>
      </c>
      <c r="C261" s="235">
        <v>19.22</v>
      </c>
    </row>
    <row r="262" spans="1:3" ht="16.350000000000001" customHeight="1" x14ac:dyDescent="0.25">
      <c r="A262" s="240">
        <v>197102</v>
      </c>
      <c r="B262" s="241">
        <v>19.28</v>
      </c>
      <c r="C262" s="233">
        <v>19.329999999999998</v>
      </c>
    </row>
    <row r="263" spans="1:3" ht="16.350000000000001" customHeight="1" x14ac:dyDescent="0.25">
      <c r="A263" s="238">
        <v>197103</v>
      </c>
      <c r="B263" s="239">
        <v>19.41</v>
      </c>
      <c r="C263" s="235">
        <v>19.489999999999998</v>
      </c>
    </row>
    <row r="264" spans="1:3" ht="16.350000000000001" customHeight="1" x14ac:dyDescent="0.25">
      <c r="A264" s="240">
        <v>197104</v>
      </c>
      <c r="B264" s="241">
        <v>19.559999999999999</v>
      </c>
      <c r="C264" s="233">
        <v>19.64</v>
      </c>
    </row>
    <row r="265" spans="1:3" ht="16.350000000000001" customHeight="1" x14ac:dyDescent="0.25">
      <c r="A265" s="238">
        <v>197105</v>
      </c>
      <c r="B265" s="239">
        <v>19.68</v>
      </c>
      <c r="C265" s="235">
        <v>19.72</v>
      </c>
    </row>
    <row r="266" spans="1:3" ht="16.350000000000001" customHeight="1" x14ac:dyDescent="0.25">
      <c r="A266" s="240">
        <v>197106</v>
      </c>
      <c r="B266" s="241">
        <v>19.8</v>
      </c>
      <c r="C266" s="233">
        <v>19.87</v>
      </c>
    </row>
    <row r="267" spans="1:3" ht="16.350000000000001" customHeight="1" x14ac:dyDescent="0.25">
      <c r="A267" s="238">
        <v>197107</v>
      </c>
      <c r="B267" s="239">
        <v>19.97</v>
      </c>
      <c r="C267" s="235">
        <v>20.059999999999999</v>
      </c>
    </row>
    <row r="268" spans="1:3" ht="16.350000000000001" customHeight="1" x14ac:dyDescent="0.25">
      <c r="A268" s="240">
        <v>197108</v>
      </c>
      <c r="B268" s="241">
        <v>20.14</v>
      </c>
      <c r="C268" s="233">
        <v>20.23</v>
      </c>
    </row>
    <row r="269" spans="1:3" ht="16.350000000000001" customHeight="1" x14ac:dyDescent="0.25">
      <c r="A269" s="238">
        <v>197109</v>
      </c>
      <c r="B269" s="239">
        <v>20.309999999999999</v>
      </c>
      <c r="C269" s="235">
        <v>20.38</v>
      </c>
    </row>
    <row r="270" spans="1:3" ht="16.350000000000001" customHeight="1" x14ac:dyDescent="0.25">
      <c r="A270" s="240">
        <v>197110</v>
      </c>
      <c r="B270" s="241">
        <v>20.46</v>
      </c>
      <c r="C270" s="233">
        <v>20.54</v>
      </c>
    </row>
    <row r="271" spans="1:3" ht="16.350000000000001" customHeight="1" x14ac:dyDescent="0.25">
      <c r="A271" s="238">
        <v>197111</v>
      </c>
      <c r="B271" s="239">
        <v>20.63</v>
      </c>
      <c r="C271" s="235">
        <v>20.71</v>
      </c>
    </row>
    <row r="272" spans="1:3" ht="16.350000000000001" customHeight="1" x14ac:dyDescent="0.25">
      <c r="A272" s="240">
        <v>197112</v>
      </c>
      <c r="B272" s="241">
        <v>20.81</v>
      </c>
      <c r="C272" s="233">
        <v>20.91</v>
      </c>
    </row>
    <row r="273" spans="1:3" ht="16.350000000000001" customHeight="1" x14ac:dyDescent="0.25">
      <c r="A273" s="238">
        <v>197201</v>
      </c>
      <c r="B273" s="239">
        <v>20.99</v>
      </c>
      <c r="C273" s="235">
        <v>21.08</v>
      </c>
    </row>
    <row r="274" spans="1:3" ht="16.350000000000001" customHeight="1" x14ac:dyDescent="0.25">
      <c r="A274" s="240">
        <v>197202</v>
      </c>
      <c r="B274" s="241">
        <v>21.17</v>
      </c>
      <c r="C274" s="233">
        <v>21.24</v>
      </c>
    </row>
    <row r="275" spans="1:3" ht="16.350000000000001" customHeight="1" x14ac:dyDescent="0.25">
      <c r="A275" s="238">
        <v>197203</v>
      </c>
      <c r="B275" s="239">
        <v>21.33</v>
      </c>
      <c r="C275" s="235">
        <v>21.42</v>
      </c>
    </row>
    <row r="276" spans="1:3" ht="16.350000000000001" customHeight="1" x14ac:dyDescent="0.25">
      <c r="A276" s="240">
        <v>197204</v>
      </c>
      <c r="B276" s="241">
        <v>21.5</v>
      </c>
      <c r="C276" s="233">
        <v>21.58</v>
      </c>
    </row>
    <row r="277" spans="1:3" ht="16.350000000000001" customHeight="1" x14ac:dyDescent="0.25">
      <c r="A277" s="238">
        <v>197205</v>
      </c>
      <c r="B277" s="239">
        <v>21.67</v>
      </c>
      <c r="C277" s="235">
        <v>21.75</v>
      </c>
    </row>
    <row r="278" spans="1:3" ht="16.350000000000001" customHeight="1" x14ac:dyDescent="0.25">
      <c r="A278" s="240">
        <v>197206</v>
      </c>
      <c r="B278" s="241">
        <v>21.82</v>
      </c>
      <c r="C278" s="233">
        <v>21.9</v>
      </c>
    </row>
    <row r="279" spans="1:3" ht="16.350000000000001" customHeight="1" x14ac:dyDescent="0.25">
      <c r="A279" s="238">
        <v>197207</v>
      </c>
      <c r="B279" s="239">
        <v>21.96</v>
      </c>
      <c r="C279" s="235">
        <v>22.01</v>
      </c>
    </row>
    <row r="280" spans="1:3" ht="16.350000000000001" customHeight="1" x14ac:dyDescent="0.25">
      <c r="A280" s="240">
        <v>197208</v>
      </c>
      <c r="B280" s="241">
        <v>22.09</v>
      </c>
      <c r="C280" s="233">
        <v>22.16</v>
      </c>
    </row>
    <row r="281" spans="1:3" ht="16.350000000000001" customHeight="1" x14ac:dyDescent="0.25">
      <c r="A281" s="238">
        <v>197209</v>
      </c>
      <c r="B281" s="239">
        <v>22.25</v>
      </c>
      <c r="C281" s="235">
        <v>22.33</v>
      </c>
    </row>
    <row r="282" spans="1:3" ht="16.350000000000001" customHeight="1" x14ac:dyDescent="0.25">
      <c r="A282" s="240">
        <v>197210</v>
      </c>
      <c r="B282" s="241">
        <v>22.39</v>
      </c>
      <c r="C282" s="233">
        <v>22.46</v>
      </c>
    </row>
    <row r="283" spans="1:3" ht="16.350000000000001" customHeight="1" x14ac:dyDescent="0.25">
      <c r="A283" s="238">
        <v>197211</v>
      </c>
      <c r="B283" s="239">
        <v>22.53</v>
      </c>
      <c r="C283" s="235">
        <v>22.6</v>
      </c>
    </row>
    <row r="284" spans="1:3" ht="16.350000000000001" customHeight="1" x14ac:dyDescent="0.25">
      <c r="A284" s="240">
        <v>197212</v>
      </c>
      <c r="B284" s="241">
        <v>22.7</v>
      </c>
      <c r="C284" s="233">
        <v>22.79</v>
      </c>
    </row>
    <row r="285" spans="1:3" ht="16.350000000000001" customHeight="1" x14ac:dyDescent="0.25">
      <c r="A285" s="238">
        <v>197301</v>
      </c>
      <c r="B285" s="239">
        <v>22.28</v>
      </c>
      <c r="C285" s="235">
        <v>22.96</v>
      </c>
    </row>
    <row r="286" spans="1:3" ht="16.350000000000001" customHeight="1" x14ac:dyDescent="0.25">
      <c r="A286" s="240">
        <v>197302</v>
      </c>
      <c r="B286" s="241">
        <v>23.02</v>
      </c>
      <c r="C286" s="233">
        <v>23.08</v>
      </c>
    </row>
    <row r="287" spans="1:3" ht="16.350000000000001" customHeight="1" x14ac:dyDescent="0.25">
      <c r="A287" s="238">
        <v>197303</v>
      </c>
      <c r="B287" s="239">
        <v>23.13</v>
      </c>
      <c r="C287" s="235">
        <v>23.2</v>
      </c>
    </row>
    <row r="288" spans="1:3" ht="16.350000000000001" customHeight="1" x14ac:dyDescent="0.25">
      <c r="A288" s="240">
        <v>197304</v>
      </c>
      <c r="B288" s="241">
        <v>23.25</v>
      </c>
      <c r="C288" s="233">
        <v>23.29</v>
      </c>
    </row>
    <row r="289" spans="1:3" ht="16.350000000000001" customHeight="1" x14ac:dyDescent="0.25">
      <c r="A289" s="238">
        <v>197305</v>
      </c>
      <c r="B289" s="239">
        <v>23.36</v>
      </c>
      <c r="C289" s="235">
        <v>23.42</v>
      </c>
    </row>
    <row r="290" spans="1:3" ht="16.350000000000001" customHeight="1" x14ac:dyDescent="0.25">
      <c r="A290" s="240">
        <v>197306</v>
      </c>
      <c r="B290" s="241">
        <v>23.47</v>
      </c>
      <c r="C290" s="233">
        <v>23.52</v>
      </c>
    </row>
    <row r="291" spans="1:3" ht="16.350000000000001" customHeight="1" x14ac:dyDescent="0.25">
      <c r="A291" s="238">
        <v>197307</v>
      </c>
      <c r="B291" s="239">
        <v>23.6</v>
      </c>
      <c r="C291" s="235">
        <v>23.67</v>
      </c>
    </row>
    <row r="292" spans="1:3" ht="16.350000000000001" customHeight="1" x14ac:dyDescent="0.25">
      <c r="A292" s="240">
        <v>197308</v>
      </c>
      <c r="B292" s="241">
        <v>23.76</v>
      </c>
      <c r="C292" s="233">
        <v>23.87</v>
      </c>
    </row>
    <row r="293" spans="1:3" ht="16.350000000000001" customHeight="1" x14ac:dyDescent="0.25">
      <c r="A293" s="238">
        <v>197309</v>
      </c>
      <c r="B293" s="239">
        <v>23.79</v>
      </c>
      <c r="C293" s="235">
        <v>24.07</v>
      </c>
    </row>
    <row r="294" spans="1:3" ht="16.350000000000001" customHeight="1" x14ac:dyDescent="0.25">
      <c r="A294" s="240">
        <v>197310</v>
      </c>
      <c r="B294" s="241">
        <v>24.18</v>
      </c>
      <c r="C294" s="233">
        <v>24.28</v>
      </c>
    </row>
    <row r="295" spans="1:3" ht="16.350000000000001" customHeight="1" x14ac:dyDescent="0.25">
      <c r="A295" s="238">
        <v>197311</v>
      </c>
      <c r="B295" s="239">
        <v>24.37</v>
      </c>
      <c r="C295" s="235">
        <v>24.47</v>
      </c>
    </row>
    <row r="296" spans="1:3" ht="16.350000000000001" customHeight="1" x14ac:dyDescent="0.25">
      <c r="A296" s="240">
        <v>197312</v>
      </c>
      <c r="B296" s="241">
        <v>24.65</v>
      </c>
      <c r="C296" s="233">
        <v>24.79</v>
      </c>
    </row>
    <row r="297" spans="1:3" ht="16.350000000000001" customHeight="1" x14ac:dyDescent="0.25">
      <c r="A297" s="238">
        <v>197401</v>
      </c>
      <c r="B297" s="239">
        <v>24.95</v>
      </c>
      <c r="C297" s="235">
        <v>25.1</v>
      </c>
    </row>
    <row r="298" spans="1:3" ht="16.350000000000001" customHeight="1" x14ac:dyDescent="0.25">
      <c r="A298" s="240">
        <v>197402</v>
      </c>
      <c r="B298" s="241">
        <v>25.22</v>
      </c>
      <c r="C298" s="233">
        <v>25.33</v>
      </c>
    </row>
    <row r="299" spans="1:3" ht="16.350000000000001" customHeight="1" x14ac:dyDescent="0.25">
      <c r="A299" s="238">
        <v>197403</v>
      </c>
      <c r="B299" s="239">
        <v>25.42</v>
      </c>
      <c r="C299" s="235">
        <v>25.47</v>
      </c>
    </row>
    <row r="300" spans="1:3" ht="16.350000000000001" customHeight="1" x14ac:dyDescent="0.25">
      <c r="A300" s="240">
        <v>197404</v>
      </c>
      <c r="B300" s="241">
        <v>25.5</v>
      </c>
      <c r="C300" s="233">
        <v>25.52</v>
      </c>
    </row>
    <row r="301" spans="1:3" ht="16.350000000000001" customHeight="1" x14ac:dyDescent="0.25">
      <c r="A301" s="238">
        <v>197405</v>
      </c>
      <c r="B301" s="239">
        <v>25.54</v>
      </c>
      <c r="C301" s="235">
        <v>25.56</v>
      </c>
    </row>
    <row r="302" spans="1:3" ht="16.350000000000001" customHeight="1" x14ac:dyDescent="0.25">
      <c r="A302" s="240">
        <v>197406</v>
      </c>
      <c r="B302" s="241">
        <v>25.58</v>
      </c>
      <c r="C302" s="233">
        <v>25.61</v>
      </c>
    </row>
    <row r="303" spans="1:3" ht="16.350000000000001" customHeight="1" x14ac:dyDescent="0.25">
      <c r="A303" s="238">
        <v>197407</v>
      </c>
      <c r="B303" s="239">
        <v>25.64</v>
      </c>
      <c r="C303" s="235">
        <v>25.69</v>
      </c>
    </row>
    <row r="304" spans="1:3" ht="16.350000000000001" customHeight="1" x14ac:dyDescent="0.25">
      <c r="A304" s="240">
        <v>197408</v>
      </c>
      <c r="B304" s="241">
        <v>25.81</v>
      </c>
      <c r="C304" s="233">
        <v>26.01</v>
      </c>
    </row>
    <row r="305" spans="1:3" ht="16.350000000000001" customHeight="1" x14ac:dyDescent="0.25">
      <c r="A305" s="238">
        <v>197409</v>
      </c>
      <c r="B305" s="239">
        <v>26.28</v>
      </c>
      <c r="C305" s="235">
        <v>26.57</v>
      </c>
    </row>
    <row r="306" spans="1:3" ht="16.350000000000001" customHeight="1" x14ac:dyDescent="0.25">
      <c r="A306" s="240">
        <v>197410</v>
      </c>
      <c r="B306" s="241">
        <v>27.01</v>
      </c>
      <c r="C306" s="233">
        <v>27.3</v>
      </c>
    </row>
    <row r="307" spans="1:3" ht="16.350000000000001" customHeight="1" x14ac:dyDescent="0.25">
      <c r="A307" s="238">
        <v>197411</v>
      </c>
      <c r="B307" s="239">
        <v>27.56</v>
      </c>
      <c r="C307" s="235">
        <v>27.88</v>
      </c>
    </row>
    <row r="308" spans="1:3" ht="16.350000000000001" customHeight="1" x14ac:dyDescent="0.25">
      <c r="A308" s="240">
        <v>197412</v>
      </c>
      <c r="B308" s="241">
        <v>28.23</v>
      </c>
      <c r="C308" s="233">
        <v>28.63</v>
      </c>
    </row>
    <row r="309" spans="1:3" ht="16.350000000000001" customHeight="1" x14ac:dyDescent="0.25">
      <c r="A309" s="238">
        <v>197501</v>
      </c>
      <c r="B309" s="239">
        <v>28.87</v>
      </c>
      <c r="C309" s="235">
        <v>29.07</v>
      </c>
    </row>
    <row r="310" spans="1:3" ht="16.350000000000001" customHeight="1" x14ac:dyDescent="0.25">
      <c r="A310" s="240">
        <v>197502</v>
      </c>
      <c r="B310" s="241">
        <v>29.24</v>
      </c>
      <c r="C310" s="233">
        <v>29.47</v>
      </c>
    </row>
    <row r="311" spans="1:3" ht="16.350000000000001" customHeight="1" x14ac:dyDescent="0.25">
      <c r="A311" s="238">
        <v>197503</v>
      </c>
      <c r="B311" s="239">
        <v>29.66</v>
      </c>
      <c r="C311" s="235">
        <v>29.86</v>
      </c>
    </row>
    <row r="312" spans="1:3" ht="16.350000000000001" customHeight="1" x14ac:dyDescent="0.25">
      <c r="A312" s="240">
        <v>197504</v>
      </c>
      <c r="B312" s="241">
        <v>30.05</v>
      </c>
      <c r="C312" s="233">
        <v>30.24</v>
      </c>
    </row>
    <row r="313" spans="1:3" ht="16.350000000000001" customHeight="1" x14ac:dyDescent="0.25">
      <c r="A313" s="238">
        <v>197505</v>
      </c>
      <c r="B313" s="239">
        <v>30.42</v>
      </c>
      <c r="C313" s="235">
        <v>30.64</v>
      </c>
    </row>
    <row r="314" spans="1:3" ht="16.350000000000001" customHeight="1" x14ac:dyDescent="0.25">
      <c r="A314" s="240">
        <v>197506</v>
      </c>
      <c r="B314" s="241">
        <v>30.82</v>
      </c>
      <c r="C314" s="233">
        <v>31</v>
      </c>
    </row>
    <row r="315" spans="1:3" ht="16.350000000000001" customHeight="1" x14ac:dyDescent="0.25">
      <c r="A315" s="238">
        <v>197507</v>
      </c>
      <c r="B315" s="239">
        <v>31.18</v>
      </c>
      <c r="C315" s="235">
        <v>31.36</v>
      </c>
    </row>
    <row r="316" spans="1:3" ht="16.350000000000001" customHeight="1" x14ac:dyDescent="0.25">
      <c r="A316" s="240">
        <v>197508</v>
      </c>
      <c r="B316" s="241">
        <v>31.52</v>
      </c>
      <c r="C316" s="233">
        <v>31.7</v>
      </c>
    </row>
    <row r="317" spans="1:3" ht="16.350000000000001" customHeight="1" x14ac:dyDescent="0.25">
      <c r="A317" s="238">
        <v>197509</v>
      </c>
      <c r="B317" s="239">
        <v>31.85</v>
      </c>
      <c r="C317" s="235">
        <v>32.020000000000003</v>
      </c>
    </row>
    <row r="318" spans="1:3" ht="16.350000000000001" customHeight="1" x14ac:dyDescent="0.25">
      <c r="A318" s="240">
        <v>197510</v>
      </c>
      <c r="B318" s="241">
        <v>32.17</v>
      </c>
      <c r="C318" s="233">
        <v>32.36</v>
      </c>
    </row>
    <row r="319" spans="1:3" ht="16.350000000000001" customHeight="1" x14ac:dyDescent="0.25">
      <c r="A319" s="238">
        <v>197511</v>
      </c>
      <c r="B319" s="239">
        <v>32.51</v>
      </c>
      <c r="C319" s="235">
        <v>32.68</v>
      </c>
    </row>
    <row r="320" spans="1:3" ht="16.350000000000001" customHeight="1" x14ac:dyDescent="0.25">
      <c r="A320" s="240">
        <v>197512</v>
      </c>
      <c r="B320" s="241">
        <v>32.840000000000003</v>
      </c>
      <c r="C320" s="233">
        <v>32.96</v>
      </c>
    </row>
    <row r="321" spans="1:3" ht="16.350000000000001" customHeight="1" x14ac:dyDescent="0.25">
      <c r="A321" s="238">
        <v>197601</v>
      </c>
      <c r="B321" s="239">
        <v>33.1</v>
      </c>
      <c r="C321" s="235">
        <v>33.32</v>
      </c>
    </row>
    <row r="322" spans="1:3" ht="16.350000000000001" customHeight="1" x14ac:dyDescent="0.25">
      <c r="A322" s="240">
        <v>197602</v>
      </c>
      <c r="B322" s="241">
        <v>33.49</v>
      </c>
      <c r="C322" s="233">
        <v>33.630000000000003</v>
      </c>
    </row>
    <row r="323" spans="1:3" ht="16.350000000000001" customHeight="1" x14ac:dyDescent="0.25">
      <c r="A323" s="238">
        <v>197603</v>
      </c>
      <c r="B323" s="239">
        <v>33.79</v>
      </c>
      <c r="C323" s="235">
        <v>33.950000000000003</v>
      </c>
    </row>
    <row r="324" spans="1:3" ht="16.350000000000001" customHeight="1" x14ac:dyDescent="0.25">
      <c r="A324" s="240">
        <v>197604</v>
      </c>
      <c r="B324" s="241">
        <v>34.1</v>
      </c>
      <c r="C324" s="233">
        <v>34.29</v>
      </c>
    </row>
    <row r="325" spans="1:3" ht="16.350000000000001" customHeight="1" x14ac:dyDescent="0.25">
      <c r="A325" s="238">
        <v>197605</v>
      </c>
      <c r="B325" s="239">
        <v>34.450000000000003</v>
      </c>
      <c r="C325" s="235">
        <v>34.58</v>
      </c>
    </row>
    <row r="326" spans="1:3" ht="16.350000000000001" customHeight="1" x14ac:dyDescent="0.25">
      <c r="A326" s="240">
        <v>197606</v>
      </c>
      <c r="B326" s="241">
        <v>34.65</v>
      </c>
      <c r="C326" s="233">
        <v>34.700000000000003</v>
      </c>
    </row>
    <row r="327" spans="1:3" ht="16.350000000000001" customHeight="1" x14ac:dyDescent="0.25">
      <c r="A327" s="238">
        <v>197607</v>
      </c>
      <c r="B327" s="239">
        <v>34.89</v>
      </c>
      <c r="C327" s="235">
        <v>35.119999999999997</v>
      </c>
    </row>
    <row r="328" spans="1:3" ht="16.350000000000001" customHeight="1" x14ac:dyDescent="0.25">
      <c r="A328" s="240">
        <v>197608</v>
      </c>
      <c r="B328" s="241">
        <v>35.200000000000003</v>
      </c>
      <c r="C328" s="233">
        <v>35.22</v>
      </c>
    </row>
    <row r="329" spans="1:3" ht="16.350000000000001" customHeight="1" x14ac:dyDescent="0.25">
      <c r="A329" s="238">
        <v>197609</v>
      </c>
      <c r="B329" s="239">
        <v>35.25</v>
      </c>
      <c r="C329" s="235">
        <v>35.29</v>
      </c>
    </row>
    <row r="330" spans="1:3" ht="16.350000000000001" customHeight="1" x14ac:dyDescent="0.25">
      <c r="A330" s="240">
        <v>197610</v>
      </c>
      <c r="B330" s="241">
        <v>35.409999999999997</v>
      </c>
      <c r="C330" s="233">
        <v>35.58</v>
      </c>
    </row>
    <row r="331" spans="1:3" ht="16.350000000000001" customHeight="1" x14ac:dyDescent="0.25">
      <c r="A331" s="238">
        <v>197611</v>
      </c>
      <c r="B331" s="239">
        <v>35.81</v>
      </c>
      <c r="C331" s="235">
        <v>36.04</v>
      </c>
    </row>
    <row r="332" spans="1:3" ht="16.350000000000001" customHeight="1" x14ac:dyDescent="0.25">
      <c r="A332" s="240">
        <v>197612</v>
      </c>
      <c r="B332" s="241">
        <v>36.200000000000003</v>
      </c>
      <c r="C332" s="233">
        <v>36.32</v>
      </c>
    </row>
    <row r="333" spans="1:3" ht="16.350000000000001" customHeight="1" x14ac:dyDescent="0.25">
      <c r="A333" s="238">
        <v>197701</v>
      </c>
      <c r="B333" s="239">
        <v>36.369999999999997</v>
      </c>
      <c r="C333" s="235">
        <v>36.380000000000003</v>
      </c>
    </row>
    <row r="334" spans="1:3" ht="16.350000000000001" customHeight="1" x14ac:dyDescent="0.25">
      <c r="A334" s="240">
        <v>197702</v>
      </c>
      <c r="B334" s="241">
        <v>36.380000000000003</v>
      </c>
      <c r="C334" s="233">
        <v>36.380000000000003</v>
      </c>
    </row>
    <row r="335" spans="1:3" ht="16.350000000000001" customHeight="1" x14ac:dyDescent="0.25">
      <c r="A335" s="238">
        <v>197703</v>
      </c>
      <c r="B335" s="239">
        <v>36.46</v>
      </c>
      <c r="C335" s="235">
        <v>36.590000000000003</v>
      </c>
    </row>
    <row r="336" spans="1:3" ht="16.350000000000001" customHeight="1" x14ac:dyDescent="0.25">
      <c r="A336" s="240">
        <v>197704</v>
      </c>
      <c r="B336" s="241">
        <v>36.54</v>
      </c>
      <c r="C336" s="233">
        <v>36.5</v>
      </c>
    </row>
    <row r="337" spans="1:3" ht="16.350000000000001" customHeight="1" x14ac:dyDescent="0.25">
      <c r="A337" s="238">
        <v>197705</v>
      </c>
      <c r="B337" s="239">
        <v>36.5</v>
      </c>
      <c r="C337" s="235">
        <v>36.5</v>
      </c>
    </row>
    <row r="338" spans="1:3" ht="16.350000000000001" customHeight="1" x14ac:dyDescent="0.25">
      <c r="A338" s="240">
        <v>197706</v>
      </c>
      <c r="B338" s="241">
        <v>36.5</v>
      </c>
      <c r="C338" s="233">
        <v>36.5</v>
      </c>
    </row>
    <row r="339" spans="1:3" ht="16.350000000000001" customHeight="1" x14ac:dyDescent="0.25">
      <c r="A339" s="238">
        <v>197707</v>
      </c>
      <c r="B339" s="239">
        <v>36.51</v>
      </c>
      <c r="C339" s="235">
        <v>36.54</v>
      </c>
    </row>
    <row r="340" spans="1:3" ht="16.350000000000001" customHeight="1" x14ac:dyDescent="0.25">
      <c r="A340" s="240">
        <v>197708</v>
      </c>
      <c r="B340" s="241">
        <v>36.67</v>
      </c>
      <c r="C340" s="233">
        <v>36.82</v>
      </c>
    </row>
    <row r="341" spans="1:3" ht="16.350000000000001" customHeight="1" x14ac:dyDescent="0.25">
      <c r="A341" s="238">
        <v>197709</v>
      </c>
      <c r="B341" s="239">
        <v>36.97</v>
      </c>
      <c r="C341" s="235">
        <v>37.14</v>
      </c>
    </row>
    <row r="342" spans="1:3" ht="16.350000000000001" customHeight="1" x14ac:dyDescent="0.25">
      <c r="A342" s="240">
        <v>197710</v>
      </c>
      <c r="B342" s="241">
        <v>37.229999999999997</v>
      </c>
      <c r="C342" s="233">
        <v>37.35</v>
      </c>
    </row>
    <row r="343" spans="1:3" ht="16.350000000000001" customHeight="1" x14ac:dyDescent="0.25">
      <c r="A343" s="238">
        <v>197711</v>
      </c>
      <c r="B343" s="239">
        <v>37.450000000000003</v>
      </c>
      <c r="C343" s="235">
        <v>37.549999999999997</v>
      </c>
    </row>
    <row r="344" spans="1:3" ht="16.350000000000001" customHeight="1" x14ac:dyDescent="0.25">
      <c r="A344" s="240">
        <v>197712</v>
      </c>
      <c r="B344" s="241">
        <v>37.71</v>
      </c>
      <c r="C344" s="233">
        <v>37.96</v>
      </c>
    </row>
    <row r="345" spans="1:3" ht="16.350000000000001" customHeight="1" x14ac:dyDescent="0.25">
      <c r="A345" s="238">
        <v>197801</v>
      </c>
      <c r="B345" s="239">
        <v>38.03</v>
      </c>
      <c r="C345" s="235">
        <v>38.08</v>
      </c>
    </row>
    <row r="346" spans="1:3" ht="16.350000000000001" customHeight="1" x14ac:dyDescent="0.25">
      <c r="A346" s="240">
        <v>197802</v>
      </c>
      <c r="B346" s="241">
        <v>38.14</v>
      </c>
      <c r="C346" s="233">
        <v>38.22</v>
      </c>
    </row>
    <row r="347" spans="1:3" ht="16.350000000000001" customHeight="1" x14ac:dyDescent="0.25">
      <c r="A347" s="238">
        <v>197803</v>
      </c>
      <c r="B347" s="239">
        <v>38.33</v>
      </c>
      <c r="C347" s="235">
        <v>38.42</v>
      </c>
    </row>
    <row r="348" spans="1:3" ht="16.350000000000001" customHeight="1" x14ac:dyDescent="0.25">
      <c r="A348" s="240">
        <v>197804</v>
      </c>
      <c r="B348" s="241">
        <v>38.49</v>
      </c>
      <c r="C348" s="233">
        <v>38.58</v>
      </c>
    </row>
    <row r="349" spans="1:3" ht="16.350000000000001" customHeight="1" x14ac:dyDescent="0.25">
      <c r="A349" s="238">
        <v>197805</v>
      </c>
      <c r="B349" s="239">
        <v>38.659999999999997</v>
      </c>
      <c r="C349" s="235">
        <v>38.75</v>
      </c>
    </row>
    <row r="350" spans="1:3" ht="16.350000000000001" customHeight="1" x14ac:dyDescent="0.25">
      <c r="A350" s="240">
        <v>197806</v>
      </c>
      <c r="B350" s="241">
        <v>38.81</v>
      </c>
      <c r="C350" s="233">
        <v>38.869999999999997</v>
      </c>
    </row>
    <row r="351" spans="1:3" ht="16.350000000000001" customHeight="1" x14ac:dyDescent="0.25">
      <c r="A351" s="238">
        <v>197807</v>
      </c>
      <c r="B351" s="239">
        <v>38.950000000000003</v>
      </c>
      <c r="C351" s="235">
        <v>38.99</v>
      </c>
    </row>
    <row r="352" spans="1:3" ht="16.350000000000001" customHeight="1" x14ac:dyDescent="0.25">
      <c r="A352" s="240">
        <v>197808</v>
      </c>
      <c r="B352" s="241">
        <v>39.11</v>
      </c>
      <c r="C352" s="233">
        <v>39.229999999999997</v>
      </c>
    </row>
    <row r="353" spans="1:3" ht="16.350000000000001" customHeight="1" x14ac:dyDescent="0.25">
      <c r="A353" s="238">
        <v>197809</v>
      </c>
      <c r="B353" s="239">
        <v>39.450000000000003</v>
      </c>
      <c r="C353" s="235">
        <v>39.75</v>
      </c>
    </row>
    <row r="354" spans="1:3" ht="16.350000000000001" customHeight="1" x14ac:dyDescent="0.25">
      <c r="A354" s="240">
        <v>197810</v>
      </c>
      <c r="B354" s="241">
        <v>39.979999999999997</v>
      </c>
      <c r="C354" s="233">
        <v>40.200000000000003</v>
      </c>
    </row>
    <row r="355" spans="1:3" ht="16.350000000000001" customHeight="1" x14ac:dyDescent="0.25">
      <c r="A355" s="238">
        <v>197811</v>
      </c>
      <c r="B355" s="239">
        <v>40.4</v>
      </c>
      <c r="C355" s="235">
        <v>40.6</v>
      </c>
    </row>
    <row r="356" spans="1:3" ht="16.350000000000001" customHeight="1" x14ac:dyDescent="0.25">
      <c r="A356" s="240">
        <v>197812</v>
      </c>
      <c r="B356" s="241">
        <v>40.79</v>
      </c>
      <c r="C356" s="233">
        <v>41</v>
      </c>
    </row>
    <row r="357" spans="1:3" ht="16.350000000000001" customHeight="1" x14ac:dyDescent="0.25">
      <c r="A357" s="238">
        <v>197901</v>
      </c>
      <c r="B357" s="239">
        <v>41.15</v>
      </c>
      <c r="C357" s="235">
        <v>41.3</v>
      </c>
    </row>
    <row r="358" spans="1:3" ht="16.350000000000001" customHeight="1" x14ac:dyDescent="0.25">
      <c r="A358" s="240">
        <v>197902</v>
      </c>
      <c r="B358" s="241">
        <v>41.44</v>
      </c>
      <c r="C358" s="233">
        <v>41.58</v>
      </c>
    </row>
    <row r="359" spans="1:3" ht="16.350000000000001" customHeight="1" x14ac:dyDescent="0.25">
      <c r="A359" s="238">
        <v>197903</v>
      </c>
      <c r="B359" s="239">
        <v>41.79</v>
      </c>
      <c r="C359" s="235">
        <v>42.02</v>
      </c>
    </row>
    <row r="360" spans="1:3" ht="16.350000000000001" customHeight="1" x14ac:dyDescent="0.25">
      <c r="A360" s="240">
        <v>197904</v>
      </c>
      <c r="B360" s="241">
        <v>42.21</v>
      </c>
      <c r="C360" s="233">
        <v>42.43</v>
      </c>
    </row>
    <row r="361" spans="1:3" ht="16.350000000000001" customHeight="1" x14ac:dyDescent="0.25">
      <c r="A361" s="238">
        <v>197905</v>
      </c>
      <c r="B361" s="239">
        <v>42.56</v>
      </c>
      <c r="C361" s="235">
        <v>42.69</v>
      </c>
    </row>
    <row r="362" spans="1:3" ht="16.350000000000001" customHeight="1" x14ac:dyDescent="0.25">
      <c r="A362" s="240">
        <v>197906</v>
      </c>
      <c r="B362" s="241">
        <v>42.69</v>
      </c>
      <c r="C362" s="233">
        <v>42.71</v>
      </c>
    </row>
    <row r="363" spans="1:3" ht="16.350000000000001" customHeight="1" x14ac:dyDescent="0.25">
      <c r="A363" s="238">
        <v>197907</v>
      </c>
      <c r="B363" s="239">
        <v>42.74</v>
      </c>
      <c r="C363" s="235">
        <v>42.76</v>
      </c>
    </row>
    <row r="364" spans="1:3" ht="16.350000000000001" customHeight="1" x14ac:dyDescent="0.25">
      <c r="A364" s="240">
        <v>197908</v>
      </c>
      <c r="B364" s="241">
        <v>42.8</v>
      </c>
      <c r="C364" s="233">
        <v>42.88</v>
      </c>
    </row>
    <row r="365" spans="1:3" ht="16.350000000000001" customHeight="1" x14ac:dyDescent="0.25">
      <c r="A365" s="238">
        <v>197909</v>
      </c>
      <c r="B365" s="239">
        <v>42.89</v>
      </c>
      <c r="C365" s="235">
        <v>43</v>
      </c>
    </row>
    <row r="366" spans="1:3" ht="16.350000000000001" customHeight="1" x14ac:dyDescent="0.25">
      <c r="A366" s="240">
        <v>197910</v>
      </c>
      <c r="B366" s="241">
        <v>43.14</v>
      </c>
      <c r="C366" s="233">
        <v>43.23</v>
      </c>
    </row>
    <row r="367" spans="1:3" ht="16.350000000000001" customHeight="1" x14ac:dyDescent="0.25">
      <c r="A367" s="238">
        <v>197911</v>
      </c>
      <c r="B367" s="239">
        <v>43.38</v>
      </c>
      <c r="C367" s="235">
        <v>43.53</v>
      </c>
    </row>
    <row r="368" spans="1:3" ht="16.350000000000001" customHeight="1" x14ac:dyDescent="0.25">
      <c r="A368" s="240">
        <v>197912</v>
      </c>
      <c r="B368" s="241">
        <v>43.79</v>
      </c>
      <c r="C368" s="233">
        <v>44</v>
      </c>
    </row>
    <row r="369" spans="1:3" ht="16.350000000000001" customHeight="1" x14ac:dyDescent="0.25">
      <c r="A369" s="238">
        <v>198001</v>
      </c>
      <c r="B369" s="239">
        <v>44.16</v>
      </c>
      <c r="C369" s="235">
        <v>44.41</v>
      </c>
    </row>
    <row r="370" spans="1:3" ht="16.350000000000001" customHeight="1" x14ac:dyDescent="0.25">
      <c r="A370" s="240">
        <v>198002</v>
      </c>
      <c r="B370" s="241">
        <v>44.68</v>
      </c>
      <c r="C370" s="233">
        <v>44.94</v>
      </c>
    </row>
    <row r="371" spans="1:3" ht="16.350000000000001" customHeight="1" x14ac:dyDescent="0.25">
      <c r="A371" s="238">
        <v>198003</v>
      </c>
      <c r="B371" s="239">
        <v>45.32</v>
      </c>
      <c r="C371" s="235">
        <v>45.62</v>
      </c>
    </row>
    <row r="372" spans="1:3" ht="16.350000000000001" customHeight="1" x14ac:dyDescent="0.25">
      <c r="A372" s="240">
        <v>198004</v>
      </c>
      <c r="B372" s="241">
        <v>45.82</v>
      </c>
      <c r="C372" s="233">
        <v>46.05</v>
      </c>
    </row>
    <row r="373" spans="1:3" ht="16.350000000000001" customHeight="1" x14ac:dyDescent="0.25">
      <c r="A373" s="238">
        <v>198005</v>
      </c>
      <c r="B373" s="239">
        <v>46.44</v>
      </c>
      <c r="C373" s="235">
        <v>46.78</v>
      </c>
    </row>
    <row r="374" spans="1:3" ht="16.350000000000001" customHeight="1" x14ac:dyDescent="0.25">
      <c r="A374" s="240">
        <v>198006</v>
      </c>
      <c r="B374" s="241">
        <v>47.1</v>
      </c>
      <c r="C374" s="233">
        <v>47.32</v>
      </c>
    </row>
    <row r="375" spans="1:3" ht="16.350000000000001" customHeight="1" x14ac:dyDescent="0.25">
      <c r="A375" s="238">
        <v>198007</v>
      </c>
      <c r="B375" s="239">
        <v>47.52</v>
      </c>
      <c r="C375" s="235">
        <v>47.79</v>
      </c>
    </row>
    <row r="376" spans="1:3" ht="16.350000000000001" customHeight="1" x14ac:dyDescent="0.25">
      <c r="A376" s="240">
        <v>198008</v>
      </c>
      <c r="B376" s="241">
        <v>48.02</v>
      </c>
      <c r="C376" s="233">
        <v>48.24</v>
      </c>
    </row>
    <row r="377" spans="1:3" ht="16.350000000000001" customHeight="1" x14ac:dyDescent="0.25">
      <c r="A377" s="238">
        <v>198009</v>
      </c>
      <c r="B377" s="239">
        <v>48.56</v>
      </c>
      <c r="C377" s="235">
        <v>48.92</v>
      </c>
    </row>
    <row r="378" spans="1:3" ht="16.350000000000001" customHeight="1" x14ac:dyDescent="0.25">
      <c r="A378" s="240">
        <v>198010</v>
      </c>
      <c r="B378" s="241">
        <v>49.23</v>
      </c>
      <c r="C378" s="233">
        <v>49.6</v>
      </c>
    </row>
    <row r="379" spans="1:3" ht="16.350000000000001" customHeight="1" x14ac:dyDescent="0.25">
      <c r="A379" s="238">
        <v>198011</v>
      </c>
      <c r="B379" s="239">
        <v>49.93</v>
      </c>
      <c r="C379" s="235">
        <v>50.27</v>
      </c>
    </row>
    <row r="380" spans="1:3" ht="16.350000000000001" customHeight="1" x14ac:dyDescent="0.25">
      <c r="A380" s="240">
        <v>198012</v>
      </c>
      <c r="B380" s="241">
        <v>50.56</v>
      </c>
      <c r="C380" s="233">
        <v>50.92</v>
      </c>
    </row>
    <row r="381" spans="1:3" ht="16.350000000000001" customHeight="1" x14ac:dyDescent="0.25">
      <c r="A381" s="238">
        <v>198101</v>
      </c>
      <c r="B381" s="239">
        <v>51.08</v>
      </c>
      <c r="C381" s="235">
        <v>51.45</v>
      </c>
    </row>
    <row r="382" spans="1:3" ht="16.350000000000001" customHeight="1" x14ac:dyDescent="0.25">
      <c r="A382" s="240">
        <v>198102</v>
      </c>
      <c r="B382" s="241">
        <v>51.71</v>
      </c>
      <c r="C382" s="233">
        <v>51.96</v>
      </c>
    </row>
    <row r="383" spans="1:3" ht="16.350000000000001" customHeight="1" x14ac:dyDescent="0.25">
      <c r="A383" s="238">
        <v>198103</v>
      </c>
      <c r="B383" s="239">
        <v>52.24</v>
      </c>
      <c r="C383" s="235">
        <v>52.49</v>
      </c>
    </row>
    <row r="384" spans="1:3" ht="16.350000000000001" customHeight="1" x14ac:dyDescent="0.25">
      <c r="A384" s="240">
        <v>198104</v>
      </c>
      <c r="B384" s="241">
        <v>52.71</v>
      </c>
      <c r="C384" s="233">
        <v>52.94</v>
      </c>
    </row>
    <row r="385" spans="1:3" ht="16.350000000000001" customHeight="1" x14ac:dyDescent="0.25">
      <c r="A385" s="238">
        <v>198105</v>
      </c>
      <c r="B385" s="239">
        <v>53.24</v>
      </c>
      <c r="C385" s="235">
        <v>53.57</v>
      </c>
    </row>
    <row r="386" spans="1:3" ht="16.350000000000001" customHeight="1" x14ac:dyDescent="0.25">
      <c r="A386" s="240">
        <v>198106</v>
      </c>
      <c r="B386" s="241">
        <v>53.9</v>
      </c>
      <c r="C386" s="233">
        <v>54.18</v>
      </c>
    </row>
    <row r="387" spans="1:3" ht="16.350000000000001" customHeight="1" x14ac:dyDescent="0.25">
      <c r="A387" s="238">
        <v>198107</v>
      </c>
      <c r="B387" s="239">
        <v>54.57</v>
      </c>
      <c r="C387" s="235">
        <v>54.93</v>
      </c>
    </row>
    <row r="388" spans="1:3" ht="16.350000000000001" customHeight="1" x14ac:dyDescent="0.25">
      <c r="A388" s="240">
        <v>198108</v>
      </c>
      <c r="B388" s="241">
        <v>55.3</v>
      </c>
      <c r="C388" s="233">
        <v>55.68</v>
      </c>
    </row>
    <row r="389" spans="1:3" ht="16.350000000000001" customHeight="1" x14ac:dyDescent="0.25">
      <c r="A389" s="238">
        <v>198109</v>
      </c>
      <c r="B389" s="239">
        <v>56.03</v>
      </c>
      <c r="C389" s="235">
        <v>56.39</v>
      </c>
    </row>
    <row r="390" spans="1:3" ht="16.350000000000001" customHeight="1" x14ac:dyDescent="0.25">
      <c r="A390" s="240">
        <v>198110</v>
      </c>
      <c r="B390" s="241">
        <v>56.79</v>
      </c>
      <c r="C390" s="233">
        <v>57.22</v>
      </c>
    </row>
    <row r="391" spans="1:3" ht="16.350000000000001" customHeight="1" x14ac:dyDescent="0.25">
      <c r="A391" s="238">
        <v>198111</v>
      </c>
      <c r="B391" s="239">
        <v>57.66</v>
      </c>
      <c r="C391" s="235">
        <v>58.09</v>
      </c>
    </row>
    <row r="392" spans="1:3" ht="16.350000000000001" customHeight="1" x14ac:dyDescent="0.25">
      <c r="A392" s="240">
        <v>198112</v>
      </c>
      <c r="B392" s="241">
        <v>58.64</v>
      </c>
      <c r="C392" s="233">
        <v>59.07</v>
      </c>
    </row>
    <row r="393" spans="1:3" ht="16.350000000000001" customHeight="1" x14ac:dyDescent="0.25">
      <c r="A393" s="238">
        <v>198201</v>
      </c>
      <c r="B393" s="239">
        <v>59.5</v>
      </c>
      <c r="C393" s="235">
        <v>59.84</v>
      </c>
    </row>
    <row r="394" spans="1:3" ht="16.350000000000001" customHeight="1" x14ac:dyDescent="0.25">
      <c r="A394" s="240">
        <v>198202</v>
      </c>
      <c r="B394" s="241">
        <v>60.24</v>
      </c>
      <c r="C394" s="233">
        <v>60.63</v>
      </c>
    </row>
    <row r="395" spans="1:3" ht="16.350000000000001" customHeight="1" x14ac:dyDescent="0.25">
      <c r="A395" s="238">
        <v>198203</v>
      </c>
      <c r="B395" s="239">
        <v>60.99</v>
      </c>
      <c r="C395" s="235">
        <v>61.4</v>
      </c>
    </row>
    <row r="396" spans="1:3" ht="16.350000000000001" customHeight="1" x14ac:dyDescent="0.25">
      <c r="A396" s="240">
        <v>198204</v>
      </c>
      <c r="B396" s="241">
        <v>61.82</v>
      </c>
      <c r="C396" s="233">
        <v>62.21</v>
      </c>
    </row>
    <row r="397" spans="1:3" ht="16.350000000000001" customHeight="1" x14ac:dyDescent="0.25">
      <c r="A397" s="238">
        <v>198205</v>
      </c>
      <c r="B397" s="239">
        <v>62.63</v>
      </c>
      <c r="C397" s="235">
        <v>63.02</v>
      </c>
    </row>
    <row r="398" spans="1:3" ht="16.350000000000001" customHeight="1" x14ac:dyDescent="0.25">
      <c r="A398" s="240">
        <v>198206</v>
      </c>
      <c r="B398" s="241">
        <v>63.52</v>
      </c>
      <c r="C398" s="233">
        <v>63.84</v>
      </c>
    </row>
    <row r="399" spans="1:3" ht="16.350000000000001" customHeight="1" x14ac:dyDescent="0.25">
      <c r="A399" s="238">
        <v>198207</v>
      </c>
      <c r="B399" s="239">
        <v>64.25</v>
      </c>
      <c r="C399" s="235">
        <v>64.69</v>
      </c>
    </row>
    <row r="400" spans="1:3" ht="16.350000000000001" customHeight="1" x14ac:dyDescent="0.25">
      <c r="A400" s="240">
        <v>198208</v>
      </c>
      <c r="B400" s="241">
        <v>65.180000000000007</v>
      </c>
      <c r="C400" s="233">
        <v>65.55</v>
      </c>
    </row>
    <row r="401" spans="1:3" ht="16.350000000000001" customHeight="1" x14ac:dyDescent="0.25">
      <c r="A401" s="238">
        <v>198209</v>
      </c>
      <c r="B401" s="239">
        <v>65.98</v>
      </c>
      <c r="C401" s="235">
        <v>66.42</v>
      </c>
    </row>
    <row r="402" spans="1:3" ht="16.350000000000001" customHeight="1" x14ac:dyDescent="0.25">
      <c r="A402" s="240">
        <v>198210</v>
      </c>
      <c r="B402" s="241">
        <v>66.989999999999995</v>
      </c>
      <c r="C402" s="233">
        <v>67.680000000000007</v>
      </c>
    </row>
    <row r="403" spans="1:3" ht="16.350000000000001" customHeight="1" x14ac:dyDescent="0.25">
      <c r="A403" s="238">
        <v>198211</v>
      </c>
      <c r="B403" s="239">
        <v>68.34</v>
      </c>
      <c r="C403" s="235">
        <v>68.97</v>
      </c>
    </row>
    <row r="404" spans="1:3" ht="16.350000000000001" customHeight="1" x14ac:dyDescent="0.25">
      <c r="A404" s="240">
        <v>198212</v>
      </c>
      <c r="B404" s="241">
        <v>69.59</v>
      </c>
      <c r="C404" s="233">
        <v>70.290000000000006</v>
      </c>
    </row>
    <row r="405" spans="1:3" ht="16.350000000000001" customHeight="1" x14ac:dyDescent="0.25">
      <c r="A405" s="238">
        <v>198301</v>
      </c>
      <c r="B405" s="239">
        <v>70.900000000000006</v>
      </c>
      <c r="C405" s="235">
        <v>71.45</v>
      </c>
    </row>
    <row r="406" spans="1:3" ht="16.350000000000001" customHeight="1" x14ac:dyDescent="0.25">
      <c r="A406" s="240">
        <v>198302</v>
      </c>
      <c r="B406" s="241">
        <v>72.06</v>
      </c>
      <c r="C406" s="233">
        <v>72.81</v>
      </c>
    </row>
    <row r="407" spans="1:3" ht="16.350000000000001" customHeight="1" x14ac:dyDescent="0.25">
      <c r="A407" s="238">
        <v>198303</v>
      </c>
      <c r="B407" s="239">
        <v>73.48</v>
      </c>
      <c r="C407" s="235">
        <v>74.19</v>
      </c>
    </row>
    <row r="408" spans="1:3" ht="16.350000000000001" customHeight="1" x14ac:dyDescent="0.25">
      <c r="A408" s="240">
        <v>198304</v>
      </c>
      <c r="B408" s="241">
        <v>74.89</v>
      </c>
      <c r="C408" s="233">
        <v>75.599999999999994</v>
      </c>
    </row>
    <row r="409" spans="1:3" ht="16.350000000000001" customHeight="1" x14ac:dyDescent="0.25">
      <c r="A409" s="238">
        <v>198305</v>
      </c>
      <c r="B409" s="239">
        <v>76.36</v>
      </c>
      <c r="C409" s="235">
        <v>77.040000000000006</v>
      </c>
    </row>
    <row r="410" spans="1:3" ht="16.350000000000001" customHeight="1" x14ac:dyDescent="0.25">
      <c r="A410" s="240">
        <v>198306</v>
      </c>
      <c r="B410" s="241">
        <v>77.78</v>
      </c>
      <c r="C410" s="233">
        <v>78.510000000000005</v>
      </c>
    </row>
    <row r="411" spans="1:3" ht="16.350000000000001" customHeight="1" x14ac:dyDescent="0.25">
      <c r="A411" s="238">
        <v>198307</v>
      </c>
      <c r="B411" s="239">
        <v>79.22</v>
      </c>
      <c r="C411" s="235">
        <v>80</v>
      </c>
    </row>
    <row r="412" spans="1:3" ht="16.350000000000001" customHeight="1" x14ac:dyDescent="0.25">
      <c r="A412" s="240">
        <v>198308</v>
      </c>
      <c r="B412" s="241">
        <v>80.88</v>
      </c>
      <c r="C412" s="233">
        <v>81.680000000000007</v>
      </c>
    </row>
    <row r="413" spans="1:3" ht="16.350000000000001" customHeight="1" x14ac:dyDescent="0.25">
      <c r="A413" s="238">
        <v>198309</v>
      </c>
      <c r="B413" s="239">
        <v>82.52</v>
      </c>
      <c r="C413" s="235">
        <v>83.4</v>
      </c>
    </row>
    <row r="414" spans="1:3" ht="16.350000000000001" customHeight="1" x14ac:dyDescent="0.25">
      <c r="A414" s="240">
        <v>198310</v>
      </c>
      <c r="B414" s="241">
        <v>84.26</v>
      </c>
      <c r="C414" s="233">
        <v>85.15</v>
      </c>
    </row>
    <row r="415" spans="1:3" ht="16.350000000000001" customHeight="1" x14ac:dyDescent="0.25">
      <c r="A415" s="238">
        <v>198311</v>
      </c>
      <c r="B415" s="239">
        <v>86.11</v>
      </c>
      <c r="C415" s="235">
        <v>86.94</v>
      </c>
    </row>
    <row r="416" spans="1:3" ht="16.350000000000001" customHeight="1" x14ac:dyDescent="0.25">
      <c r="A416" s="240">
        <v>198312</v>
      </c>
      <c r="B416" s="241">
        <v>87.83</v>
      </c>
      <c r="C416" s="233">
        <v>88.77</v>
      </c>
    </row>
    <row r="417" spans="1:3" ht="16.350000000000001" customHeight="1" x14ac:dyDescent="0.25">
      <c r="A417" s="238">
        <v>198401</v>
      </c>
      <c r="B417" s="239">
        <v>89.79</v>
      </c>
      <c r="C417" s="235">
        <v>90.63</v>
      </c>
    </row>
    <row r="418" spans="1:3" ht="16.350000000000001" customHeight="1" x14ac:dyDescent="0.25">
      <c r="A418" s="240">
        <v>198402</v>
      </c>
      <c r="B418" s="241">
        <v>91.57</v>
      </c>
      <c r="C418" s="233">
        <v>92.53</v>
      </c>
    </row>
    <row r="419" spans="1:3" ht="16.350000000000001" customHeight="1" x14ac:dyDescent="0.25">
      <c r="A419" s="238">
        <v>198403</v>
      </c>
      <c r="B419" s="239">
        <v>93.46</v>
      </c>
      <c r="C419" s="235">
        <v>94.47</v>
      </c>
    </row>
    <row r="420" spans="1:3" ht="16.350000000000001" customHeight="1" x14ac:dyDescent="0.25">
      <c r="A420" s="240">
        <v>198404</v>
      </c>
      <c r="B420" s="241">
        <v>95.42</v>
      </c>
      <c r="C420" s="233">
        <v>96.45</v>
      </c>
    </row>
    <row r="421" spans="1:3" ht="16.350000000000001" customHeight="1" x14ac:dyDescent="0.25">
      <c r="A421" s="238">
        <v>198405</v>
      </c>
      <c r="B421" s="239">
        <v>97.46</v>
      </c>
      <c r="C421" s="235">
        <v>98.47</v>
      </c>
    </row>
    <row r="422" spans="1:3" ht="16.350000000000001" customHeight="1" x14ac:dyDescent="0.25">
      <c r="A422" s="240">
        <v>198406</v>
      </c>
      <c r="B422" s="241">
        <v>99.4</v>
      </c>
      <c r="C422" s="233">
        <v>100.4</v>
      </c>
    </row>
    <row r="423" spans="1:3" ht="16.350000000000001" customHeight="1" x14ac:dyDescent="0.25">
      <c r="A423" s="238">
        <v>198407</v>
      </c>
      <c r="B423" s="239">
        <v>101.73</v>
      </c>
      <c r="C423" s="235">
        <v>102.65</v>
      </c>
    </row>
    <row r="424" spans="1:3" ht="16.350000000000001" customHeight="1" x14ac:dyDescent="0.25">
      <c r="A424" s="240">
        <v>198408</v>
      </c>
      <c r="B424" s="241">
        <v>103.73</v>
      </c>
      <c r="C424" s="233">
        <v>104.81</v>
      </c>
    </row>
    <row r="425" spans="1:3" ht="16.350000000000001" customHeight="1" x14ac:dyDescent="0.25">
      <c r="A425" s="238">
        <v>198409</v>
      </c>
      <c r="B425" s="239">
        <v>105.93</v>
      </c>
      <c r="C425" s="235">
        <v>107.01</v>
      </c>
    </row>
    <row r="426" spans="1:3" ht="16.350000000000001" customHeight="1" x14ac:dyDescent="0.25">
      <c r="A426" s="240">
        <v>198410</v>
      </c>
      <c r="B426" s="241">
        <v>108.13</v>
      </c>
      <c r="C426" s="233">
        <v>109.26</v>
      </c>
    </row>
    <row r="427" spans="1:3" ht="16.350000000000001" customHeight="1" x14ac:dyDescent="0.25">
      <c r="A427" s="238">
        <v>198411</v>
      </c>
      <c r="B427" s="239">
        <v>110.43</v>
      </c>
      <c r="C427" s="235">
        <v>111.55</v>
      </c>
    </row>
    <row r="428" spans="1:3" ht="16.350000000000001" customHeight="1" x14ac:dyDescent="0.25">
      <c r="A428" s="240">
        <v>198412</v>
      </c>
      <c r="B428" s="241">
        <v>112.76</v>
      </c>
      <c r="C428" s="233">
        <v>113.89</v>
      </c>
    </row>
    <row r="429" spans="1:3" ht="16.350000000000001" customHeight="1" x14ac:dyDescent="0.25">
      <c r="A429" s="238">
        <v>198501</v>
      </c>
      <c r="B429" s="239">
        <v>115.17</v>
      </c>
      <c r="C429" s="235">
        <v>116.6</v>
      </c>
    </row>
    <row r="430" spans="1:3" ht="16.350000000000001" customHeight="1" x14ac:dyDescent="0.25">
      <c r="A430" s="240">
        <v>198502</v>
      </c>
      <c r="B430" s="241">
        <v>118.25</v>
      </c>
      <c r="C430" s="233">
        <v>120.1</v>
      </c>
    </row>
    <row r="431" spans="1:3" ht="16.350000000000001" customHeight="1" x14ac:dyDescent="0.25">
      <c r="A431" s="238">
        <v>198503</v>
      </c>
      <c r="B431" s="239">
        <v>123.15</v>
      </c>
      <c r="C431" s="235">
        <v>126.27</v>
      </c>
    </row>
    <row r="432" spans="1:3" ht="16.350000000000001" customHeight="1" x14ac:dyDescent="0.25">
      <c r="A432" s="240">
        <v>198504</v>
      </c>
      <c r="B432" s="241">
        <v>129.62</v>
      </c>
      <c r="C432" s="233">
        <v>132.58000000000001</v>
      </c>
    </row>
    <row r="433" spans="1:3" ht="16.350000000000001" customHeight="1" x14ac:dyDescent="0.25">
      <c r="A433" s="238">
        <v>198505</v>
      </c>
      <c r="B433" s="239">
        <v>135.94999999999999</v>
      </c>
      <c r="C433" s="235">
        <v>138.69999999999999</v>
      </c>
    </row>
    <row r="434" spans="1:3" ht="16.350000000000001" customHeight="1" x14ac:dyDescent="0.25">
      <c r="A434" s="240">
        <v>198506</v>
      </c>
      <c r="B434" s="241">
        <v>140.72999999999999</v>
      </c>
      <c r="C434" s="233">
        <v>142.9</v>
      </c>
    </row>
    <row r="435" spans="1:3" ht="16.350000000000001" customHeight="1" x14ac:dyDescent="0.25">
      <c r="A435" s="238">
        <v>198507</v>
      </c>
      <c r="B435" s="239">
        <v>145.51</v>
      </c>
      <c r="C435" s="235">
        <v>147.79</v>
      </c>
    </row>
    <row r="436" spans="1:3" ht="16.350000000000001" customHeight="1" x14ac:dyDescent="0.25">
      <c r="A436" s="240">
        <v>198508</v>
      </c>
      <c r="B436" s="241">
        <v>150.03</v>
      </c>
      <c r="C436" s="233">
        <v>152.06</v>
      </c>
    </row>
    <row r="437" spans="1:3" ht="16.350000000000001" customHeight="1" x14ac:dyDescent="0.25">
      <c r="A437" s="238">
        <v>198509</v>
      </c>
      <c r="B437" s="239">
        <v>155.30000000000001</v>
      </c>
      <c r="C437" s="235">
        <v>157.9</v>
      </c>
    </row>
    <row r="438" spans="1:3" ht="16.350000000000001" customHeight="1" x14ac:dyDescent="0.25">
      <c r="A438" s="240">
        <v>198510</v>
      </c>
      <c r="B438" s="241">
        <v>160.26</v>
      </c>
      <c r="C438" s="233">
        <v>162.43</v>
      </c>
    </row>
    <row r="439" spans="1:3" ht="16.350000000000001" customHeight="1" x14ac:dyDescent="0.25">
      <c r="A439" s="238">
        <v>198511</v>
      </c>
      <c r="B439" s="239">
        <v>164.58</v>
      </c>
      <c r="C439" s="235">
        <v>166.64</v>
      </c>
    </row>
    <row r="440" spans="1:3" ht="16.350000000000001" customHeight="1" x14ac:dyDescent="0.25">
      <c r="A440" s="240">
        <v>198512</v>
      </c>
      <c r="B440" s="241">
        <v>169.19</v>
      </c>
      <c r="C440" s="233">
        <v>172.2</v>
      </c>
    </row>
    <row r="441" spans="1:3" ht="16.350000000000001" customHeight="1" x14ac:dyDescent="0.25">
      <c r="A441" s="238">
        <v>198601</v>
      </c>
      <c r="B441" s="239">
        <v>173.7</v>
      </c>
      <c r="C441" s="235">
        <v>175</v>
      </c>
    </row>
    <row r="442" spans="1:3" ht="16.350000000000001" customHeight="1" x14ac:dyDescent="0.25">
      <c r="A442" s="240">
        <v>198602</v>
      </c>
      <c r="B442" s="241">
        <v>176.59</v>
      </c>
      <c r="C442" s="233">
        <v>178.1</v>
      </c>
    </row>
    <row r="443" spans="1:3" ht="16.350000000000001" customHeight="1" x14ac:dyDescent="0.25">
      <c r="A443" s="238">
        <v>198603</v>
      </c>
      <c r="B443" s="239">
        <v>179.74</v>
      </c>
      <c r="C443" s="235">
        <v>181.53</v>
      </c>
    </row>
    <row r="444" spans="1:3" ht="16.350000000000001" customHeight="1" x14ac:dyDescent="0.25">
      <c r="A444" s="240">
        <v>198604</v>
      </c>
      <c r="B444" s="241">
        <v>184.43</v>
      </c>
      <c r="C444" s="233">
        <v>186.56</v>
      </c>
    </row>
    <row r="445" spans="1:3" ht="16.350000000000001" customHeight="1" x14ac:dyDescent="0.25">
      <c r="A445" s="238">
        <v>198605</v>
      </c>
      <c r="B445" s="239">
        <v>188.53</v>
      </c>
      <c r="C445" s="235">
        <v>190.46</v>
      </c>
    </row>
    <row r="446" spans="1:3" ht="16.350000000000001" customHeight="1" x14ac:dyDescent="0.25">
      <c r="A446" s="240">
        <v>198606</v>
      </c>
      <c r="B446" s="241">
        <v>192.35</v>
      </c>
      <c r="C446" s="233">
        <v>193.76</v>
      </c>
    </row>
    <row r="447" spans="1:3" ht="16.350000000000001" customHeight="1" x14ac:dyDescent="0.25">
      <c r="A447" s="238">
        <v>198607</v>
      </c>
      <c r="B447" s="239">
        <v>195.8</v>
      </c>
      <c r="C447" s="235">
        <v>197.59</v>
      </c>
    </row>
    <row r="448" spans="1:3" ht="16.350000000000001" customHeight="1" x14ac:dyDescent="0.25">
      <c r="A448" s="240">
        <v>198608</v>
      </c>
      <c r="B448" s="241">
        <v>199.17</v>
      </c>
      <c r="C448" s="233">
        <v>200.72</v>
      </c>
    </row>
    <row r="449" spans="1:3" ht="16.350000000000001" customHeight="1" x14ac:dyDescent="0.25">
      <c r="A449" s="238">
        <v>198609</v>
      </c>
      <c r="B449" s="239">
        <v>203.24</v>
      </c>
      <c r="C449" s="235">
        <v>205.56</v>
      </c>
    </row>
    <row r="450" spans="1:3" ht="16.350000000000001" customHeight="1" x14ac:dyDescent="0.25">
      <c r="A450" s="240">
        <v>198610</v>
      </c>
      <c r="B450" s="241">
        <v>208.05</v>
      </c>
      <c r="C450" s="233">
        <v>210.3</v>
      </c>
    </row>
    <row r="451" spans="1:3" ht="16.350000000000001" customHeight="1" x14ac:dyDescent="0.25">
      <c r="A451" s="238">
        <v>198611</v>
      </c>
      <c r="B451" s="239">
        <v>212.56</v>
      </c>
      <c r="C451" s="235">
        <v>214.64</v>
      </c>
    </row>
    <row r="452" spans="1:3" ht="16.350000000000001" customHeight="1" x14ac:dyDescent="0.25">
      <c r="A452" s="240">
        <v>198612</v>
      </c>
      <c r="B452" s="241">
        <v>216.97</v>
      </c>
      <c r="C452" s="233">
        <v>219</v>
      </c>
    </row>
    <row r="453" spans="1:3" ht="16.350000000000001" customHeight="1" x14ac:dyDescent="0.25">
      <c r="A453" s="238">
        <v>198701</v>
      </c>
      <c r="B453" s="239">
        <v>221.03</v>
      </c>
      <c r="C453" s="235">
        <v>222.79</v>
      </c>
    </row>
    <row r="454" spans="1:3" ht="16.350000000000001" customHeight="1" x14ac:dyDescent="0.25">
      <c r="A454" s="240">
        <v>198702</v>
      </c>
      <c r="B454" s="241">
        <v>224.82</v>
      </c>
      <c r="C454" s="233">
        <v>226.73</v>
      </c>
    </row>
    <row r="455" spans="1:3" ht="16.350000000000001" customHeight="1" x14ac:dyDescent="0.25">
      <c r="A455" s="238">
        <v>198703</v>
      </c>
      <c r="B455" s="239">
        <v>229.02</v>
      </c>
      <c r="C455" s="235">
        <v>231.08</v>
      </c>
    </row>
    <row r="456" spans="1:3" ht="16.350000000000001" customHeight="1" x14ac:dyDescent="0.25">
      <c r="A456" s="240">
        <v>198704</v>
      </c>
      <c r="B456" s="241">
        <v>233.17</v>
      </c>
      <c r="C456" s="233">
        <v>235.13</v>
      </c>
    </row>
    <row r="457" spans="1:3" ht="16.350000000000001" customHeight="1" x14ac:dyDescent="0.25">
      <c r="A457" s="238">
        <v>198705</v>
      </c>
      <c r="B457" s="239">
        <v>237.44</v>
      </c>
      <c r="C457" s="235">
        <v>239.41</v>
      </c>
    </row>
    <row r="458" spans="1:3" ht="16.350000000000001" customHeight="1" x14ac:dyDescent="0.25">
      <c r="A458" s="240">
        <v>198706</v>
      </c>
      <c r="B458" s="241">
        <v>241.39</v>
      </c>
      <c r="C458" s="233">
        <v>243.32</v>
      </c>
    </row>
    <row r="459" spans="1:3" ht="16.350000000000001" customHeight="1" x14ac:dyDescent="0.25">
      <c r="A459" s="238">
        <v>198707</v>
      </c>
      <c r="B459" s="239">
        <v>245.55</v>
      </c>
      <c r="C459" s="235">
        <v>247.56</v>
      </c>
    </row>
    <row r="460" spans="1:3" ht="16.350000000000001" customHeight="1" x14ac:dyDescent="0.25">
      <c r="A460" s="240">
        <v>198708</v>
      </c>
      <c r="B460" s="241">
        <v>249.35</v>
      </c>
      <c r="C460" s="233">
        <v>250.95</v>
      </c>
    </row>
    <row r="461" spans="1:3" ht="16.350000000000001" customHeight="1" x14ac:dyDescent="0.25">
      <c r="A461" s="238">
        <v>198709</v>
      </c>
      <c r="B461" s="239">
        <v>252.84</v>
      </c>
      <c r="C461" s="235">
        <v>254.39</v>
      </c>
    </row>
    <row r="462" spans="1:3" ht="16.350000000000001" customHeight="1" x14ac:dyDescent="0.25">
      <c r="A462" s="240">
        <v>198710</v>
      </c>
      <c r="B462" s="241">
        <v>255.85</v>
      </c>
      <c r="C462" s="233">
        <v>257.17</v>
      </c>
    </row>
    <row r="463" spans="1:3" ht="16.350000000000001" customHeight="1" x14ac:dyDescent="0.25">
      <c r="A463" s="238">
        <v>198711</v>
      </c>
      <c r="B463" s="239">
        <v>258.74</v>
      </c>
      <c r="C463" s="235">
        <v>260.3</v>
      </c>
    </row>
    <row r="464" spans="1:3" ht="16.350000000000001" customHeight="1" x14ac:dyDescent="0.25">
      <c r="A464" s="240">
        <v>198712</v>
      </c>
      <c r="B464" s="241">
        <v>262.08</v>
      </c>
      <c r="C464" s="233">
        <v>263.7</v>
      </c>
    </row>
    <row r="465" spans="1:3" ht="16.350000000000001" customHeight="1" x14ac:dyDescent="0.25">
      <c r="A465" s="238">
        <v>198801</v>
      </c>
      <c r="B465" s="239">
        <v>265.82</v>
      </c>
      <c r="C465" s="235">
        <v>267.98</v>
      </c>
    </row>
    <row r="466" spans="1:3" ht="16.350000000000001" customHeight="1" x14ac:dyDescent="0.25">
      <c r="A466" s="240">
        <v>198802</v>
      </c>
      <c r="B466" s="241">
        <v>270.91000000000003</v>
      </c>
      <c r="C466" s="233">
        <v>273.64</v>
      </c>
    </row>
    <row r="467" spans="1:3" ht="16.350000000000001" customHeight="1" x14ac:dyDescent="0.25">
      <c r="A467" s="238">
        <v>198803</v>
      </c>
      <c r="B467" s="239">
        <v>276.92</v>
      </c>
      <c r="C467" s="235">
        <v>280.08999999999997</v>
      </c>
    </row>
    <row r="468" spans="1:3" ht="16.350000000000001" customHeight="1" x14ac:dyDescent="0.25">
      <c r="A468" s="240">
        <v>198804</v>
      </c>
      <c r="B468" s="241">
        <v>283.45</v>
      </c>
      <c r="C468" s="233">
        <v>286.45999999999998</v>
      </c>
    </row>
    <row r="469" spans="1:3" ht="16.350000000000001" customHeight="1" x14ac:dyDescent="0.25">
      <c r="A469" s="238">
        <v>198805</v>
      </c>
      <c r="B469" s="239">
        <v>289.95999999999998</v>
      </c>
      <c r="C469" s="235">
        <v>293.16000000000003</v>
      </c>
    </row>
    <row r="470" spans="1:3" ht="16.350000000000001" customHeight="1" x14ac:dyDescent="0.25">
      <c r="A470" s="240">
        <v>198806</v>
      </c>
      <c r="B470" s="241">
        <v>296.36</v>
      </c>
      <c r="C470" s="233">
        <v>299.27999999999997</v>
      </c>
    </row>
    <row r="471" spans="1:3" ht="16.350000000000001" customHeight="1" x14ac:dyDescent="0.25">
      <c r="A471" s="238">
        <v>198807</v>
      </c>
      <c r="B471" s="239">
        <v>302.36</v>
      </c>
      <c r="C471" s="235">
        <v>305.02999999999997</v>
      </c>
    </row>
    <row r="472" spans="1:3" ht="16.350000000000001" customHeight="1" x14ac:dyDescent="0.25">
      <c r="A472" s="240">
        <v>198808</v>
      </c>
      <c r="B472" s="241">
        <v>308.39999999999998</v>
      </c>
      <c r="C472" s="233">
        <v>311.44</v>
      </c>
    </row>
    <row r="473" spans="1:3" ht="16.350000000000001" customHeight="1" x14ac:dyDescent="0.25">
      <c r="A473" s="238">
        <v>198809</v>
      </c>
      <c r="B473" s="239">
        <v>314.85000000000002</v>
      </c>
      <c r="C473" s="235">
        <v>317.95999999999998</v>
      </c>
    </row>
    <row r="474" spans="1:3" ht="16.350000000000001" customHeight="1" x14ac:dyDescent="0.25">
      <c r="A474" s="240">
        <v>198810</v>
      </c>
      <c r="B474" s="241">
        <v>321.07</v>
      </c>
      <c r="C474" s="233">
        <v>323.88</v>
      </c>
    </row>
    <row r="475" spans="1:3" ht="16.350000000000001" customHeight="1" x14ac:dyDescent="0.25">
      <c r="A475" s="238">
        <v>198811</v>
      </c>
      <c r="B475" s="239">
        <v>327.01</v>
      </c>
      <c r="C475" s="235">
        <v>329.88</v>
      </c>
    </row>
    <row r="476" spans="1:3" ht="16.350000000000001" customHeight="1" x14ac:dyDescent="0.25">
      <c r="A476" s="240">
        <v>198812</v>
      </c>
      <c r="B476" s="241">
        <v>332.97</v>
      </c>
      <c r="C476" s="233">
        <v>335.86</v>
      </c>
    </row>
    <row r="477" spans="1:3" ht="16.350000000000001" customHeight="1" x14ac:dyDescent="0.25">
      <c r="A477" s="238">
        <v>198901</v>
      </c>
      <c r="B477" s="239">
        <v>339.62</v>
      </c>
      <c r="C477" s="235">
        <v>343.12</v>
      </c>
    </row>
    <row r="478" spans="1:3" ht="16.350000000000001" customHeight="1" x14ac:dyDescent="0.25">
      <c r="A478" s="240">
        <v>198902</v>
      </c>
      <c r="B478" s="241">
        <v>346.83</v>
      </c>
      <c r="C478" s="233">
        <v>350.22</v>
      </c>
    </row>
    <row r="479" spans="1:3" ht="16.350000000000001" customHeight="1" x14ac:dyDescent="0.25">
      <c r="A479" s="238">
        <v>198903</v>
      </c>
      <c r="B479" s="239">
        <v>354.12</v>
      </c>
      <c r="C479" s="235">
        <v>357.72</v>
      </c>
    </row>
    <row r="480" spans="1:3" ht="16.350000000000001" customHeight="1" x14ac:dyDescent="0.25">
      <c r="A480" s="240">
        <v>198904</v>
      </c>
      <c r="B480" s="241">
        <v>361.83</v>
      </c>
      <c r="C480" s="233">
        <v>365.61</v>
      </c>
    </row>
    <row r="481" spans="1:3" ht="16.350000000000001" customHeight="1" x14ac:dyDescent="0.25">
      <c r="A481" s="238">
        <v>198905</v>
      </c>
      <c r="B481" s="239">
        <v>369.93</v>
      </c>
      <c r="C481" s="235">
        <v>373.7</v>
      </c>
    </row>
    <row r="482" spans="1:3" ht="16.350000000000001" customHeight="1" x14ac:dyDescent="0.25">
      <c r="A482" s="240">
        <v>198906</v>
      </c>
      <c r="B482" s="241">
        <v>377.92</v>
      </c>
      <c r="C482" s="233">
        <v>381.79</v>
      </c>
    </row>
    <row r="483" spans="1:3" ht="16.350000000000001" customHeight="1" x14ac:dyDescent="0.25">
      <c r="A483" s="238">
        <v>198907</v>
      </c>
      <c r="B483" s="239">
        <v>385.71</v>
      </c>
      <c r="C483" s="235">
        <v>389.2</v>
      </c>
    </row>
    <row r="484" spans="1:3" ht="16.350000000000001" customHeight="1" x14ac:dyDescent="0.25">
      <c r="A484" s="240">
        <v>198908</v>
      </c>
      <c r="B484" s="241">
        <v>393.43</v>
      </c>
      <c r="C484" s="233">
        <v>397.33</v>
      </c>
    </row>
    <row r="485" spans="1:3" ht="16.350000000000001" customHeight="1" x14ac:dyDescent="0.25">
      <c r="A485" s="238">
        <v>198909</v>
      </c>
      <c r="B485" s="239">
        <v>401.8</v>
      </c>
      <c r="C485" s="235">
        <v>405.84</v>
      </c>
    </row>
    <row r="486" spans="1:3" ht="16.350000000000001" customHeight="1" x14ac:dyDescent="0.25">
      <c r="A486" s="240">
        <v>198910</v>
      </c>
      <c r="B486" s="241">
        <v>410.55</v>
      </c>
      <c r="C486" s="233">
        <v>414.87</v>
      </c>
    </row>
    <row r="487" spans="1:3" ht="16.350000000000001" customHeight="1" x14ac:dyDescent="0.25">
      <c r="A487" s="238">
        <v>198911</v>
      </c>
      <c r="B487" s="239">
        <v>419.76</v>
      </c>
      <c r="C487" s="235">
        <v>424.16</v>
      </c>
    </row>
    <row r="488" spans="1:3" ht="16.350000000000001" customHeight="1" x14ac:dyDescent="0.25">
      <c r="A488" s="240">
        <v>198912</v>
      </c>
      <c r="B488" s="241">
        <v>429.3</v>
      </c>
      <c r="C488" s="233">
        <v>433.92</v>
      </c>
    </row>
    <row r="489" spans="1:3" ht="16.350000000000001" customHeight="1" x14ac:dyDescent="0.25">
      <c r="A489" s="238">
        <v>199001</v>
      </c>
      <c r="B489" s="239">
        <v>440.08</v>
      </c>
      <c r="C489" s="235">
        <v>445.69</v>
      </c>
    </row>
    <row r="490" spans="1:3" ht="16.350000000000001" customHeight="1" x14ac:dyDescent="0.25">
      <c r="A490" s="240">
        <v>199002</v>
      </c>
      <c r="B490" s="241">
        <v>451.72</v>
      </c>
      <c r="C490" s="233">
        <v>457.17</v>
      </c>
    </row>
    <row r="491" spans="1:3" ht="16.350000000000001" customHeight="1" x14ac:dyDescent="0.25">
      <c r="A491" s="238">
        <v>199003</v>
      </c>
      <c r="B491" s="239">
        <v>463.4</v>
      </c>
      <c r="C491" s="235">
        <v>468.96</v>
      </c>
    </row>
    <row r="492" spans="1:3" ht="16.350000000000001" customHeight="1" x14ac:dyDescent="0.25">
      <c r="A492" s="240">
        <v>199004</v>
      </c>
      <c r="B492" s="241">
        <v>474.62</v>
      </c>
      <c r="C492" s="233">
        <v>479.75</v>
      </c>
    </row>
    <row r="493" spans="1:3" ht="16.350000000000001" customHeight="1" x14ac:dyDescent="0.25">
      <c r="A493" s="238">
        <v>199005</v>
      </c>
      <c r="B493" s="239">
        <v>485.99</v>
      </c>
      <c r="C493" s="235">
        <v>491.64</v>
      </c>
    </row>
    <row r="494" spans="1:3" ht="16.350000000000001" customHeight="1" x14ac:dyDescent="0.25">
      <c r="A494" s="240">
        <v>199006</v>
      </c>
      <c r="B494" s="241">
        <v>497.31</v>
      </c>
      <c r="C494" s="233">
        <v>502.39</v>
      </c>
    </row>
    <row r="495" spans="1:3" ht="16.350000000000001" customHeight="1" x14ac:dyDescent="0.25">
      <c r="A495" s="238">
        <v>199007</v>
      </c>
      <c r="B495" s="239">
        <v>508.35</v>
      </c>
      <c r="C495" s="235">
        <v>513.71</v>
      </c>
    </row>
    <row r="496" spans="1:3" ht="16.350000000000001" customHeight="1" x14ac:dyDescent="0.25">
      <c r="A496" s="240">
        <v>199008</v>
      </c>
      <c r="B496" s="241">
        <v>519.94000000000005</v>
      </c>
      <c r="C496" s="233">
        <v>525.6</v>
      </c>
    </row>
    <row r="497" spans="1:3" ht="16.350000000000001" customHeight="1" x14ac:dyDescent="0.25">
      <c r="A497" s="238">
        <v>199009</v>
      </c>
      <c r="B497" s="239">
        <v>530.54</v>
      </c>
      <c r="C497" s="235">
        <v>534.9</v>
      </c>
    </row>
    <row r="498" spans="1:3" ht="16.350000000000001" customHeight="1" x14ac:dyDescent="0.25">
      <c r="A498" s="240">
        <v>199010</v>
      </c>
      <c r="B498" s="241">
        <v>540.46</v>
      </c>
      <c r="C498" s="233">
        <v>545.61</v>
      </c>
    </row>
    <row r="499" spans="1:3" ht="16.350000000000001" customHeight="1" x14ac:dyDescent="0.25">
      <c r="A499" s="238">
        <v>199011</v>
      </c>
      <c r="B499" s="239">
        <v>551.33000000000004</v>
      </c>
      <c r="C499" s="235">
        <v>556.63</v>
      </c>
    </row>
    <row r="500" spans="1:3" ht="16.350000000000001" customHeight="1" x14ac:dyDescent="0.25">
      <c r="A500" s="240">
        <v>199012</v>
      </c>
      <c r="B500" s="241">
        <v>563.38</v>
      </c>
      <c r="C500" s="233">
        <v>568.73</v>
      </c>
    </row>
    <row r="501" spans="1:3" ht="16.350000000000001" customHeight="1" x14ac:dyDescent="0.25">
      <c r="A501" s="238">
        <v>199101</v>
      </c>
      <c r="B501" s="239">
        <v>574.09</v>
      </c>
      <c r="C501" s="235">
        <v>578.96</v>
      </c>
    </row>
    <row r="502" spans="1:3" ht="16.350000000000001" customHeight="1" x14ac:dyDescent="0.25">
      <c r="A502" s="240">
        <v>199102</v>
      </c>
      <c r="B502" s="241">
        <v>584.07000000000005</v>
      </c>
      <c r="C502" s="233">
        <v>588.63</v>
      </c>
    </row>
    <row r="503" spans="1:3" ht="16.350000000000001" customHeight="1" x14ac:dyDescent="0.25">
      <c r="A503" s="238">
        <v>199103</v>
      </c>
      <c r="B503" s="239">
        <v>593.75</v>
      </c>
      <c r="C503" s="235">
        <v>598.46</v>
      </c>
    </row>
    <row r="504" spans="1:3" ht="16.350000000000001" customHeight="1" x14ac:dyDescent="0.25">
      <c r="A504" s="240">
        <v>199104</v>
      </c>
      <c r="B504" s="241">
        <v>603.72</v>
      </c>
      <c r="C504" s="233">
        <v>608.45000000000005</v>
      </c>
    </row>
    <row r="505" spans="1:3" ht="16.350000000000001" customHeight="1" x14ac:dyDescent="0.25">
      <c r="A505" s="238">
        <v>199105</v>
      </c>
      <c r="B505" s="239">
        <v>613.76</v>
      </c>
      <c r="C505" s="235">
        <v>618.61</v>
      </c>
    </row>
    <row r="506" spans="1:3" ht="16.350000000000001" customHeight="1" x14ac:dyDescent="0.25">
      <c r="A506" s="240">
        <v>199106</v>
      </c>
      <c r="B506" s="241">
        <v>624.15</v>
      </c>
      <c r="C506" s="233">
        <v>628.82000000000005</v>
      </c>
    </row>
    <row r="507" spans="1:3" ht="16.350000000000001" customHeight="1" x14ac:dyDescent="0.25">
      <c r="A507" s="238">
        <v>199107</v>
      </c>
      <c r="B507" s="239">
        <v>634.4</v>
      </c>
      <c r="C507" s="235">
        <v>639.37</v>
      </c>
    </row>
    <row r="508" spans="1:3" ht="16.350000000000001" customHeight="1" x14ac:dyDescent="0.25">
      <c r="A508" s="240">
        <v>199108</v>
      </c>
      <c r="B508" s="241">
        <v>645.55999999999995</v>
      </c>
      <c r="C508" s="233">
        <v>652.11</v>
      </c>
    </row>
    <row r="509" spans="1:3" ht="16.350000000000001" customHeight="1" x14ac:dyDescent="0.25">
      <c r="A509" s="238">
        <v>199109</v>
      </c>
      <c r="B509" s="239">
        <v>660.52</v>
      </c>
      <c r="C509" s="235">
        <v>667.18</v>
      </c>
    </row>
    <row r="510" spans="1:3" ht="16.350000000000001" customHeight="1" x14ac:dyDescent="0.25">
      <c r="A510" s="240">
        <v>199110</v>
      </c>
      <c r="B510" s="241">
        <v>673.84</v>
      </c>
      <c r="C510" s="233">
        <v>679.3</v>
      </c>
    </row>
    <row r="511" spans="1:3" ht="16.350000000000001" customHeight="1" x14ac:dyDescent="0.25">
      <c r="A511" s="238">
        <v>199111</v>
      </c>
      <c r="B511" s="239">
        <v>687.59</v>
      </c>
      <c r="C511" s="235">
        <v>694.7</v>
      </c>
    </row>
    <row r="512" spans="1:3" ht="16.350000000000001" customHeight="1" x14ac:dyDescent="0.25">
      <c r="A512" s="240">
        <v>199112</v>
      </c>
      <c r="B512" s="241">
        <v>630.38</v>
      </c>
      <c r="C512" s="233">
        <v>638.61</v>
      </c>
    </row>
    <row r="513" spans="1:3" ht="16.350000000000001" customHeight="1" x14ac:dyDescent="0.25">
      <c r="A513" s="238">
        <v>199201</v>
      </c>
      <c r="B513" s="239">
        <v>645.17999999999995</v>
      </c>
      <c r="C513" s="235">
        <v>644.27</v>
      </c>
    </row>
    <row r="514" spans="1:3" ht="16.350000000000001" customHeight="1" x14ac:dyDescent="0.25">
      <c r="A514" s="240">
        <v>199202</v>
      </c>
      <c r="B514" s="241">
        <v>635.53</v>
      </c>
      <c r="C514" s="233">
        <v>636.54</v>
      </c>
    </row>
    <row r="515" spans="1:3" ht="16.350000000000001" customHeight="1" x14ac:dyDescent="0.25">
      <c r="A515" s="238">
        <v>199203</v>
      </c>
      <c r="B515" s="239">
        <v>640.33000000000004</v>
      </c>
      <c r="C515" s="235">
        <v>641.59</v>
      </c>
    </row>
    <row r="516" spans="1:3" ht="16.350000000000001" customHeight="1" x14ac:dyDescent="0.25">
      <c r="A516" s="240">
        <v>199204</v>
      </c>
      <c r="B516" s="241">
        <v>649.16</v>
      </c>
      <c r="C516" s="233">
        <v>653.83000000000004</v>
      </c>
    </row>
    <row r="517" spans="1:3" ht="16.350000000000001" customHeight="1" x14ac:dyDescent="0.25">
      <c r="A517" s="238">
        <v>199205</v>
      </c>
      <c r="B517" s="239">
        <v>659.81</v>
      </c>
      <c r="C517" s="235">
        <v>664.37</v>
      </c>
    </row>
    <row r="518" spans="1:3" ht="16.350000000000001" customHeight="1" x14ac:dyDescent="0.25">
      <c r="A518" s="240">
        <v>199206</v>
      </c>
      <c r="B518" s="241">
        <v>675.79</v>
      </c>
      <c r="C518" s="233">
        <v>697.57</v>
      </c>
    </row>
    <row r="519" spans="1:3" ht="16.350000000000001" customHeight="1" x14ac:dyDescent="0.25">
      <c r="A519" s="238">
        <v>199207</v>
      </c>
      <c r="B519" s="239">
        <v>704.5</v>
      </c>
      <c r="C519" s="235">
        <v>705.14</v>
      </c>
    </row>
    <row r="520" spans="1:3" ht="16.350000000000001" customHeight="1" x14ac:dyDescent="0.25">
      <c r="A520" s="240">
        <v>199208</v>
      </c>
      <c r="B520" s="241">
        <v>693.72</v>
      </c>
      <c r="C520" s="233">
        <v>691.68</v>
      </c>
    </row>
    <row r="521" spans="1:3" ht="16.350000000000001" customHeight="1" x14ac:dyDescent="0.25">
      <c r="A521" s="238">
        <v>199209</v>
      </c>
      <c r="B521" s="239">
        <v>697.11</v>
      </c>
      <c r="C521" s="235">
        <v>702.81</v>
      </c>
    </row>
    <row r="522" spans="1:3" ht="16.350000000000001" customHeight="1" x14ac:dyDescent="0.25">
      <c r="A522" s="240">
        <v>199210</v>
      </c>
      <c r="B522" s="241">
        <v>707.65</v>
      </c>
      <c r="C522" s="233">
        <v>716.88</v>
      </c>
    </row>
    <row r="523" spans="1:3" ht="16.350000000000001" customHeight="1" x14ac:dyDescent="0.25">
      <c r="A523" s="238">
        <v>199211</v>
      </c>
      <c r="B523" s="239">
        <v>722.43</v>
      </c>
      <c r="C523" s="235">
        <v>725.45</v>
      </c>
    </row>
    <row r="524" spans="1:3" ht="16.350000000000001" customHeight="1" x14ac:dyDescent="0.25">
      <c r="A524" s="240">
        <v>199212</v>
      </c>
      <c r="B524" s="241">
        <v>733.42</v>
      </c>
      <c r="C524" s="233">
        <v>737.98</v>
      </c>
    </row>
    <row r="525" spans="1:3" ht="16.350000000000001" customHeight="1" x14ac:dyDescent="0.25">
      <c r="A525" s="238">
        <v>199301</v>
      </c>
      <c r="B525" s="239">
        <v>745.52</v>
      </c>
      <c r="C525" s="235">
        <v>746.05</v>
      </c>
    </row>
    <row r="526" spans="1:3" ht="16.350000000000001" customHeight="1" x14ac:dyDescent="0.25">
      <c r="A526" s="240">
        <v>199302</v>
      </c>
      <c r="B526" s="241">
        <v>749.08</v>
      </c>
      <c r="C526" s="233">
        <v>758.03</v>
      </c>
    </row>
    <row r="527" spans="1:3" ht="16.350000000000001" customHeight="1" x14ac:dyDescent="0.25">
      <c r="A527" s="238">
        <v>199303</v>
      </c>
      <c r="B527" s="239">
        <v>764.38</v>
      </c>
      <c r="C527" s="235">
        <v>766.41</v>
      </c>
    </row>
    <row r="528" spans="1:3" ht="16.350000000000001" customHeight="1" x14ac:dyDescent="0.25">
      <c r="A528" s="240">
        <v>199304</v>
      </c>
      <c r="B528" s="241">
        <v>771.79</v>
      </c>
      <c r="C528" s="233">
        <v>774.94</v>
      </c>
    </row>
    <row r="529" spans="1:3" ht="16.350000000000001" customHeight="1" x14ac:dyDescent="0.25">
      <c r="A529" s="238">
        <v>199305</v>
      </c>
      <c r="B529" s="239">
        <v>779.71</v>
      </c>
      <c r="C529" s="235">
        <v>779.56</v>
      </c>
    </row>
    <row r="530" spans="1:3" ht="16.350000000000001" customHeight="1" x14ac:dyDescent="0.25">
      <c r="A530" s="240">
        <v>199306</v>
      </c>
      <c r="B530" s="241">
        <v>784.24</v>
      </c>
      <c r="C530" s="233">
        <v>787.12</v>
      </c>
    </row>
    <row r="531" spans="1:3" ht="16.350000000000001" customHeight="1" x14ac:dyDescent="0.25">
      <c r="A531" s="238">
        <v>199307</v>
      </c>
      <c r="B531" s="239">
        <v>795.08</v>
      </c>
      <c r="C531" s="235">
        <v>801.35</v>
      </c>
    </row>
    <row r="532" spans="1:3" ht="16.350000000000001" customHeight="1" x14ac:dyDescent="0.25">
      <c r="A532" s="240">
        <v>199308</v>
      </c>
      <c r="B532" s="241">
        <v>804.61</v>
      </c>
      <c r="C532" s="233">
        <v>806.86</v>
      </c>
    </row>
    <row r="533" spans="1:3" ht="16.350000000000001" customHeight="1" x14ac:dyDescent="0.25">
      <c r="A533" s="238">
        <v>199309</v>
      </c>
      <c r="B533" s="239">
        <v>809.66</v>
      </c>
      <c r="C533" s="235">
        <v>810.84</v>
      </c>
    </row>
    <row r="534" spans="1:3" ht="16.350000000000001" customHeight="1" x14ac:dyDescent="0.25">
      <c r="A534" s="240">
        <v>199310</v>
      </c>
      <c r="B534" s="241">
        <v>814.45</v>
      </c>
      <c r="C534" s="233">
        <v>817.03</v>
      </c>
    </row>
    <row r="535" spans="1:3" ht="16.350000000000001" customHeight="1" x14ac:dyDescent="0.25">
      <c r="A535" s="238">
        <v>199311</v>
      </c>
      <c r="B535" s="239">
        <v>814.08</v>
      </c>
      <c r="C535" s="235">
        <v>811.73</v>
      </c>
    </row>
    <row r="536" spans="1:3" ht="16.350000000000001" customHeight="1" x14ac:dyDescent="0.25">
      <c r="A536" s="240">
        <v>199312</v>
      </c>
      <c r="B536" s="241">
        <v>803.56</v>
      </c>
      <c r="C536" s="233">
        <v>804.33</v>
      </c>
    </row>
    <row r="537" spans="1:3" ht="16.350000000000001" customHeight="1" x14ac:dyDescent="0.25">
      <c r="A537" s="238">
        <v>199401</v>
      </c>
      <c r="B537" s="239">
        <v>816.15</v>
      </c>
      <c r="C537" s="235">
        <v>818.38</v>
      </c>
    </row>
    <row r="538" spans="1:3" ht="16.350000000000001" customHeight="1" x14ac:dyDescent="0.25">
      <c r="A538" s="240">
        <v>199402</v>
      </c>
      <c r="B538" s="241">
        <v>817.67</v>
      </c>
      <c r="C538" s="233">
        <v>819.7</v>
      </c>
    </row>
    <row r="539" spans="1:3" ht="16.350000000000001" customHeight="1" x14ac:dyDescent="0.25">
      <c r="A539" s="238">
        <v>199403</v>
      </c>
      <c r="B539" s="239">
        <v>819.76</v>
      </c>
      <c r="C539" s="235">
        <v>819.51</v>
      </c>
    </row>
    <row r="540" spans="1:3" ht="16.350000000000001" customHeight="1" x14ac:dyDescent="0.25">
      <c r="A540" s="240">
        <v>199404</v>
      </c>
      <c r="B540" s="241">
        <v>829.87</v>
      </c>
      <c r="C540" s="233">
        <v>836.86</v>
      </c>
    </row>
    <row r="541" spans="1:3" ht="16.350000000000001" customHeight="1" x14ac:dyDescent="0.25">
      <c r="A541" s="238">
        <v>199405</v>
      </c>
      <c r="B541" s="239">
        <v>841.43</v>
      </c>
      <c r="C541" s="235">
        <v>841.12</v>
      </c>
    </row>
    <row r="542" spans="1:3" ht="16.350000000000001" customHeight="1" x14ac:dyDescent="0.25">
      <c r="A542" s="240">
        <v>199406</v>
      </c>
      <c r="B542" s="241">
        <v>830.94</v>
      </c>
      <c r="C542" s="233">
        <v>819.64</v>
      </c>
    </row>
    <row r="543" spans="1:3" ht="16.350000000000001" customHeight="1" x14ac:dyDescent="0.25">
      <c r="A543" s="238">
        <v>199407</v>
      </c>
      <c r="B543" s="239">
        <v>819.06</v>
      </c>
      <c r="C543" s="235">
        <v>815.62</v>
      </c>
    </row>
    <row r="544" spans="1:3" ht="16.350000000000001" customHeight="1" x14ac:dyDescent="0.25">
      <c r="A544" s="240">
        <v>199408</v>
      </c>
      <c r="B544" s="241">
        <v>814.82</v>
      </c>
      <c r="C544" s="233">
        <v>816.3</v>
      </c>
    </row>
    <row r="545" spans="1:3" ht="16.350000000000001" customHeight="1" x14ac:dyDescent="0.25">
      <c r="A545" s="238">
        <v>199409</v>
      </c>
      <c r="B545" s="239">
        <v>830.06</v>
      </c>
      <c r="C545" s="235">
        <v>842</v>
      </c>
    </row>
    <row r="546" spans="1:3" ht="16.350000000000001" customHeight="1" x14ac:dyDescent="0.25">
      <c r="A546" s="240">
        <v>199410</v>
      </c>
      <c r="B546" s="241">
        <v>839.32</v>
      </c>
      <c r="C546" s="233">
        <v>838.55</v>
      </c>
    </row>
    <row r="547" spans="1:3" ht="16.350000000000001" customHeight="1" x14ac:dyDescent="0.25">
      <c r="A547" s="238">
        <v>199411</v>
      </c>
      <c r="B547" s="239">
        <v>830.03</v>
      </c>
      <c r="C547" s="235">
        <v>829.03</v>
      </c>
    </row>
    <row r="548" spans="1:3" ht="16.350000000000001" customHeight="1" x14ac:dyDescent="0.25">
      <c r="A548" s="240">
        <v>199412</v>
      </c>
      <c r="B548" s="241">
        <v>829.37</v>
      </c>
      <c r="C548" s="233">
        <v>831.27</v>
      </c>
    </row>
    <row r="549" spans="1:3" ht="16.350000000000001" customHeight="1" x14ac:dyDescent="0.25">
      <c r="A549" s="238">
        <v>199501</v>
      </c>
      <c r="B549" s="239">
        <v>846.63</v>
      </c>
      <c r="C549" s="235">
        <v>856.41</v>
      </c>
    </row>
    <row r="550" spans="1:3" ht="16.350000000000001" customHeight="1" x14ac:dyDescent="0.25">
      <c r="A550" s="240">
        <v>199502</v>
      </c>
      <c r="B550" s="241">
        <v>850.9</v>
      </c>
      <c r="C550" s="233">
        <v>856.99</v>
      </c>
    </row>
    <row r="551" spans="1:3" ht="16.350000000000001" customHeight="1" x14ac:dyDescent="0.25">
      <c r="A551" s="238">
        <v>199503</v>
      </c>
      <c r="B551" s="239">
        <v>865.83</v>
      </c>
      <c r="C551" s="235">
        <v>880.23</v>
      </c>
    </row>
    <row r="552" spans="1:3" ht="16.350000000000001" customHeight="1" x14ac:dyDescent="0.25">
      <c r="A552" s="240">
        <v>199504</v>
      </c>
      <c r="B552" s="241">
        <v>873.39</v>
      </c>
      <c r="C552" s="233">
        <v>877.9</v>
      </c>
    </row>
    <row r="553" spans="1:3" ht="16.350000000000001" customHeight="1" x14ac:dyDescent="0.25">
      <c r="A553" s="238">
        <v>199505</v>
      </c>
      <c r="B553" s="239">
        <v>876.95</v>
      </c>
      <c r="C553" s="235">
        <v>876.36</v>
      </c>
    </row>
    <row r="554" spans="1:3" ht="16.350000000000001" customHeight="1" x14ac:dyDescent="0.25">
      <c r="A554" s="240">
        <v>199506</v>
      </c>
      <c r="B554" s="241">
        <v>874.86</v>
      </c>
      <c r="C554" s="233">
        <v>881.23</v>
      </c>
    </row>
    <row r="555" spans="1:3" ht="16.350000000000001" customHeight="1" x14ac:dyDescent="0.25">
      <c r="A555" s="238">
        <v>199507</v>
      </c>
      <c r="B555" s="239">
        <v>893.22</v>
      </c>
      <c r="C555" s="235">
        <v>897.63</v>
      </c>
    </row>
    <row r="556" spans="1:3" ht="16.350000000000001" customHeight="1" x14ac:dyDescent="0.25">
      <c r="A556" s="240">
        <v>199508</v>
      </c>
      <c r="B556" s="241">
        <v>935.1</v>
      </c>
      <c r="C556" s="233">
        <v>960.19</v>
      </c>
    </row>
    <row r="557" spans="1:3" ht="16.350000000000001" customHeight="1" x14ac:dyDescent="0.25">
      <c r="A557" s="238">
        <v>199509</v>
      </c>
      <c r="B557" s="239">
        <v>964.17</v>
      </c>
      <c r="C557" s="235">
        <v>966.78</v>
      </c>
    </row>
    <row r="558" spans="1:3" ht="16.350000000000001" customHeight="1" x14ac:dyDescent="0.25">
      <c r="A558" s="240">
        <v>199510</v>
      </c>
      <c r="B558" s="241">
        <v>984.96</v>
      </c>
      <c r="C558" s="233">
        <v>994.5</v>
      </c>
    </row>
    <row r="559" spans="1:3" ht="16.350000000000001" customHeight="1" x14ac:dyDescent="0.25">
      <c r="A559" s="238">
        <v>199511</v>
      </c>
      <c r="B559" s="239">
        <v>1000.58</v>
      </c>
      <c r="C559" s="235">
        <v>998.16</v>
      </c>
    </row>
    <row r="560" spans="1:3" ht="16.350000000000001" customHeight="1" x14ac:dyDescent="0.25">
      <c r="A560" s="240">
        <v>199512</v>
      </c>
      <c r="B560" s="241">
        <v>988.15</v>
      </c>
      <c r="C560" s="233">
        <v>987.65</v>
      </c>
    </row>
    <row r="561" spans="1:3" ht="16.350000000000001" customHeight="1" x14ac:dyDescent="0.25">
      <c r="A561" s="238">
        <v>199601</v>
      </c>
      <c r="B561" s="239">
        <v>1011.19</v>
      </c>
      <c r="C561" s="235">
        <v>1028.1400000000001</v>
      </c>
    </row>
    <row r="562" spans="1:3" ht="16.350000000000001" customHeight="1" x14ac:dyDescent="0.25">
      <c r="A562" s="240">
        <v>199602</v>
      </c>
      <c r="B562" s="241">
        <v>1029.6400000000001</v>
      </c>
      <c r="C562" s="233">
        <v>1039.81</v>
      </c>
    </row>
    <row r="563" spans="1:3" ht="16.350000000000001" customHeight="1" x14ac:dyDescent="0.25">
      <c r="A563" s="238">
        <v>199603</v>
      </c>
      <c r="B563" s="239">
        <v>1044.98</v>
      </c>
      <c r="C563" s="235">
        <v>1046</v>
      </c>
    </row>
    <row r="564" spans="1:3" ht="16.350000000000001" customHeight="1" x14ac:dyDescent="0.25">
      <c r="A564" s="240">
        <v>199604</v>
      </c>
      <c r="B564" s="241">
        <v>1050.93</v>
      </c>
      <c r="C564" s="233">
        <v>1058.9000000000001</v>
      </c>
    </row>
    <row r="565" spans="1:3" ht="16.350000000000001" customHeight="1" x14ac:dyDescent="0.25">
      <c r="A565" s="238">
        <v>199605</v>
      </c>
      <c r="B565" s="239">
        <v>1066.24</v>
      </c>
      <c r="C565" s="235">
        <v>1073.06</v>
      </c>
    </row>
    <row r="566" spans="1:3" ht="16.350000000000001" customHeight="1" x14ac:dyDescent="0.25">
      <c r="A566" s="240">
        <v>199606</v>
      </c>
      <c r="B566" s="241">
        <v>1071.96</v>
      </c>
      <c r="C566" s="233">
        <v>1069.1099999999999</v>
      </c>
    </row>
    <row r="567" spans="1:3" ht="16.350000000000001" customHeight="1" x14ac:dyDescent="0.25">
      <c r="A567" s="238">
        <v>199607</v>
      </c>
      <c r="B567" s="239">
        <v>1064.0999999999999</v>
      </c>
      <c r="C567" s="235">
        <v>1056.74</v>
      </c>
    </row>
    <row r="568" spans="1:3" ht="16.350000000000001" customHeight="1" x14ac:dyDescent="0.25">
      <c r="A568" s="240">
        <v>199608</v>
      </c>
      <c r="B568" s="241">
        <v>1044.8399999999999</v>
      </c>
      <c r="C568" s="233">
        <v>1042.32</v>
      </c>
    </row>
    <row r="569" spans="1:3" ht="16.350000000000001" customHeight="1" x14ac:dyDescent="0.25">
      <c r="A569" s="238">
        <v>199609</v>
      </c>
      <c r="B569" s="239">
        <v>1040.8399999999999</v>
      </c>
      <c r="C569" s="235">
        <v>1025.06</v>
      </c>
    </row>
    <row r="570" spans="1:3" ht="16.350000000000001" customHeight="1" x14ac:dyDescent="0.25">
      <c r="A570" s="240">
        <v>199610</v>
      </c>
      <c r="B570" s="241">
        <v>1015.78</v>
      </c>
      <c r="C570" s="233">
        <v>1005.83</v>
      </c>
    </row>
    <row r="571" spans="1:3" ht="16.350000000000001" customHeight="1" x14ac:dyDescent="0.25">
      <c r="A571" s="238">
        <v>199611</v>
      </c>
      <c r="B571" s="239">
        <v>998.18</v>
      </c>
      <c r="C571" s="235">
        <v>1002.28</v>
      </c>
    </row>
    <row r="572" spans="1:3" ht="16.350000000000001" customHeight="1" x14ac:dyDescent="0.25">
      <c r="A572" s="240">
        <v>199612</v>
      </c>
      <c r="B572" s="241">
        <v>1000.79</v>
      </c>
      <c r="C572" s="233">
        <v>1005.33</v>
      </c>
    </row>
    <row r="573" spans="1:3" ht="16.350000000000001" customHeight="1" x14ac:dyDescent="0.25">
      <c r="A573" s="238">
        <v>199701</v>
      </c>
      <c r="B573" s="239">
        <v>1027.06</v>
      </c>
      <c r="C573" s="235">
        <v>1070.97</v>
      </c>
    </row>
    <row r="574" spans="1:3" ht="16.350000000000001" customHeight="1" x14ac:dyDescent="0.25">
      <c r="A574" s="240">
        <v>199702</v>
      </c>
      <c r="B574" s="241">
        <v>1074.24</v>
      </c>
      <c r="C574" s="233">
        <v>1080.51</v>
      </c>
    </row>
    <row r="575" spans="1:3" ht="16.350000000000001" customHeight="1" x14ac:dyDescent="0.25">
      <c r="A575" s="238">
        <v>199703</v>
      </c>
      <c r="B575" s="239">
        <v>1062.1600000000001</v>
      </c>
      <c r="C575" s="235">
        <v>1059.8800000000001</v>
      </c>
    </row>
    <row r="576" spans="1:3" ht="16.350000000000001" customHeight="1" x14ac:dyDescent="0.25">
      <c r="A576" s="240">
        <v>199704</v>
      </c>
      <c r="B576" s="241">
        <v>1060.6500000000001</v>
      </c>
      <c r="C576" s="233">
        <v>1063.1099999999999</v>
      </c>
    </row>
    <row r="577" spans="1:3" ht="16.350000000000001" customHeight="1" x14ac:dyDescent="0.25">
      <c r="A577" s="238">
        <v>199705</v>
      </c>
      <c r="B577" s="239">
        <v>1075.18</v>
      </c>
      <c r="C577" s="235">
        <v>1077.0899999999999</v>
      </c>
    </row>
    <row r="578" spans="1:3" ht="16.350000000000001" customHeight="1" x14ac:dyDescent="0.25">
      <c r="A578" s="240">
        <v>199706</v>
      </c>
      <c r="B578" s="241">
        <v>1082.3699999999999</v>
      </c>
      <c r="C578" s="233">
        <v>1089.01</v>
      </c>
    </row>
    <row r="579" spans="1:3" ht="16.350000000000001" customHeight="1" x14ac:dyDescent="0.25">
      <c r="A579" s="238">
        <v>199707</v>
      </c>
      <c r="B579" s="239">
        <v>1102.4000000000001</v>
      </c>
      <c r="C579" s="235">
        <v>1109.6500000000001</v>
      </c>
    </row>
    <row r="580" spans="1:3" ht="16.350000000000001" customHeight="1" x14ac:dyDescent="0.25">
      <c r="A580" s="240">
        <v>199708</v>
      </c>
      <c r="B580" s="241">
        <v>1132.7</v>
      </c>
      <c r="C580" s="233">
        <v>1172.28</v>
      </c>
    </row>
    <row r="581" spans="1:3" ht="16.350000000000001" customHeight="1" x14ac:dyDescent="0.25">
      <c r="A581" s="238">
        <v>199709</v>
      </c>
      <c r="B581" s="239">
        <v>1222.49</v>
      </c>
      <c r="C581" s="235">
        <v>1246.27</v>
      </c>
    </row>
    <row r="582" spans="1:3" ht="16.350000000000001" customHeight="1" x14ac:dyDescent="0.25">
      <c r="A582" s="240">
        <v>199710</v>
      </c>
      <c r="B582" s="241">
        <v>1262.8900000000001</v>
      </c>
      <c r="C582" s="233">
        <v>1281.2</v>
      </c>
    </row>
    <row r="583" spans="1:3" ht="16.350000000000001" customHeight="1" x14ac:dyDescent="0.25">
      <c r="A583" s="238">
        <v>199711</v>
      </c>
      <c r="B583" s="239">
        <v>1294.56</v>
      </c>
      <c r="C583" s="235">
        <v>1305.6600000000001</v>
      </c>
    </row>
    <row r="584" spans="1:3" ht="16.350000000000001" customHeight="1" x14ac:dyDescent="0.25">
      <c r="A584" s="240">
        <v>199712</v>
      </c>
      <c r="B584" s="241">
        <v>1296.7</v>
      </c>
      <c r="C584" s="233">
        <v>1293.58</v>
      </c>
    </row>
    <row r="585" spans="1:3" ht="16.350000000000001" customHeight="1" x14ac:dyDescent="0.25">
      <c r="A585" s="238">
        <v>199801</v>
      </c>
      <c r="B585" s="239">
        <v>1323.16</v>
      </c>
      <c r="C585" s="235">
        <v>1342</v>
      </c>
    </row>
    <row r="586" spans="1:3" ht="16.350000000000001" customHeight="1" x14ac:dyDescent="0.25">
      <c r="A586" s="240">
        <v>199802</v>
      </c>
      <c r="B586" s="241">
        <v>1346.12</v>
      </c>
      <c r="C586" s="233">
        <v>1343.85</v>
      </c>
    </row>
    <row r="587" spans="1:3" ht="16.350000000000001" customHeight="1" x14ac:dyDescent="0.25">
      <c r="A587" s="238">
        <v>199803</v>
      </c>
      <c r="B587" s="239">
        <v>1357.1</v>
      </c>
      <c r="C587" s="235">
        <v>1358.03</v>
      </c>
    </row>
    <row r="588" spans="1:3" ht="16.350000000000001" customHeight="1" x14ac:dyDescent="0.25">
      <c r="A588" s="240">
        <v>199804</v>
      </c>
      <c r="B588" s="241">
        <v>1360.65</v>
      </c>
      <c r="C588" s="233">
        <v>1365.72</v>
      </c>
    </row>
    <row r="589" spans="1:3" ht="16.350000000000001" customHeight="1" x14ac:dyDescent="0.25">
      <c r="A589" s="238">
        <v>199805</v>
      </c>
      <c r="B589" s="239">
        <v>1386.28</v>
      </c>
      <c r="C589" s="235">
        <v>1397.07</v>
      </c>
    </row>
    <row r="590" spans="1:3" ht="16.350000000000001" customHeight="1" x14ac:dyDescent="0.25">
      <c r="A590" s="240">
        <v>199806</v>
      </c>
      <c r="B590" s="241">
        <v>1386.61</v>
      </c>
      <c r="C590" s="233">
        <v>1363.04</v>
      </c>
    </row>
    <row r="591" spans="1:3" ht="16.350000000000001" customHeight="1" x14ac:dyDescent="0.25">
      <c r="A591" s="238">
        <v>199807</v>
      </c>
      <c r="B591" s="239">
        <v>1371.54</v>
      </c>
      <c r="C591" s="235">
        <v>1370.65</v>
      </c>
    </row>
    <row r="592" spans="1:3" ht="16.350000000000001" customHeight="1" x14ac:dyDescent="0.25">
      <c r="A592" s="240">
        <v>199808</v>
      </c>
      <c r="B592" s="241">
        <v>1390.46</v>
      </c>
      <c r="C592" s="233">
        <v>1440.87</v>
      </c>
    </row>
    <row r="593" spans="1:3" ht="16.350000000000001" customHeight="1" x14ac:dyDescent="0.25">
      <c r="A593" s="238">
        <v>199809</v>
      </c>
      <c r="B593" s="239">
        <v>1520.52</v>
      </c>
      <c r="C593" s="235">
        <v>1556.15</v>
      </c>
    </row>
    <row r="594" spans="1:3" ht="16.350000000000001" customHeight="1" x14ac:dyDescent="0.25">
      <c r="A594" s="240">
        <v>199810</v>
      </c>
      <c r="B594" s="241">
        <v>1587.38</v>
      </c>
      <c r="C594" s="233">
        <v>1575.08</v>
      </c>
    </row>
    <row r="595" spans="1:3" ht="16.350000000000001" customHeight="1" x14ac:dyDescent="0.25">
      <c r="A595" s="238">
        <v>199811</v>
      </c>
      <c r="B595" s="239">
        <v>1562.71</v>
      </c>
      <c r="C595" s="235">
        <v>1547.11</v>
      </c>
    </row>
    <row r="596" spans="1:3" ht="16.350000000000001" customHeight="1" x14ac:dyDescent="0.25">
      <c r="A596" s="240">
        <v>199812</v>
      </c>
      <c r="B596" s="241">
        <v>1524.56</v>
      </c>
      <c r="C596" s="233">
        <v>1542.11</v>
      </c>
    </row>
    <row r="597" spans="1:3" ht="16.350000000000001" customHeight="1" x14ac:dyDescent="0.25">
      <c r="A597" s="238">
        <v>199901</v>
      </c>
      <c r="B597" s="239">
        <v>1570.01</v>
      </c>
      <c r="C597" s="235">
        <v>1582.9</v>
      </c>
    </row>
    <row r="598" spans="1:3" ht="16.350000000000001" customHeight="1" x14ac:dyDescent="0.25">
      <c r="A598" s="240">
        <v>199902</v>
      </c>
      <c r="B598" s="241">
        <v>1567.07</v>
      </c>
      <c r="C598" s="233">
        <v>1568.3</v>
      </c>
    </row>
    <row r="599" spans="1:3" ht="16.350000000000001" customHeight="1" x14ac:dyDescent="0.25">
      <c r="A599" s="238">
        <v>199903</v>
      </c>
      <c r="B599" s="239">
        <v>1550.15</v>
      </c>
      <c r="C599" s="235">
        <v>1533.51</v>
      </c>
    </row>
    <row r="600" spans="1:3" ht="16.350000000000001" customHeight="1" x14ac:dyDescent="0.25">
      <c r="A600" s="240">
        <v>199904</v>
      </c>
      <c r="B600" s="241">
        <v>1574.67</v>
      </c>
      <c r="C600" s="233">
        <v>1604.44</v>
      </c>
    </row>
    <row r="601" spans="1:3" ht="16.350000000000001" customHeight="1" x14ac:dyDescent="0.25">
      <c r="A601" s="238">
        <v>199905</v>
      </c>
      <c r="B601" s="239">
        <v>1641.33</v>
      </c>
      <c r="C601" s="235">
        <v>1671.67</v>
      </c>
    </row>
    <row r="602" spans="1:3" ht="16.350000000000001" customHeight="1" x14ac:dyDescent="0.25">
      <c r="A602" s="240">
        <v>199906</v>
      </c>
      <c r="B602" s="241">
        <v>1693.99</v>
      </c>
      <c r="C602" s="233">
        <v>1732.1</v>
      </c>
    </row>
    <row r="603" spans="1:3" ht="16.350000000000001" customHeight="1" x14ac:dyDescent="0.25">
      <c r="A603" s="238">
        <v>199907</v>
      </c>
      <c r="B603" s="239">
        <v>1818.63</v>
      </c>
      <c r="C603" s="235">
        <v>1809.5</v>
      </c>
    </row>
    <row r="604" spans="1:3" ht="16.350000000000001" customHeight="1" x14ac:dyDescent="0.25">
      <c r="A604" s="240">
        <v>199908</v>
      </c>
      <c r="B604" s="241">
        <v>1876.93</v>
      </c>
      <c r="C604" s="233">
        <v>1954.72</v>
      </c>
    </row>
    <row r="605" spans="1:3" ht="16.350000000000001" customHeight="1" x14ac:dyDescent="0.25">
      <c r="A605" s="238">
        <v>199909</v>
      </c>
      <c r="B605" s="239">
        <v>1975.64</v>
      </c>
      <c r="C605" s="235">
        <v>2017.27</v>
      </c>
    </row>
    <row r="606" spans="1:3" ht="16.350000000000001" customHeight="1" x14ac:dyDescent="0.25">
      <c r="A606" s="240">
        <v>199910</v>
      </c>
      <c r="B606" s="241">
        <v>1978.71</v>
      </c>
      <c r="C606" s="233">
        <v>1971.59</v>
      </c>
    </row>
    <row r="607" spans="1:3" ht="16.350000000000001" customHeight="1" x14ac:dyDescent="0.25">
      <c r="A607" s="238">
        <v>199911</v>
      </c>
      <c r="B607" s="239">
        <v>1944.64</v>
      </c>
      <c r="C607" s="235">
        <v>1923.77</v>
      </c>
    </row>
    <row r="608" spans="1:3" ht="16.350000000000001" customHeight="1" x14ac:dyDescent="0.25">
      <c r="A608" s="240">
        <v>199912</v>
      </c>
      <c r="B608" s="241">
        <v>1888.46</v>
      </c>
      <c r="C608" s="233">
        <v>1873.77</v>
      </c>
    </row>
    <row r="609" spans="1:3" ht="16.350000000000001" customHeight="1" x14ac:dyDescent="0.25">
      <c r="A609" s="238">
        <v>200001</v>
      </c>
      <c r="B609" s="239">
        <v>1923.57</v>
      </c>
      <c r="C609" s="235">
        <v>1976.72</v>
      </c>
    </row>
    <row r="610" spans="1:3" ht="16.350000000000001" customHeight="1" x14ac:dyDescent="0.25">
      <c r="A610" s="240">
        <v>200002</v>
      </c>
      <c r="B610" s="241">
        <v>1950.64</v>
      </c>
      <c r="C610" s="233">
        <v>1946.17</v>
      </c>
    </row>
    <row r="611" spans="1:3" ht="16.350000000000001" customHeight="1" x14ac:dyDescent="0.25">
      <c r="A611" s="238">
        <v>200003</v>
      </c>
      <c r="B611" s="239">
        <v>1956.25</v>
      </c>
      <c r="C611" s="235">
        <v>1951.56</v>
      </c>
    </row>
    <row r="612" spans="1:3" ht="16.350000000000001" customHeight="1" x14ac:dyDescent="0.25">
      <c r="A612" s="240">
        <v>200004</v>
      </c>
      <c r="B612" s="241">
        <v>1986.77</v>
      </c>
      <c r="C612" s="233">
        <v>2004.47</v>
      </c>
    </row>
    <row r="613" spans="1:3" ht="16.350000000000001" customHeight="1" x14ac:dyDescent="0.25">
      <c r="A613" s="238">
        <v>200005</v>
      </c>
      <c r="B613" s="239">
        <v>2055.69</v>
      </c>
      <c r="C613" s="235">
        <v>2084.92</v>
      </c>
    </row>
    <row r="614" spans="1:3" ht="16.350000000000001" customHeight="1" x14ac:dyDescent="0.25">
      <c r="A614" s="240">
        <v>200006</v>
      </c>
      <c r="B614" s="241">
        <v>2120.17</v>
      </c>
      <c r="C614" s="233">
        <v>2139.11</v>
      </c>
    </row>
    <row r="615" spans="1:3" ht="16.350000000000001" customHeight="1" x14ac:dyDescent="0.25">
      <c r="A615" s="238">
        <v>200007</v>
      </c>
      <c r="B615" s="239">
        <v>2161.34</v>
      </c>
      <c r="C615" s="235">
        <v>2172.79</v>
      </c>
    </row>
    <row r="616" spans="1:3" ht="16.350000000000001" customHeight="1" x14ac:dyDescent="0.25">
      <c r="A616" s="240">
        <v>200008</v>
      </c>
      <c r="B616" s="241">
        <v>2187.38</v>
      </c>
      <c r="C616" s="233">
        <v>2208.21</v>
      </c>
    </row>
    <row r="617" spans="1:3" ht="16.350000000000001" customHeight="1" x14ac:dyDescent="0.25">
      <c r="A617" s="238">
        <v>200009</v>
      </c>
      <c r="B617" s="239">
        <v>2213.7600000000002</v>
      </c>
      <c r="C617" s="235">
        <v>2212.2600000000002</v>
      </c>
    </row>
    <row r="618" spans="1:3" ht="16.350000000000001" customHeight="1" x14ac:dyDescent="0.25">
      <c r="A618" s="240">
        <v>200010</v>
      </c>
      <c r="B618" s="241">
        <v>2176.61</v>
      </c>
      <c r="C618" s="233">
        <v>2158.36</v>
      </c>
    </row>
    <row r="619" spans="1:3" ht="16.350000000000001" customHeight="1" x14ac:dyDescent="0.25">
      <c r="A619" s="238">
        <v>200011</v>
      </c>
      <c r="B619" s="239">
        <v>2136.63</v>
      </c>
      <c r="C619" s="235">
        <v>2172.84</v>
      </c>
    </row>
    <row r="620" spans="1:3" ht="16.350000000000001" customHeight="1" x14ac:dyDescent="0.25">
      <c r="A620" s="240">
        <v>200012</v>
      </c>
      <c r="B620" s="241">
        <v>2186.21</v>
      </c>
      <c r="C620" s="233">
        <v>2229.1799999999998</v>
      </c>
    </row>
    <row r="621" spans="1:3" ht="16.350000000000001" customHeight="1" x14ac:dyDescent="0.25">
      <c r="A621" s="238">
        <v>200101</v>
      </c>
      <c r="B621" s="239">
        <v>2241.4</v>
      </c>
      <c r="C621" s="235">
        <v>2240.8000000000002</v>
      </c>
    </row>
    <row r="622" spans="1:3" ht="16.350000000000001" customHeight="1" x14ac:dyDescent="0.25">
      <c r="A622" s="240">
        <v>200102</v>
      </c>
      <c r="B622" s="241">
        <v>2243.42</v>
      </c>
      <c r="C622" s="233">
        <v>2257.4499999999998</v>
      </c>
    </row>
    <row r="623" spans="1:3" ht="16.350000000000001" customHeight="1" x14ac:dyDescent="0.25">
      <c r="A623" s="238">
        <v>200103</v>
      </c>
      <c r="B623" s="239">
        <v>2278.7800000000002</v>
      </c>
      <c r="C623" s="235">
        <v>2310.5700000000002</v>
      </c>
    </row>
    <row r="624" spans="1:3" ht="16.350000000000001" customHeight="1" x14ac:dyDescent="0.25">
      <c r="A624" s="240">
        <v>200104</v>
      </c>
      <c r="B624" s="241">
        <v>2323.1</v>
      </c>
      <c r="C624" s="233">
        <v>2346.73</v>
      </c>
    </row>
    <row r="625" spans="1:3" ht="16.350000000000001" customHeight="1" x14ac:dyDescent="0.25">
      <c r="A625" s="238">
        <v>200105</v>
      </c>
      <c r="B625" s="239">
        <v>2346.9299999999998</v>
      </c>
      <c r="C625" s="235">
        <v>2324.98</v>
      </c>
    </row>
    <row r="626" spans="1:3" ht="16.350000000000001" customHeight="1" x14ac:dyDescent="0.25">
      <c r="A626" s="240">
        <v>200106</v>
      </c>
      <c r="B626" s="241">
        <v>2305.66</v>
      </c>
      <c r="C626" s="233">
        <v>2298.85</v>
      </c>
    </row>
    <row r="627" spans="1:3" ht="16.350000000000001" customHeight="1" x14ac:dyDescent="0.25">
      <c r="A627" s="238">
        <v>200107</v>
      </c>
      <c r="B627" s="239">
        <v>2304.2800000000002</v>
      </c>
      <c r="C627" s="235">
        <v>2298.27</v>
      </c>
    </row>
    <row r="628" spans="1:3" ht="16.350000000000001" customHeight="1" x14ac:dyDescent="0.25">
      <c r="A628" s="240">
        <v>200108</v>
      </c>
      <c r="B628" s="241">
        <v>2288.9</v>
      </c>
      <c r="C628" s="233">
        <v>2301.23</v>
      </c>
    </row>
    <row r="629" spans="1:3" ht="16.350000000000001" customHeight="1" x14ac:dyDescent="0.25">
      <c r="A629" s="238">
        <v>200109</v>
      </c>
      <c r="B629" s="239">
        <v>2328.23</v>
      </c>
      <c r="C629" s="235">
        <v>2332.19</v>
      </c>
    </row>
    <row r="630" spans="1:3" ht="16.350000000000001" customHeight="1" x14ac:dyDescent="0.25">
      <c r="A630" s="240">
        <v>200110</v>
      </c>
      <c r="B630" s="241">
        <v>2320.65</v>
      </c>
      <c r="C630" s="233">
        <v>2310.02</v>
      </c>
    </row>
    <row r="631" spans="1:3" ht="16.350000000000001" customHeight="1" x14ac:dyDescent="0.25">
      <c r="A631" s="238">
        <v>200111</v>
      </c>
      <c r="B631" s="239">
        <v>2310.4699999999998</v>
      </c>
      <c r="C631" s="235">
        <v>2308.59</v>
      </c>
    </row>
    <row r="632" spans="1:3" ht="16.350000000000001" customHeight="1" x14ac:dyDescent="0.25">
      <c r="A632" s="240">
        <v>200112</v>
      </c>
      <c r="B632" s="241">
        <v>2306.9</v>
      </c>
      <c r="C632" s="233">
        <v>2291.1799999999998</v>
      </c>
    </row>
    <row r="633" spans="1:3" ht="16.350000000000001" customHeight="1" x14ac:dyDescent="0.25">
      <c r="A633" s="238">
        <v>200201</v>
      </c>
      <c r="B633" s="239">
        <v>2274.96</v>
      </c>
      <c r="C633" s="235">
        <v>2264.8200000000002</v>
      </c>
    </row>
    <row r="634" spans="1:3" ht="16.350000000000001" customHeight="1" x14ac:dyDescent="0.25">
      <c r="A634" s="240">
        <v>200202</v>
      </c>
      <c r="B634" s="241">
        <v>2286.6999999999998</v>
      </c>
      <c r="C634" s="233">
        <v>2309.8200000000002</v>
      </c>
    </row>
    <row r="635" spans="1:3" ht="16.350000000000001" customHeight="1" x14ac:dyDescent="0.25">
      <c r="A635" s="238">
        <v>200203</v>
      </c>
      <c r="B635" s="239">
        <v>2282.33</v>
      </c>
      <c r="C635" s="235">
        <v>2261.23</v>
      </c>
    </row>
    <row r="636" spans="1:3" ht="16.350000000000001" customHeight="1" x14ac:dyDescent="0.25">
      <c r="A636" s="240">
        <v>200204</v>
      </c>
      <c r="B636" s="241">
        <v>2263.11</v>
      </c>
      <c r="C636" s="233">
        <v>2275.35</v>
      </c>
    </row>
    <row r="637" spans="1:3" ht="16.350000000000001" customHeight="1" x14ac:dyDescent="0.25">
      <c r="A637" s="238">
        <v>200205</v>
      </c>
      <c r="B637" s="239">
        <v>2310.2399999999998</v>
      </c>
      <c r="C637" s="235">
        <v>2321.16</v>
      </c>
    </row>
    <row r="638" spans="1:3" ht="16.350000000000001" customHeight="1" x14ac:dyDescent="0.25">
      <c r="A638" s="240">
        <v>200206</v>
      </c>
      <c r="B638" s="241">
        <v>2364.25</v>
      </c>
      <c r="C638" s="233">
        <v>2398.8200000000002</v>
      </c>
    </row>
    <row r="639" spans="1:3" ht="16.350000000000001" customHeight="1" x14ac:dyDescent="0.25">
      <c r="A639" s="238">
        <v>200207</v>
      </c>
      <c r="B639" s="239">
        <v>2506.7199999999998</v>
      </c>
      <c r="C639" s="235">
        <v>2625.06</v>
      </c>
    </row>
    <row r="640" spans="1:3" ht="16.350000000000001" customHeight="1" x14ac:dyDescent="0.25">
      <c r="A640" s="240">
        <v>200208</v>
      </c>
      <c r="B640" s="241">
        <v>2647.22</v>
      </c>
      <c r="C640" s="233">
        <v>2703.55</v>
      </c>
    </row>
    <row r="641" spans="1:3" ht="16.350000000000001" customHeight="1" x14ac:dyDescent="0.25">
      <c r="A641" s="238">
        <v>200209</v>
      </c>
      <c r="B641" s="239">
        <v>2751.23</v>
      </c>
      <c r="C641" s="235">
        <v>2828.08</v>
      </c>
    </row>
    <row r="642" spans="1:3" ht="16.350000000000001" customHeight="1" x14ac:dyDescent="0.25">
      <c r="A642" s="240">
        <v>200210</v>
      </c>
      <c r="B642" s="241">
        <v>2827.86</v>
      </c>
      <c r="C642" s="233">
        <v>2773.73</v>
      </c>
    </row>
    <row r="643" spans="1:3" ht="16.350000000000001" customHeight="1" x14ac:dyDescent="0.25">
      <c r="A643" s="238">
        <v>200211</v>
      </c>
      <c r="B643" s="239">
        <v>2726.66</v>
      </c>
      <c r="C643" s="235">
        <v>2784.21</v>
      </c>
    </row>
    <row r="644" spans="1:3" ht="16.350000000000001" customHeight="1" x14ac:dyDescent="0.25">
      <c r="A644" s="240">
        <v>200212</v>
      </c>
      <c r="B644" s="241">
        <v>2814.89</v>
      </c>
      <c r="C644" s="233">
        <v>2864.79</v>
      </c>
    </row>
    <row r="645" spans="1:3" ht="16.350000000000001" customHeight="1" x14ac:dyDescent="0.25">
      <c r="A645" s="238">
        <v>200301</v>
      </c>
      <c r="B645" s="239">
        <v>2913</v>
      </c>
      <c r="C645" s="235">
        <v>2926.46</v>
      </c>
    </row>
    <row r="646" spans="1:3" ht="16.350000000000001" customHeight="1" x14ac:dyDescent="0.25">
      <c r="A646" s="240">
        <v>200302</v>
      </c>
      <c r="B646" s="241">
        <v>2951.86</v>
      </c>
      <c r="C646" s="233">
        <v>2956.31</v>
      </c>
    </row>
    <row r="647" spans="1:3" ht="16.350000000000001" customHeight="1" x14ac:dyDescent="0.25">
      <c r="A647" s="238">
        <v>200303</v>
      </c>
      <c r="B647" s="239">
        <v>2959.01</v>
      </c>
      <c r="C647" s="235">
        <v>2958.25</v>
      </c>
    </row>
    <row r="648" spans="1:3" ht="16.350000000000001" customHeight="1" x14ac:dyDescent="0.25">
      <c r="A648" s="240">
        <v>200304</v>
      </c>
      <c r="B648" s="241">
        <v>2926.62</v>
      </c>
      <c r="C648" s="233">
        <v>2887.82</v>
      </c>
    </row>
    <row r="649" spans="1:3" ht="16.350000000000001" customHeight="1" x14ac:dyDescent="0.25">
      <c r="A649" s="238">
        <v>200305</v>
      </c>
      <c r="B649" s="239">
        <v>2858.94</v>
      </c>
      <c r="C649" s="235">
        <v>2853.33</v>
      </c>
    </row>
    <row r="650" spans="1:3" ht="16.350000000000001" customHeight="1" x14ac:dyDescent="0.25">
      <c r="A650" s="240">
        <v>200306</v>
      </c>
      <c r="B650" s="241">
        <v>2826.95</v>
      </c>
      <c r="C650" s="233">
        <v>2817.32</v>
      </c>
    </row>
    <row r="651" spans="1:3" ht="16.350000000000001" customHeight="1" x14ac:dyDescent="0.25">
      <c r="A651" s="238">
        <v>200307</v>
      </c>
      <c r="B651" s="239">
        <v>2858.82</v>
      </c>
      <c r="C651" s="235">
        <v>2880.4</v>
      </c>
    </row>
    <row r="652" spans="1:3" ht="16.350000000000001" customHeight="1" x14ac:dyDescent="0.25">
      <c r="A652" s="240">
        <v>200308</v>
      </c>
      <c r="B652" s="241">
        <v>2867.29</v>
      </c>
      <c r="C652" s="233">
        <v>2832.94</v>
      </c>
    </row>
    <row r="653" spans="1:3" ht="16.350000000000001" customHeight="1" x14ac:dyDescent="0.25">
      <c r="A653" s="238">
        <v>200309</v>
      </c>
      <c r="B653" s="239">
        <v>2840.08</v>
      </c>
      <c r="C653" s="235">
        <v>2889.39</v>
      </c>
    </row>
    <row r="654" spans="1:3" ht="16.350000000000001" customHeight="1" x14ac:dyDescent="0.25">
      <c r="A654" s="240">
        <v>200310</v>
      </c>
      <c r="B654" s="241">
        <v>2876.2</v>
      </c>
      <c r="C654" s="233">
        <v>2884.17</v>
      </c>
    </row>
    <row r="655" spans="1:3" ht="16.350000000000001" customHeight="1" x14ac:dyDescent="0.25">
      <c r="A655" s="238">
        <v>200311</v>
      </c>
      <c r="B655" s="239">
        <v>2844.55</v>
      </c>
      <c r="C655" s="235">
        <v>2836.05</v>
      </c>
    </row>
    <row r="656" spans="1:3" ht="16.350000000000001" customHeight="1" x14ac:dyDescent="0.25">
      <c r="A656" s="240">
        <v>200312</v>
      </c>
      <c r="B656" s="241">
        <v>2807.2</v>
      </c>
      <c r="C656" s="233">
        <v>2778.21</v>
      </c>
    </row>
    <row r="657" spans="1:3" ht="16.350000000000001" customHeight="1" x14ac:dyDescent="0.25">
      <c r="A657" s="238">
        <v>200401</v>
      </c>
      <c r="B657" s="239">
        <v>2749.14</v>
      </c>
      <c r="C657" s="235">
        <v>2742.47</v>
      </c>
    </row>
    <row r="658" spans="1:3" ht="16.350000000000001" customHeight="1" x14ac:dyDescent="0.25">
      <c r="A658" s="240">
        <v>200402</v>
      </c>
      <c r="B658" s="241">
        <v>2717.94</v>
      </c>
      <c r="C658" s="233">
        <v>2682.34</v>
      </c>
    </row>
    <row r="659" spans="1:3" ht="16.350000000000001" customHeight="1" x14ac:dyDescent="0.25">
      <c r="A659" s="238">
        <v>200403</v>
      </c>
      <c r="B659" s="239">
        <v>2670.8</v>
      </c>
      <c r="C659" s="235">
        <v>2678.16</v>
      </c>
    </row>
    <row r="660" spans="1:3" ht="16.350000000000001" customHeight="1" x14ac:dyDescent="0.25">
      <c r="A660" s="240">
        <v>200404</v>
      </c>
      <c r="B660" s="241">
        <v>2639.6</v>
      </c>
      <c r="C660" s="233">
        <v>2646.99</v>
      </c>
    </row>
    <row r="661" spans="1:3" ht="16.350000000000001" customHeight="1" x14ac:dyDescent="0.25">
      <c r="A661" s="238">
        <v>200405</v>
      </c>
      <c r="B661" s="239">
        <v>2719.43</v>
      </c>
      <c r="C661" s="235">
        <v>2724.92</v>
      </c>
    </row>
    <row r="662" spans="1:3" ht="16.350000000000001" customHeight="1" x14ac:dyDescent="0.25">
      <c r="A662" s="240">
        <v>200406</v>
      </c>
      <c r="B662" s="241">
        <v>2716.56</v>
      </c>
      <c r="C662" s="233">
        <v>2699.58</v>
      </c>
    </row>
    <row r="663" spans="1:3" ht="16.350000000000001" customHeight="1" x14ac:dyDescent="0.25">
      <c r="A663" s="238">
        <v>200407</v>
      </c>
      <c r="B663" s="239">
        <v>2653.32</v>
      </c>
      <c r="C663" s="235">
        <v>2612.44</v>
      </c>
    </row>
    <row r="664" spans="1:3" ht="16.350000000000001" customHeight="1" x14ac:dyDescent="0.25">
      <c r="A664" s="240">
        <v>200408</v>
      </c>
      <c r="B664" s="241">
        <v>2598.59</v>
      </c>
      <c r="C664" s="233">
        <v>2551.4299999999998</v>
      </c>
    </row>
    <row r="665" spans="1:3" ht="16.350000000000001" customHeight="1" x14ac:dyDescent="0.25">
      <c r="A665" s="238">
        <v>200409</v>
      </c>
      <c r="B665" s="239">
        <v>2552.7800000000002</v>
      </c>
      <c r="C665" s="235">
        <v>2595.17</v>
      </c>
    </row>
    <row r="666" spans="1:3" ht="16.350000000000001" customHeight="1" x14ac:dyDescent="0.25">
      <c r="A666" s="240">
        <v>200410</v>
      </c>
      <c r="B666" s="241">
        <v>2580.6999999999998</v>
      </c>
      <c r="C666" s="233">
        <v>2575.19</v>
      </c>
    </row>
    <row r="667" spans="1:3" ht="16.350000000000001" customHeight="1" x14ac:dyDescent="0.25">
      <c r="A667" s="238">
        <v>200411</v>
      </c>
      <c r="B667" s="239">
        <v>2530.19</v>
      </c>
      <c r="C667" s="235">
        <v>2479.1</v>
      </c>
    </row>
    <row r="668" spans="1:3" ht="16.350000000000001" customHeight="1" x14ac:dyDescent="0.25">
      <c r="A668" s="240">
        <v>200412</v>
      </c>
      <c r="B668" s="241">
        <v>2411.37</v>
      </c>
      <c r="C668" s="233">
        <v>2389.75</v>
      </c>
    </row>
    <row r="669" spans="1:3" ht="16.350000000000001" customHeight="1" x14ac:dyDescent="0.25">
      <c r="A669" s="238">
        <v>200501</v>
      </c>
      <c r="B669" s="239">
        <v>2362.96</v>
      </c>
      <c r="C669" s="235">
        <v>2367.7600000000002</v>
      </c>
    </row>
    <row r="670" spans="1:3" ht="16.350000000000001" customHeight="1" x14ac:dyDescent="0.25">
      <c r="A670" s="240">
        <v>200502</v>
      </c>
      <c r="B670" s="241">
        <v>2340.4899999999998</v>
      </c>
      <c r="C670" s="233">
        <v>2323.77</v>
      </c>
    </row>
    <row r="671" spans="1:3" ht="16.350000000000001" customHeight="1" x14ac:dyDescent="0.25">
      <c r="A671" s="238">
        <v>200503</v>
      </c>
      <c r="B671" s="239">
        <v>2353.71</v>
      </c>
      <c r="C671" s="235">
        <v>2376.48</v>
      </c>
    </row>
    <row r="672" spans="1:3" ht="16.350000000000001" customHeight="1" x14ac:dyDescent="0.25">
      <c r="A672" s="240">
        <v>200504</v>
      </c>
      <c r="B672" s="241">
        <v>2350.0100000000002</v>
      </c>
      <c r="C672" s="233">
        <v>2348.3200000000002</v>
      </c>
    </row>
    <row r="673" spans="1:3" ht="16.350000000000001" customHeight="1" x14ac:dyDescent="0.25">
      <c r="A673" s="238">
        <v>200505</v>
      </c>
      <c r="B673" s="239">
        <v>2339.2199999999998</v>
      </c>
      <c r="C673" s="235">
        <v>2332.79</v>
      </c>
    </row>
    <row r="674" spans="1:3" ht="16.350000000000001" customHeight="1" x14ac:dyDescent="0.25">
      <c r="A674" s="240">
        <v>200506</v>
      </c>
      <c r="B674" s="241">
        <v>2331.79</v>
      </c>
      <c r="C674" s="233">
        <v>2331.81</v>
      </c>
    </row>
    <row r="675" spans="1:3" ht="16.350000000000001" customHeight="1" x14ac:dyDescent="0.25">
      <c r="A675" s="238">
        <v>200507</v>
      </c>
      <c r="B675" s="239">
        <v>2323.38</v>
      </c>
      <c r="C675" s="235">
        <v>2308.4899999999998</v>
      </c>
    </row>
    <row r="676" spans="1:3" ht="16.350000000000001" customHeight="1" x14ac:dyDescent="0.25">
      <c r="A676" s="240">
        <v>200508</v>
      </c>
      <c r="B676" s="241">
        <v>2306.19</v>
      </c>
      <c r="C676" s="233">
        <v>2304.3000000000002</v>
      </c>
    </row>
    <row r="677" spans="1:3" ht="16.350000000000001" customHeight="1" x14ac:dyDescent="0.25">
      <c r="A677" s="238">
        <v>200509</v>
      </c>
      <c r="B677" s="239">
        <v>2294.52</v>
      </c>
      <c r="C677" s="235">
        <v>2289.61</v>
      </c>
    </row>
    <row r="678" spans="1:3" ht="16.350000000000001" customHeight="1" x14ac:dyDescent="0.25">
      <c r="A678" s="240">
        <v>200510</v>
      </c>
      <c r="B678" s="241">
        <v>2292.5500000000002</v>
      </c>
      <c r="C678" s="233">
        <v>2289.5700000000002</v>
      </c>
    </row>
    <row r="679" spans="1:3" ht="16.350000000000001" customHeight="1" x14ac:dyDescent="0.25">
      <c r="A679" s="238">
        <v>200511</v>
      </c>
      <c r="B679" s="239">
        <v>2279.85</v>
      </c>
      <c r="C679" s="235">
        <v>2274.04</v>
      </c>
    </row>
    <row r="680" spans="1:3" ht="16.350000000000001" customHeight="1" x14ac:dyDescent="0.25">
      <c r="A680" s="240">
        <v>200512</v>
      </c>
      <c r="B680" s="241">
        <v>2278.91</v>
      </c>
      <c r="C680" s="233">
        <v>2284.2199999999998</v>
      </c>
    </row>
    <row r="681" spans="1:3" ht="16.350000000000001" customHeight="1" x14ac:dyDescent="0.25">
      <c r="A681" s="238">
        <v>200601</v>
      </c>
      <c r="B681" s="239">
        <v>2273.66</v>
      </c>
      <c r="C681" s="235">
        <v>2265.65</v>
      </c>
    </row>
    <row r="682" spans="1:3" ht="16.350000000000001" customHeight="1" x14ac:dyDescent="0.25">
      <c r="A682" s="240">
        <v>200602</v>
      </c>
      <c r="B682" s="241">
        <v>2256.2399999999998</v>
      </c>
      <c r="C682" s="233">
        <v>2247.3200000000002</v>
      </c>
    </row>
    <row r="683" spans="1:3" ht="16.350000000000001" customHeight="1" x14ac:dyDescent="0.25">
      <c r="A683" s="238">
        <v>200603</v>
      </c>
      <c r="B683" s="239">
        <v>2262.36</v>
      </c>
      <c r="C683" s="235">
        <v>2289.98</v>
      </c>
    </row>
    <row r="684" spans="1:3" ht="16.350000000000001" customHeight="1" x14ac:dyDescent="0.25">
      <c r="A684" s="240">
        <v>200604</v>
      </c>
      <c r="B684" s="241">
        <v>2334.29</v>
      </c>
      <c r="C684" s="233">
        <v>2375.0300000000002</v>
      </c>
    </row>
    <row r="685" spans="1:3" ht="16.350000000000001" customHeight="1" x14ac:dyDescent="0.25">
      <c r="A685" s="238">
        <v>200605</v>
      </c>
      <c r="B685" s="239">
        <v>2417.9899999999998</v>
      </c>
      <c r="C685" s="235">
        <v>2482.41</v>
      </c>
    </row>
    <row r="686" spans="1:3" ht="16.350000000000001" customHeight="1" x14ac:dyDescent="0.25">
      <c r="A686" s="240">
        <v>200606</v>
      </c>
      <c r="B686" s="241">
        <v>2542.2399999999998</v>
      </c>
      <c r="C686" s="233">
        <v>2633.12</v>
      </c>
    </row>
    <row r="687" spans="1:3" ht="16.350000000000001" customHeight="1" x14ac:dyDescent="0.25">
      <c r="A687" s="238">
        <v>200607</v>
      </c>
      <c r="B687" s="239">
        <v>2511.7399999999998</v>
      </c>
      <c r="C687" s="235">
        <v>2426</v>
      </c>
    </row>
    <row r="688" spans="1:3" ht="16.350000000000001" customHeight="1" x14ac:dyDescent="0.25">
      <c r="A688" s="240">
        <v>200608</v>
      </c>
      <c r="B688" s="241">
        <v>2389.65</v>
      </c>
      <c r="C688" s="233">
        <v>2396.63</v>
      </c>
    </row>
    <row r="689" spans="1:3" ht="16.350000000000001" customHeight="1" x14ac:dyDescent="0.25">
      <c r="A689" s="238">
        <v>200609</v>
      </c>
      <c r="B689" s="239">
        <v>2398.88</v>
      </c>
      <c r="C689" s="235">
        <v>2394.31</v>
      </c>
    </row>
    <row r="690" spans="1:3" ht="16.350000000000001" customHeight="1" x14ac:dyDescent="0.25">
      <c r="A690" s="240">
        <v>200610</v>
      </c>
      <c r="B690" s="241">
        <v>2364.29</v>
      </c>
      <c r="C690" s="233">
        <v>2315.38</v>
      </c>
    </row>
    <row r="691" spans="1:3" ht="16.350000000000001" customHeight="1" x14ac:dyDescent="0.25">
      <c r="A691" s="238">
        <v>200611</v>
      </c>
      <c r="B691" s="239">
        <v>2290.46</v>
      </c>
      <c r="C691" s="235">
        <v>2300.42</v>
      </c>
    </row>
    <row r="692" spans="1:3" ht="16.350000000000001" customHeight="1" x14ac:dyDescent="0.25">
      <c r="A692" s="240">
        <v>200612</v>
      </c>
      <c r="B692" s="241">
        <v>2261.33526315789</v>
      </c>
      <c r="C692" s="233">
        <v>2238.79</v>
      </c>
    </row>
    <row r="693" spans="1:3" ht="16.350000000000001" customHeight="1" x14ac:dyDescent="0.25">
      <c r="A693" s="238">
        <v>200701</v>
      </c>
      <c r="B693" s="239">
        <v>2237.06</v>
      </c>
      <c r="C693" s="235">
        <v>2259.7199999999998</v>
      </c>
    </row>
    <row r="694" spans="1:3" ht="16.350000000000001" customHeight="1" x14ac:dyDescent="0.25">
      <c r="A694" s="240">
        <v>200702</v>
      </c>
      <c r="B694" s="241">
        <v>2227.63</v>
      </c>
      <c r="C694" s="233">
        <v>2224.12</v>
      </c>
    </row>
    <row r="695" spans="1:3" ht="16.350000000000001" customHeight="1" x14ac:dyDescent="0.25">
      <c r="A695" s="238">
        <v>200703</v>
      </c>
      <c r="B695" s="239">
        <v>2201.39</v>
      </c>
      <c r="C695" s="235">
        <v>2190.3000000000002</v>
      </c>
    </row>
    <row r="696" spans="1:3" ht="16.350000000000001" customHeight="1" x14ac:dyDescent="0.25">
      <c r="A696" s="240">
        <v>200704</v>
      </c>
      <c r="B696" s="241">
        <v>2144.6</v>
      </c>
      <c r="C696" s="233">
        <v>2110.67</v>
      </c>
    </row>
    <row r="697" spans="1:3" ht="16.350000000000001" customHeight="1" x14ac:dyDescent="0.25">
      <c r="A697" s="238">
        <v>200705</v>
      </c>
      <c r="B697" s="239">
        <v>2007.91</v>
      </c>
      <c r="C697" s="235">
        <v>1930.64</v>
      </c>
    </row>
    <row r="698" spans="1:3" ht="16.350000000000001" customHeight="1" x14ac:dyDescent="0.25">
      <c r="A698" s="240">
        <v>200706</v>
      </c>
      <c r="B698" s="241">
        <v>1923.76</v>
      </c>
      <c r="C698" s="233">
        <v>1960.61</v>
      </c>
    </row>
    <row r="699" spans="1:3" ht="16.350000000000001" customHeight="1" x14ac:dyDescent="0.25">
      <c r="A699" s="238">
        <v>200707</v>
      </c>
      <c r="B699" s="239">
        <v>1950.87</v>
      </c>
      <c r="C699" s="235">
        <v>1971.8</v>
      </c>
    </row>
    <row r="700" spans="1:3" ht="16.350000000000001" customHeight="1" x14ac:dyDescent="0.25">
      <c r="A700" s="240">
        <v>200708</v>
      </c>
      <c r="B700" s="241">
        <v>2058.2800000000002</v>
      </c>
      <c r="C700" s="233">
        <v>2173.17</v>
      </c>
    </row>
    <row r="701" spans="1:3" ht="16.350000000000001" customHeight="1" x14ac:dyDescent="0.25">
      <c r="A701" s="238">
        <v>200709</v>
      </c>
      <c r="B701" s="239">
        <v>2117.0500000000002</v>
      </c>
      <c r="C701" s="235">
        <v>2023.19</v>
      </c>
    </row>
    <row r="702" spans="1:3" ht="16.350000000000001" customHeight="1" x14ac:dyDescent="0.25">
      <c r="A702" s="240">
        <v>200710</v>
      </c>
      <c r="B702" s="241">
        <v>2003.26</v>
      </c>
      <c r="C702" s="233">
        <v>1999.44</v>
      </c>
    </row>
    <row r="703" spans="1:3" ht="16.350000000000001" customHeight="1" x14ac:dyDescent="0.25">
      <c r="A703" s="238">
        <v>200711</v>
      </c>
      <c r="B703" s="239">
        <v>2047.72</v>
      </c>
      <c r="C703" s="235">
        <v>2060.42</v>
      </c>
    </row>
    <row r="704" spans="1:3" ht="16.350000000000001" customHeight="1" x14ac:dyDescent="0.25">
      <c r="A704" s="240">
        <v>200712</v>
      </c>
      <c r="B704" s="241">
        <v>2014.2014999999999</v>
      </c>
      <c r="C704" s="233">
        <v>2014.76</v>
      </c>
    </row>
    <row r="705" spans="1:3" ht="16.350000000000001" customHeight="1" x14ac:dyDescent="0.25">
      <c r="A705" s="238">
        <v>200801</v>
      </c>
      <c r="B705" s="239">
        <v>1980.59</v>
      </c>
      <c r="C705" s="235">
        <v>1939.6</v>
      </c>
    </row>
    <row r="706" spans="1:3" ht="16.350000000000001" customHeight="1" x14ac:dyDescent="0.25">
      <c r="A706" s="240">
        <v>200802</v>
      </c>
      <c r="B706" s="241">
        <v>1903.27</v>
      </c>
      <c r="C706" s="233">
        <v>1843.59</v>
      </c>
    </row>
    <row r="707" spans="1:3" ht="16.350000000000001" customHeight="1" x14ac:dyDescent="0.25">
      <c r="A707" s="238">
        <v>200803</v>
      </c>
      <c r="B707" s="239">
        <v>1846.9</v>
      </c>
      <c r="C707" s="235">
        <v>1821.6</v>
      </c>
    </row>
    <row r="708" spans="1:3" ht="16.350000000000001" customHeight="1" x14ac:dyDescent="0.25">
      <c r="A708" s="240">
        <v>200804</v>
      </c>
      <c r="B708" s="241">
        <v>1796.13</v>
      </c>
      <c r="C708" s="233">
        <v>1780.21</v>
      </c>
    </row>
    <row r="709" spans="1:3" ht="16.350000000000001" customHeight="1" x14ac:dyDescent="0.25">
      <c r="A709" s="238">
        <v>200805</v>
      </c>
      <c r="B709" s="239">
        <v>1778.01</v>
      </c>
      <c r="C709" s="235">
        <v>1744.01</v>
      </c>
    </row>
    <row r="710" spans="1:3" ht="16.350000000000001" customHeight="1" x14ac:dyDescent="0.25">
      <c r="A710" s="240">
        <v>200806</v>
      </c>
      <c r="B710" s="241">
        <v>1712.28</v>
      </c>
      <c r="C710" s="233">
        <v>1923.02</v>
      </c>
    </row>
    <row r="711" spans="1:3" ht="16.350000000000001" customHeight="1" x14ac:dyDescent="0.25">
      <c r="A711" s="238">
        <v>200807</v>
      </c>
      <c r="B711" s="239">
        <v>1783.09</v>
      </c>
      <c r="C711" s="235">
        <v>1792.24</v>
      </c>
    </row>
    <row r="712" spans="1:3" ht="16.350000000000001" customHeight="1" x14ac:dyDescent="0.25">
      <c r="A712" s="240">
        <v>200808</v>
      </c>
      <c r="B712" s="241">
        <v>1844.29</v>
      </c>
      <c r="C712" s="233">
        <v>1932.2</v>
      </c>
    </row>
    <row r="713" spans="1:3" ht="16.350000000000001" customHeight="1" x14ac:dyDescent="0.25">
      <c r="A713" s="238">
        <v>200809</v>
      </c>
      <c r="B713" s="239">
        <v>2066.04</v>
      </c>
      <c r="C713" s="235">
        <v>2174.62</v>
      </c>
    </row>
    <row r="714" spans="1:3" ht="16.350000000000001" customHeight="1" x14ac:dyDescent="0.25">
      <c r="A714" s="240">
        <v>200810</v>
      </c>
      <c r="B714" s="241">
        <v>2289.17</v>
      </c>
      <c r="C714" s="233">
        <v>2359.52</v>
      </c>
    </row>
    <row r="715" spans="1:3" ht="16.350000000000001" customHeight="1" x14ac:dyDescent="0.25">
      <c r="A715" s="238">
        <v>200811</v>
      </c>
      <c r="B715" s="239">
        <v>2329.16</v>
      </c>
      <c r="C715" s="235">
        <v>2318</v>
      </c>
    </row>
    <row r="716" spans="1:3" ht="16.350000000000001" customHeight="1" x14ac:dyDescent="0.25">
      <c r="A716" s="240">
        <v>200812</v>
      </c>
      <c r="B716" s="241">
        <v>2252.7199999999998</v>
      </c>
      <c r="C716" s="233">
        <v>2243.59</v>
      </c>
    </row>
    <row r="717" spans="1:3" ht="16.350000000000001" customHeight="1" x14ac:dyDescent="0.25">
      <c r="A717" s="238">
        <v>200901</v>
      </c>
      <c r="B717" s="239">
        <v>2252.98</v>
      </c>
      <c r="C717" s="235">
        <v>2420.2600000000002</v>
      </c>
    </row>
    <row r="718" spans="1:3" ht="16.350000000000001" customHeight="1" x14ac:dyDescent="0.25">
      <c r="A718" s="240">
        <v>200902</v>
      </c>
      <c r="B718" s="241">
        <v>2513.7399999999998</v>
      </c>
      <c r="C718" s="233">
        <v>2555.89</v>
      </c>
    </row>
    <row r="719" spans="1:3" ht="16.350000000000001" customHeight="1" x14ac:dyDescent="0.25">
      <c r="A719" s="238">
        <v>200903</v>
      </c>
      <c r="B719" s="239">
        <v>2477.21</v>
      </c>
      <c r="C719" s="235">
        <v>2561.21</v>
      </c>
    </row>
    <row r="720" spans="1:3" ht="16.350000000000001" customHeight="1" x14ac:dyDescent="0.25">
      <c r="A720" s="240">
        <v>200904</v>
      </c>
      <c r="B720" s="241">
        <v>2379.36</v>
      </c>
      <c r="C720" s="233">
        <v>2289.73</v>
      </c>
    </row>
    <row r="721" spans="1:3" ht="16.350000000000001" customHeight="1" x14ac:dyDescent="0.25">
      <c r="A721" s="238">
        <v>200905</v>
      </c>
      <c r="B721" s="239">
        <v>2229.9499999999998</v>
      </c>
      <c r="C721" s="235">
        <v>2140.66</v>
      </c>
    </row>
    <row r="722" spans="1:3" ht="16.350000000000001" customHeight="1" x14ac:dyDescent="0.25">
      <c r="A722" s="240">
        <v>200906</v>
      </c>
      <c r="B722" s="241">
        <v>2090.04</v>
      </c>
      <c r="C722" s="233">
        <v>2158.67</v>
      </c>
    </row>
    <row r="723" spans="1:3" ht="16.350000000000001" customHeight="1" x14ac:dyDescent="0.25">
      <c r="A723" s="238">
        <v>200907</v>
      </c>
      <c r="B723" s="239">
        <v>2052.6799999999998</v>
      </c>
      <c r="C723" s="235">
        <v>2043.37</v>
      </c>
    </row>
    <row r="724" spans="1:3" ht="16.350000000000001" customHeight="1" x14ac:dyDescent="0.25">
      <c r="A724" s="240">
        <v>200908</v>
      </c>
      <c r="B724" s="241">
        <v>2018.97</v>
      </c>
      <c r="C724" s="233">
        <v>2035</v>
      </c>
    </row>
    <row r="725" spans="1:3" ht="16.350000000000001" customHeight="1" x14ac:dyDescent="0.25">
      <c r="A725" s="238">
        <v>200909</v>
      </c>
      <c r="B725" s="239">
        <v>1980.77</v>
      </c>
      <c r="C725" s="235">
        <v>1922</v>
      </c>
    </row>
    <row r="726" spans="1:3" ht="16.350000000000001" customHeight="1" x14ac:dyDescent="0.25">
      <c r="A726" s="240">
        <v>200910</v>
      </c>
      <c r="B726" s="241">
        <v>1904.86</v>
      </c>
      <c r="C726" s="233">
        <v>1993.8</v>
      </c>
    </row>
    <row r="727" spans="1:3" ht="16.350000000000001" customHeight="1" x14ac:dyDescent="0.25">
      <c r="A727" s="238">
        <v>200911</v>
      </c>
      <c r="B727" s="239">
        <v>1973.57</v>
      </c>
      <c r="C727" s="235">
        <v>1997.47</v>
      </c>
    </row>
    <row r="728" spans="1:3" ht="16.350000000000001" customHeight="1" x14ac:dyDescent="0.25">
      <c r="A728" s="240">
        <v>200912</v>
      </c>
      <c r="B728" s="241">
        <v>2017.05</v>
      </c>
      <c r="C728" s="233">
        <v>2044.23</v>
      </c>
    </row>
    <row r="729" spans="1:3" ht="16.350000000000001" customHeight="1" x14ac:dyDescent="0.25">
      <c r="A729" s="238">
        <v>201001</v>
      </c>
      <c r="B729" s="239">
        <v>1978.19</v>
      </c>
      <c r="C729" s="235">
        <v>1982.29</v>
      </c>
    </row>
    <row r="730" spans="1:3" ht="16.350000000000001" customHeight="1" x14ac:dyDescent="0.25">
      <c r="A730" s="240">
        <v>201002</v>
      </c>
      <c r="B730" s="241">
        <v>1952.89</v>
      </c>
      <c r="C730" s="233">
        <v>1932.32</v>
      </c>
    </row>
    <row r="731" spans="1:3" ht="16.350000000000001" customHeight="1" x14ac:dyDescent="0.25">
      <c r="A731" s="238">
        <v>201003</v>
      </c>
      <c r="B731" s="239">
        <v>1909.1</v>
      </c>
      <c r="C731" s="235">
        <v>1928.59</v>
      </c>
    </row>
    <row r="732" spans="1:3" ht="16.350000000000001" customHeight="1" x14ac:dyDescent="0.25">
      <c r="A732" s="240">
        <v>201004</v>
      </c>
      <c r="B732" s="241">
        <v>1940.36</v>
      </c>
      <c r="C732" s="233">
        <v>1969.75</v>
      </c>
    </row>
    <row r="733" spans="1:3" ht="16.350000000000001" customHeight="1" x14ac:dyDescent="0.25">
      <c r="A733" s="238">
        <v>201005</v>
      </c>
      <c r="B733" s="239">
        <v>1984.36</v>
      </c>
      <c r="C733" s="235">
        <v>1971.55</v>
      </c>
    </row>
    <row r="734" spans="1:3" ht="16.350000000000001" customHeight="1" x14ac:dyDescent="0.25">
      <c r="A734" s="240">
        <v>201006</v>
      </c>
      <c r="B734" s="241">
        <v>1925.9</v>
      </c>
      <c r="C734" s="233">
        <v>1916.46</v>
      </c>
    </row>
    <row r="735" spans="1:3" ht="16.350000000000001" customHeight="1" x14ac:dyDescent="0.25">
      <c r="A735" s="238">
        <v>201007</v>
      </c>
      <c r="B735" s="239">
        <v>1874.52</v>
      </c>
      <c r="C735" s="235">
        <v>1842.79</v>
      </c>
    </row>
    <row r="736" spans="1:3" ht="16.350000000000001" customHeight="1" x14ac:dyDescent="0.25">
      <c r="A736" s="240">
        <v>201008</v>
      </c>
      <c r="B736" s="241">
        <v>1819.06</v>
      </c>
      <c r="C736" s="233">
        <v>1823.74</v>
      </c>
    </row>
    <row r="737" spans="1:3" ht="16.350000000000001" customHeight="1" x14ac:dyDescent="0.25">
      <c r="A737" s="238">
        <v>201009</v>
      </c>
      <c r="B737" s="239">
        <v>1805.6</v>
      </c>
      <c r="C737" s="235">
        <v>1799.89</v>
      </c>
    </row>
    <row r="738" spans="1:3" ht="16.350000000000001" customHeight="1" x14ac:dyDescent="0.25">
      <c r="A738" s="240">
        <v>201010</v>
      </c>
      <c r="B738" s="241">
        <v>1808.46</v>
      </c>
      <c r="C738" s="233">
        <v>1831.64</v>
      </c>
    </row>
    <row r="739" spans="1:3" ht="16.350000000000001" customHeight="1" x14ac:dyDescent="0.25">
      <c r="A739" s="238">
        <v>201011</v>
      </c>
      <c r="B739" s="239">
        <v>1863.67</v>
      </c>
      <c r="C739" s="235">
        <v>1916.96</v>
      </c>
    </row>
    <row r="740" spans="1:3" ht="16.350000000000001" customHeight="1" x14ac:dyDescent="0.25">
      <c r="A740" s="240">
        <v>201012</v>
      </c>
      <c r="B740" s="241">
        <v>1925.86</v>
      </c>
      <c r="C740" s="233">
        <v>1913.98</v>
      </c>
    </row>
    <row r="741" spans="1:3" ht="16.350000000000001" customHeight="1" x14ac:dyDescent="0.25">
      <c r="A741" s="238">
        <v>201101</v>
      </c>
      <c r="B741" s="239">
        <v>1866.64</v>
      </c>
      <c r="C741" s="235">
        <v>1857.98</v>
      </c>
    </row>
    <row r="742" spans="1:3" ht="16.350000000000001" customHeight="1" x14ac:dyDescent="0.25">
      <c r="A742" s="240">
        <v>201102</v>
      </c>
      <c r="B742" s="241">
        <v>1882.61</v>
      </c>
      <c r="C742" s="233">
        <v>1895.56</v>
      </c>
    </row>
    <row r="743" spans="1:3" ht="16.350000000000001" customHeight="1" x14ac:dyDescent="0.25">
      <c r="A743" s="238">
        <v>201103</v>
      </c>
      <c r="B743" s="239">
        <v>1884.38</v>
      </c>
      <c r="C743" s="235">
        <v>1879.47</v>
      </c>
    </row>
    <row r="744" spans="1:3" ht="16.350000000000001" customHeight="1" x14ac:dyDescent="0.25">
      <c r="A744" s="240">
        <v>201104</v>
      </c>
      <c r="B744" s="241">
        <v>1812.77</v>
      </c>
      <c r="C744" s="233">
        <v>1768.19</v>
      </c>
    </row>
    <row r="745" spans="1:3" ht="16.350000000000001" customHeight="1" x14ac:dyDescent="0.25">
      <c r="A745" s="238">
        <v>201105</v>
      </c>
      <c r="B745" s="239">
        <v>1801.65</v>
      </c>
      <c r="C745" s="235">
        <v>1817.34</v>
      </c>
    </row>
    <row r="746" spans="1:3" ht="16.350000000000001" customHeight="1" x14ac:dyDescent="0.25">
      <c r="A746" s="240">
        <v>201106</v>
      </c>
      <c r="B746" s="241">
        <v>1782.54</v>
      </c>
      <c r="C746" s="233">
        <v>1780.16</v>
      </c>
    </row>
    <row r="747" spans="1:3" ht="16.350000000000001" customHeight="1" x14ac:dyDescent="0.25">
      <c r="A747" s="238">
        <v>201107</v>
      </c>
      <c r="B747" s="239">
        <v>1761.75</v>
      </c>
      <c r="C747" s="235">
        <v>1777.82</v>
      </c>
    </row>
    <row r="748" spans="1:3" ht="16.350000000000001" customHeight="1" x14ac:dyDescent="0.25">
      <c r="A748" s="240">
        <v>201108</v>
      </c>
      <c r="B748" s="241">
        <v>1785.04</v>
      </c>
      <c r="C748" s="233">
        <v>1783.66</v>
      </c>
    </row>
    <row r="749" spans="1:3" ht="16.350000000000001" customHeight="1" x14ac:dyDescent="0.25">
      <c r="A749" s="238">
        <v>201109</v>
      </c>
      <c r="B749" s="239">
        <v>1836.15</v>
      </c>
      <c r="C749" s="235">
        <v>1915.1</v>
      </c>
    </row>
    <row r="750" spans="1:3" ht="16.350000000000001" customHeight="1" x14ac:dyDescent="0.25">
      <c r="A750" s="240">
        <v>201110</v>
      </c>
      <c r="B750" s="241">
        <v>1910.38</v>
      </c>
      <c r="C750" s="233">
        <v>1863.06</v>
      </c>
    </row>
    <row r="751" spans="1:3" ht="16.350000000000001" customHeight="1" x14ac:dyDescent="0.25">
      <c r="A751" s="238">
        <v>201111</v>
      </c>
      <c r="B751" s="239">
        <v>1918.21</v>
      </c>
      <c r="C751" s="235">
        <v>1967.18</v>
      </c>
    </row>
    <row r="752" spans="1:3" ht="16.350000000000001" customHeight="1" x14ac:dyDescent="0.25">
      <c r="A752" s="240">
        <v>201112</v>
      </c>
      <c r="B752" s="241">
        <v>1934.08</v>
      </c>
      <c r="C752" s="233">
        <v>1942.7</v>
      </c>
    </row>
    <row r="753" spans="1:3" ht="16.350000000000001" customHeight="1" x14ac:dyDescent="0.25">
      <c r="A753" s="238">
        <v>201201</v>
      </c>
      <c r="B753" s="239">
        <v>1852.12</v>
      </c>
      <c r="C753" s="235">
        <v>1815.08</v>
      </c>
    </row>
    <row r="754" spans="1:3" ht="16.350000000000001" customHeight="1" x14ac:dyDescent="0.25">
      <c r="A754" s="240">
        <v>201202</v>
      </c>
      <c r="B754" s="241">
        <v>1783.56</v>
      </c>
      <c r="C754" s="233">
        <v>1767.83</v>
      </c>
    </row>
    <row r="755" spans="1:3" ht="16.350000000000001" customHeight="1" x14ac:dyDescent="0.25">
      <c r="A755" s="238">
        <v>201203</v>
      </c>
      <c r="B755" s="239">
        <v>1766.34</v>
      </c>
      <c r="C755" s="235">
        <v>1792.07</v>
      </c>
    </row>
    <row r="756" spans="1:3" ht="16.350000000000001" customHeight="1" x14ac:dyDescent="0.25">
      <c r="A756" s="240">
        <v>201204</v>
      </c>
      <c r="B756" s="241">
        <v>1775.06</v>
      </c>
      <c r="C756" s="233">
        <v>1761.2</v>
      </c>
    </row>
    <row r="757" spans="1:3" ht="16.350000000000001" customHeight="1" x14ac:dyDescent="0.25">
      <c r="A757" s="238">
        <v>201205</v>
      </c>
      <c r="B757" s="239">
        <v>1793.28</v>
      </c>
      <c r="C757" s="235">
        <v>1827.83</v>
      </c>
    </row>
    <row r="758" spans="1:3" ht="16.350000000000001" customHeight="1" x14ac:dyDescent="0.25">
      <c r="A758" s="240">
        <v>201206</v>
      </c>
      <c r="B758" s="241">
        <v>1792.63</v>
      </c>
      <c r="C758" s="233">
        <v>1784.6</v>
      </c>
    </row>
    <row r="759" spans="1:3" ht="16.350000000000001" customHeight="1" x14ac:dyDescent="0.25">
      <c r="A759" s="238">
        <v>201207</v>
      </c>
      <c r="B759" s="239">
        <v>1784.43</v>
      </c>
      <c r="C759" s="235">
        <v>1789.02</v>
      </c>
    </row>
    <row r="760" spans="1:3" ht="16.350000000000001" customHeight="1" x14ac:dyDescent="0.25">
      <c r="A760" s="240">
        <v>201208</v>
      </c>
      <c r="B760" s="241">
        <v>1806.34</v>
      </c>
      <c r="C760" s="233">
        <v>1830.5</v>
      </c>
    </row>
    <row r="761" spans="1:3" ht="16.350000000000001" customHeight="1" x14ac:dyDescent="0.25">
      <c r="A761" s="238">
        <v>201209</v>
      </c>
      <c r="B761" s="239">
        <v>1803.18</v>
      </c>
      <c r="C761" s="235">
        <v>1800.52</v>
      </c>
    </row>
    <row r="762" spans="1:3" ht="16.350000000000001" customHeight="1" x14ac:dyDescent="0.25">
      <c r="A762" s="240">
        <v>201210</v>
      </c>
      <c r="B762" s="241">
        <v>1804.97</v>
      </c>
      <c r="C762" s="233">
        <v>1829.89</v>
      </c>
    </row>
    <row r="763" spans="1:3" ht="16.350000000000001" customHeight="1" x14ac:dyDescent="0.25">
      <c r="A763" s="238">
        <v>201211</v>
      </c>
      <c r="B763" s="239">
        <v>1820.29</v>
      </c>
      <c r="C763" s="235">
        <v>1817.93</v>
      </c>
    </row>
    <row r="764" spans="1:3" ht="16.350000000000001" customHeight="1" x14ac:dyDescent="0.25">
      <c r="A764" s="240">
        <v>201212</v>
      </c>
      <c r="B764" s="241">
        <v>1793.94</v>
      </c>
      <c r="C764" s="233">
        <v>1768.23</v>
      </c>
    </row>
    <row r="765" spans="1:3" ht="16.350000000000001" customHeight="1" x14ac:dyDescent="0.25">
      <c r="A765" s="238">
        <v>201301</v>
      </c>
      <c r="B765" s="239">
        <v>1770.01</v>
      </c>
      <c r="C765" s="235">
        <v>1773.24</v>
      </c>
    </row>
    <row r="766" spans="1:3" ht="16.350000000000001" customHeight="1" x14ac:dyDescent="0.25">
      <c r="A766" s="240">
        <v>201302</v>
      </c>
      <c r="B766" s="241">
        <v>1791.48</v>
      </c>
      <c r="C766" s="233">
        <v>1816.42</v>
      </c>
    </row>
    <row r="767" spans="1:3" ht="16.350000000000001" customHeight="1" x14ac:dyDescent="0.25">
      <c r="A767" s="238">
        <v>201303</v>
      </c>
      <c r="B767" s="239">
        <v>1809.89</v>
      </c>
      <c r="C767" s="235">
        <v>1832.2</v>
      </c>
    </row>
    <row r="768" spans="1:3" ht="16.350000000000001" customHeight="1" x14ac:dyDescent="0.25">
      <c r="A768" s="240">
        <v>201304</v>
      </c>
      <c r="B768" s="241">
        <v>1829.96</v>
      </c>
      <c r="C768" s="233">
        <v>1828.79</v>
      </c>
    </row>
    <row r="769" spans="1:3" ht="16.350000000000001" customHeight="1" x14ac:dyDescent="0.25">
      <c r="A769" s="238">
        <v>201305</v>
      </c>
      <c r="B769" s="239">
        <v>1850.12</v>
      </c>
      <c r="C769" s="235">
        <v>1891.48</v>
      </c>
    </row>
    <row r="770" spans="1:3" ht="16.350000000000001" customHeight="1" x14ac:dyDescent="0.25">
      <c r="A770" s="240">
        <v>201306</v>
      </c>
      <c r="B770" s="241">
        <v>1909.5</v>
      </c>
      <c r="C770" s="233">
        <v>1929</v>
      </c>
    </row>
    <row r="771" spans="1:3" ht="16.350000000000001" customHeight="1" x14ac:dyDescent="0.25">
      <c r="A771" s="238">
        <v>201307</v>
      </c>
      <c r="B771" s="239">
        <v>1900.59</v>
      </c>
      <c r="C771" s="235">
        <v>1890.33</v>
      </c>
    </row>
    <row r="772" spans="1:3" ht="16.350000000000001" customHeight="1" x14ac:dyDescent="0.25">
      <c r="A772" s="240">
        <v>201308</v>
      </c>
      <c r="B772" s="241">
        <v>1903.66</v>
      </c>
      <c r="C772" s="233">
        <v>1935.43</v>
      </c>
    </row>
    <row r="773" spans="1:3" ht="16.350000000000001" customHeight="1" x14ac:dyDescent="0.25">
      <c r="A773" s="238">
        <v>201309</v>
      </c>
      <c r="B773" s="239">
        <v>1919.4</v>
      </c>
      <c r="C773" s="235">
        <v>1914.65</v>
      </c>
    </row>
    <row r="774" spans="1:3" ht="16.350000000000001" customHeight="1" x14ac:dyDescent="0.25">
      <c r="A774" s="240">
        <v>201310</v>
      </c>
      <c r="B774" s="241">
        <v>1885.91</v>
      </c>
      <c r="C774" s="233">
        <v>1884.06</v>
      </c>
    </row>
    <row r="775" spans="1:3" ht="16.350000000000001" customHeight="1" x14ac:dyDescent="0.25">
      <c r="A775" s="238">
        <v>201311</v>
      </c>
      <c r="B775" s="239">
        <v>1922.14</v>
      </c>
      <c r="C775" s="235">
        <v>1931.88</v>
      </c>
    </row>
    <row r="776" spans="1:3" ht="16.350000000000001" customHeight="1" x14ac:dyDescent="0.25">
      <c r="A776" s="240">
        <v>201312</v>
      </c>
      <c r="B776" s="241">
        <v>1934.08</v>
      </c>
      <c r="C776" s="233">
        <v>1926.83</v>
      </c>
    </row>
    <row r="777" spans="1:3" ht="16.350000000000001" customHeight="1" x14ac:dyDescent="0.25">
      <c r="A777" s="238">
        <v>201401</v>
      </c>
      <c r="B777" s="239">
        <v>1960.41</v>
      </c>
      <c r="C777" s="235">
        <v>2008.26</v>
      </c>
    </row>
    <row r="778" spans="1:3" ht="16.350000000000001" customHeight="1" x14ac:dyDescent="0.25">
      <c r="A778" s="240">
        <v>201402</v>
      </c>
      <c r="B778" s="241">
        <v>2040.51</v>
      </c>
      <c r="C778" s="233">
        <v>2054.9</v>
      </c>
    </row>
    <row r="779" spans="1:3" ht="16.350000000000001" customHeight="1" x14ac:dyDescent="0.25">
      <c r="A779" s="238">
        <v>201403</v>
      </c>
      <c r="B779" s="239">
        <v>2022.19</v>
      </c>
      <c r="C779" s="235">
        <v>1965.32</v>
      </c>
    </row>
    <row r="780" spans="1:3" ht="16.350000000000001" customHeight="1" x14ac:dyDescent="0.25">
      <c r="A780" s="240">
        <v>201404</v>
      </c>
      <c r="B780" s="241">
        <v>1939.27</v>
      </c>
      <c r="C780" s="233">
        <v>1935.14</v>
      </c>
    </row>
    <row r="781" spans="1:3" ht="16.350000000000001" customHeight="1" x14ac:dyDescent="0.25">
      <c r="A781" s="238">
        <v>201405</v>
      </c>
      <c r="B781" s="239">
        <v>1915.46</v>
      </c>
      <c r="C781" s="235">
        <v>1900.64</v>
      </c>
    </row>
    <row r="782" spans="1:3" ht="16.350000000000001" customHeight="1" x14ac:dyDescent="0.25">
      <c r="A782" s="240">
        <v>201406</v>
      </c>
      <c r="B782" s="241">
        <v>1888.1</v>
      </c>
      <c r="C782" s="233">
        <v>1881.19</v>
      </c>
    </row>
    <row r="783" spans="1:3" ht="16.350000000000001" customHeight="1" x14ac:dyDescent="0.25">
      <c r="A783" s="238">
        <v>201407</v>
      </c>
      <c r="B783" s="239">
        <v>1858.4</v>
      </c>
      <c r="C783" s="235">
        <v>1872.43</v>
      </c>
    </row>
    <row r="784" spans="1:3" ht="16.350000000000001" customHeight="1" x14ac:dyDescent="0.25">
      <c r="A784" s="240">
        <v>201408</v>
      </c>
      <c r="B784" s="241">
        <v>1899.07</v>
      </c>
      <c r="C784" s="233">
        <v>1918.62</v>
      </c>
    </row>
    <row r="785" spans="1:3" ht="16.350000000000001" customHeight="1" x14ac:dyDescent="0.25">
      <c r="A785" s="238">
        <v>201409</v>
      </c>
      <c r="B785" s="239">
        <v>1971.34</v>
      </c>
      <c r="C785" s="235">
        <v>2028.48</v>
      </c>
    </row>
    <row r="786" spans="1:3" ht="16.350000000000001" customHeight="1" x14ac:dyDescent="0.25">
      <c r="A786" s="240">
        <v>201410</v>
      </c>
      <c r="B786" s="241">
        <v>2047.03</v>
      </c>
      <c r="C786" s="233">
        <v>2050.52</v>
      </c>
    </row>
    <row r="787" spans="1:3" ht="16.350000000000001" customHeight="1" x14ac:dyDescent="0.25">
      <c r="A787" s="238">
        <v>201411</v>
      </c>
      <c r="B787" s="239">
        <v>2127.25</v>
      </c>
      <c r="C787" s="235">
        <v>2206.19</v>
      </c>
    </row>
    <row r="788" spans="1:3" ht="16.350000000000001" customHeight="1" x14ac:dyDescent="0.25">
      <c r="A788" s="240">
        <v>201412</v>
      </c>
      <c r="B788" s="241">
        <v>2344.23</v>
      </c>
      <c r="C788" s="233">
        <v>2392.46</v>
      </c>
    </row>
    <row r="789" spans="1:3" ht="16.350000000000001" customHeight="1" x14ac:dyDescent="0.25">
      <c r="A789" s="238">
        <v>201501</v>
      </c>
      <c r="B789" s="239">
        <v>2397.69</v>
      </c>
      <c r="C789" s="235">
        <v>2441.1</v>
      </c>
    </row>
    <row r="790" spans="1:3" ht="16.350000000000001" customHeight="1" x14ac:dyDescent="0.25">
      <c r="A790" s="240">
        <v>201502</v>
      </c>
      <c r="B790" s="241">
        <v>2420.38</v>
      </c>
      <c r="C790" s="233">
        <v>2496.9899999999998</v>
      </c>
    </row>
    <row r="791" spans="1:3" ht="16.350000000000001" customHeight="1" x14ac:dyDescent="0.25">
      <c r="A791" s="238">
        <v>201503</v>
      </c>
      <c r="B791" s="239">
        <v>2586.58</v>
      </c>
      <c r="C791" s="235">
        <v>2576.0500000000002</v>
      </c>
    </row>
    <row r="792" spans="1:3" ht="16.350000000000001" customHeight="1" x14ac:dyDescent="0.25">
      <c r="A792" s="240">
        <v>201504</v>
      </c>
      <c r="B792" s="241">
        <v>2495.36</v>
      </c>
      <c r="C792" s="233">
        <v>2388.06</v>
      </c>
    </row>
    <row r="793" spans="1:3" ht="16.350000000000001" customHeight="1" x14ac:dyDescent="0.25">
      <c r="A793" s="238">
        <v>201505</v>
      </c>
      <c r="B793" s="239">
        <v>2439.09</v>
      </c>
      <c r="C793" s="235">
        <v>2533.79</v>
      </c>
    </row>
    <row r="794" spans="1:3" ht="16.350000000000001" customHeight="1" x14ac:dyDescent="0.25">
      <c r="A794" s="240">
        <v>201506</v>
      </c>
      <c r="B794" s="241">
        <v>2554.94</v>
      </c>
      <c r="C794" s="233">
        <v>2585.11</v>
      </c>
    </row>
    <row r="795" spans="1:3" ht="16.350000000000001" customHeight="1" x14ac:dyDescent="0.25">
      <c r="A795" s="238">
        <v>201507</v>
      </c>
      <c r="B795" s="239">
        <v>2731.9</v>
      </c>
      <c r="C795" s="235">
        <v>2866.04</v>
      </c>
    </row>
    <row r="796" spans="1:3" ht="16.350000000000001" customHeight="1" x14ac:dyDescent="0.25">
      <c r="A796" s="240">
        <v>201508</v>
      </c>
      <c r="B796" s="241">
        <v>3023.29</v>
      </c>
      <c r="C796" s="233">
        <v>3101.1</v>
      </c>
    </row>
    <row r="797" spans="1:3" ht="16.350000000000001" customHeight="1" x14ac:dyDescent="0.25">
      <c r="A797" s="238">
        <v>201509</v>
      </c>
      <c r="B797" s="239">
        <v>3073.12</v>
      </c>
      <c r="C797" s="235">
        <v>3121.94</v>
      </c>
    </row>
    <row r="798" spans="1:3" ht="16.350000000000001" customHeight="1" x14ac:dyDescent="0.25">
      <c r="A798" s="240">
        <v>201510</v>
      </c>
      <c r="B798" s="241">
        <v>2937.85</v>
      </c>
      <c r="C798" s="233">
        <v>2897.83</v>
      </c>
    </row>
    <row r="799" spans="1:3" ht="16.350000000000001" customHeight="1" x14ac:dyDescent="0.25">
      <c r="A799" s="238">
        <v>201511</v>
      </c>
      <c r="B799" s="239">
        <v>2996.67</v>
      </c>
      <c r="C799" s="235">
        <v>3101.1</v>
      </c>
    </row>
    <row r="800" spans="1:3" ht="16.350000000000001" customHeight="1" x14ac:dyDescent="0.25">
      <c r="A800" s="240">
        <v>201512</v>
      </c>
      <c r="B800" s="241">
        <v>3244.51</v>
      </c>
      <c r="C800" s="233">
        <v>3149.47</v>
      </c>
    </row>
    <row r="801" spans="1:4" ht="16.350000000000001" customHeight="1" x14ac:dyDescent="0.25">
      <c r="A801" s="238">
        <v>201601</v>
      </c>
      <c r="B801" s="239">
        <v>3284.03</v>
      </c>
      <c r="C801" s="235">
        <v>3287.31</v>
      </c>
    </row>
    <row r="802" spans="1:4" ht="16.350000000000001" customHeight="1" x14ac:dyDescent="0.25">
      <c r="A802" s="240">
        <v>201602</v>
      </c>
      <c r="B802" s="241">
        <v>3357.5</v>
      </c>
      <c r="C802" s="233">
        <v>3306</v>
      </c>
    </row>
    <row r="803" spans="1:4" ht="16.7" customHeight="1" x14ac:dyDescent="0.25">
      <c r="A803" s="242">
        <v>201603</v>
      </c>
      <c r="B803" s="243">
        <v>3145.26</v>
      </c>
      <c r="C803" s="237">
        <v>3022.35</v>
      </c>
    </row>
    <row r="804" spans="1:4" x14ac:dyDescent="0.25">
      <c r="A804" s="229" t="s">
        <v>291</v>
      </c>
    </row>
    <row r="805" spans="1:4" x14ac:dyDescent="0.25">
      <c r="A805" s="1445" t="s">
        <v>303</v>
      </c>
      <c r="B805" s="1445"/>
      <c r="C805" s="1445"/>
      <c r="D805" s="1445"/>
    </row>
    <row r="806" spans="1:4" x14ac:dyDescent="0.25">
      <c r="A806" s="1445" t="s">
        <v>291</v>
      </c>
      <c r="B806" s="1445"/>
      <c r="C806" s="1445"/>
      <c r="D806" s="1445"/>
    </row>
    <row r="807" spans="1:4" x14ac:dyDescent="0.25">
      <c r="A807" s="1445" t="s">
        <v>299</v>
      </c>
      <c r="B807" s="1445"/>
      <c r="C807" s="1445"/>
      <c r="D807" s="1445"/>
    </row>
    <row r="808" spans="1:4" x14ac:dyDescent="0.25">
      <c r="A808" s="229" t="s">
        <v>291</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ColWidth="11" defaultRowHeight="15" x14ac:dyDescent="0.25"/>
  <cols>
    <col min="1" max="1" width="18.5" style="476" customWidth="1"/>
    <col min="2" max="2" width="17.125" style="476" customWidth="1"/>
    <col min="3" max="16384" width="11" style="333"/>
  </cols>
  <sheetData>
    <row r="1" spans="1:2" x14ac:dyDescent="0.25">
      <c r="A1" s="1449" t="s">
        <v>304</v>
      </c>
      <c r="B1" s="1449"/>
    </row>
    <row r="2" spans="1:2" x14ac:dyDescent="0.25">
      <c r="A2" s="1449" t="s">
        <v>305</v>
      </c>
      <c r="B2" s="1449"/>
    </row>
    <row r="5" spans="1:2" x14ac:dyDescent="0.25">
      <c r="A5" s="334" t="s">
        <v>306</v>
      </c>
      <c r="B5" s="334" t="s">
        <v>307</v>
      </c>
    </row>
    <row r="6" spans="1:2" x14ac:dyDescent="0.25">
      <c r="A6" s="474">
        <v>42476</v>
      </c>
      <c r="B6" s="475">
        <v>1.1273</v>
      </c>
    </row>
    <row r="7" spans="1:2" x14ac:dyDescent="0.25">
      <c r="A7" s="474">
        <v>42475</v>
      </c>
      <c r="B7" s="475">
        <v>1.1264000000000001</v>
      </c>
    </row>
    <row r="8" spans="1:2" x14ac:dyDescent="0.25">
      <c r="A8" s="474">
        <v>42474</v>
      </c>
      <c r="B8" s="475">
        <v>1.1331</v>
      </c>
    </row>
    <row r="9" spans="1:2" x14ac:dyDescent="0.25">
      <c r="A9" s="474">
        <v>42473</v>
      </c>
      <c r="B9" s="475">
        <v>1.1403000000000001</v>
      </c>
    </row>
    <row r="10" spans="1:2" x14ac:dyDescent="0.25">
      <c r="A10" s="474">
        <v>42472</v>
      </c>
      <c r="B10" s="475">
        <v>1.1407</v>
      </c>
    </row>
    <row r="11" spans="1:2" x14ac:dyDescent="0.25">
      <c r="A11" s="474">
        <v>42471</v>
      </c>
      <c r="B11" s="475">
        <v>1.1393</v>
      </c>
    </row>
    <row r="12" spans="1:2" x14ac:dyDescent="0.25">
      <c r="A12" s="474">
        <v>42470</v>
      </c>
      <c r="B12" s="475">
        <v>1.1393</v>
      </c>
    </row>
    <row r="13" spans="1:2" x14ac:dyDescent="0.25">
      <c r="A13" s="474">
        <v>42469</v>
      </c>
      <c r="B13" s="475">
        <v>1.1378999999999999</v>
      </c>
    </row>
    <row r="14" spans="1:2" x14ac:dyDescent="0.25">
      <c r="A14" s="474">
        <v>42468</v>
      </c>
      <c r="B14" s="475">
        <v>1.1389</v>
      </c>
    </row>
    <row r="15" spans="1:2" x14ac:dyDescent="0.25">
      <c r="A15" s="474">
        <v>42467</v>
      </c>
      <c r="B15" s="475">
        <v>1.1376999999999999</v>
      </c>
    </row>
    <row r="16" spans="1:2" x14ac:dyDescent="0.25">
      <c r="A16" s="474">
        <v>42466</v>
      </c>
      <c r="B16" s="475">
        <v>1.1379999999999999</v>
      </c>
    </row>
    <row r="17" spans="1:2" x14ac:dyDescent="0.25">
      <c r="A17" s="474">
        <v>42465</v>
      </c>
      <c r="B17" s="475">
        <v>1.1388</v>
      </c>
    </row>
    <row r="18" spans="1:2" x14ac:dyDescent="0.25">
      <c r="A18" s="474">
        <v>42464</v>
      </c>
      <c r="B18" s="475">
        <v>1.1387</v>
      </c>
    </row>
    <row r="19" spans="1:2" x14ac:dyDescent="0.25">
      <c r="A19" s="474">
        <v>42463</v>
      </c>
      <c r="B19" s="475">
        <v>1.1387</v>
      </c>
    </row>
    <row r="20" spans="1:2" x14ac:dyDescent="0.25">
      <c r="A20" s="474">
        <v>42462</v>
      </c>
      <c r="B20" s="475">
        <v>1.1385000000000001</v>
      </c>
    </row>
    <row r="21" spans="1:2" x14ac:dyDescent="0.25">
      <c r="A21" s="474">
        <v>42461</v>
      </c>
      <c r="B21" s="475">
        <v>1.1355</v>
      </c>
    </row>
    <row r="22" spans="1:2" x14ac:dyDescent="0.25">
      <c r="A22" s="474">
        <v>42460</v>
      </c>
      <c r="B22" s="475">
        <v>1.1312</v>
      </c>
    </row>
    <row r="23" spans="1:2" x14ac:dyDescent="0.25">
      <c r="A23" s="474">
        <v>42459</v>
      </c>
      <c r="B23" s="475">
        <v>1.1212</v>
      </c>
    </row>
    <row r="24" spans="1:2" x14ac:dyDescent="0.25">
      <c r="A24" s="474">
        <v>42458</v>
      </c>
      <c r="B24" s="475">
        <v>1.1175999999999999</v>
      </c>
    </row>
    <row r="25" spans="1:2" x14ac:dyDescent="0.25">
      <c r="A25" s="474">
        <v>42457</v>
      </c>
      <c r="B25" s="475">
        <v>1.1162000000000001</v>
      </c>
    </row>
    <row r="26" spans="1:2" x14ac:dyDescent="0.25">
      <c r="A26" s="474">
        <v>42456</v>
      </c>
      <c r="B26" s="475">
        <v>1.1162000000000001</v>
      </c>
    </row>
    <row r="27" spans="1:2" x14ac:dyDescent="0.25">
      <c r="A27" s="474">
        <v>42455</v>
      </c>
      <c r="B27" s="475">
        <v>1.1165</v>
      </c>
    </row>
    <row r="28" spans="1:2" x14ac:dyDescent="0.25">
      <c r="A28" s="474">
        <v>42454</v>
      </c>
      <c r="B28" s="475">
        <v>1.1171</v>
      </c>
    </row>
    <row r="29" spans="1:2" x14ac:dyDescent="0.25">
      <c r="A29" s="474">
        <v>42453</v>
      </c>
      <c r="B29" s="475">
        <v>1.1194999999999999</v>
      </c>
    </row>
    <row r="30" spans="1:2" x14ac:dyDescent="0.25">
      <c r="A30" s="474">
        <v>42452</v>
      </c>
      <c r="B30" s="475">
        <v>1.1229</v>
      </c>
    </row>
    <row r="31" spans="1:2" x14ac:dyDescent="0.25">
      <c r="A31" s="474">
        <v>42451</v>
      </c>
      <c r="B31" s="475">
        <v>1.1263000000000001</v>
      </c>
    </row>
    <row r="32" spans="1:2" x14ac:dyDescent="0.25">
      <c r="A32" s="474">
        <v>42450</v>
      </c>
      <c r="B32" s="475">
        <v>1.1268</v>
      </c>
    </row>
    <row r="33" spans="1:2" x14ac:dyDescent="0.25">
      <c r="A33" s="474">
        <v>42449</v>
      </c>
      <c r="B33" s="475">
        <v>1.1268</v>
      </c>
    </row>
    <row r="34" spans="1:2" x14ac:dyDescent="0.25">
      <c r="A34" s="474">
        <v>42448</v>
      </c>
      <c r="B34" s="475">
        <v>1.1294</v>
      </c>
    </row>
    <row r="35" spans="1:2" x14ac:dyDescent="0.25">
      <c r="A35" s="474">
        <v>42447</v>
      </c>
      <c r="B35" s="475">
        <v>1.1269</v>
      </c>
    </row>
    <row r="36" spans="1:2" x14ac:dyDescent="0.25">
      <c r="A36" s="474">
        <v>42446</v>
      </c>
      <c r="B36" s="475">
        <v>1.1105</v>
      </c>
    </row>
    <row r="37" spans="1:2" x14ac:dyDescent="0.25">
      <c r="A37" s="474">
        <v>42445</v>
      </c>
      <c r="B37" s="475">
        <v>1.1103000000000001</v>
      </c>
    </row>
    <row r="38" spans="1:2" x14ac:dyDescent="0.25">
      <c r="A38" s="474">
        <v>42444</v>
      </c>
      <c r="B38" s="475">
        <v>1.113</v>
      </c>
    </row>
    <row r="39" spans="1:2" x14ac:dyDescent="0.25">
      <c r="A39" s="474">
        <v>42443</v>
      </c>
      <c r="B39" s="475">
        <v>1.1146</v>
      </c>
    </row>
    <row r="40" spans="1:2" x14ac:dyDescent="0.25">
      <c r="A40" s="474">
        <v>42442</v>
      </c>
      <c r="B40" s="475">
        <v>1.1146</v>
      </c>
    </row>
    <row r="41" spans="1:2" x14ac:dyDescent="0.25">
      <c r="A41" s="474">
        <v>42441</v>
      </c>
      <c r="B41" s="475">
        <v>1.1152</v>
      </c>
    </row>
    <row r="42" spans="1:2" x14ac:dyDescent="0.25">
      <c r="A42" s="474">
        <v>42440</v>
      </c>
      <c r="B42" s="475">
        <v>1.1024</v>
      </c>
    </row>
    <row r="43" spans="1:2" x14ac:dyDescent="0.25">
      <c r="A43" s="474">
        <v>42439</v>
      </c>
      <c r="B43" s="475">
        <v>1.0987</v>
      </c>
    </row>
    <row r="44" spans="1:2" x14ac:dyDescent="0.25">
      <c r="A44" s="474">
        <v>42438</v>
      </c>
      <c r="B44" s="475">
        <v>1.1020000000000001</v>
      </c>
    </row>
    <row r="45" spans="1:2" x14ac:dyDescent="0.25">
      <c r="A45" s="474">
        <v>42437</v>
      </c>
      <c r="B45" s="475">
        <v>1.0983000000000001</v>
      </c>
    </row>
    <row r="46" spans="1:2" x14ac:dyDescent="0.25">
      <c r="A46" s="474">
        <v>42436</v>
      </c>
      <c r="B46" s="475">
        <v>1.1001000000000001</v>
      </c>
    </row>
    <row r="47" spans="1:2" x14ac:dyDescent="0.25">
      <c r="A47" s="474">
        <v>42435</v>
      </c>
      <c r="B47" s="475">
        <v>1.1001000000000001</v>
      </c>
    </row>
    <row r="48" spans="1:2" x14ac:dyDescent="0.25">
      <c r="A48" s="474">
        <v>42434</v>
      </c>
      <c r="B48" s="475">
        <v>1.0967</v>
      </c>
    </row>
    <row r="49" spans="1:2" x14ac:dyDescent="0.25">
      <c r="A49" s="474">
        <v>42433</v>
      </c>
      <c r="B49" s="475">
        <v>1.0891</v>
      </c>
    </row>
    <row r="50" spans="1:2" x14ac:dyDescent="0.25">
      <c r="A50" s="474">
        <v>42432</v>
      </c>
      <c r="B50" s="475">
        <v>1.0859000000000001</v>
      </c>
    </row>
    <row r="51" spans="1:2" x14ac:dyDescent="0.25">
      <c r="A51" s="474">
        <v>42431</v>
      </c>
      <c r="B51" s="475">
        <v>1.0871999999999999</v>
      </c>
    </row>
    <row r="52" spans="1:2" x14ac:dyDescent="0.25">
      <c r="A52" s="474">
        <v>42430</v>
      </c>
      <c r="B52" s="475">
        <v>1.0907</v>
      </c>
    </row>
    <row r="53" spans="1:2" x14ac:dyDescent="0.25">
      <c r="A53" s="474">
        <v>42429</v>
      </c>
      <c r="B53" s="475">
        <v>1.0928</v>
      </c>
    </row>
    <row r="54" spans="1:2" x14ac:dyDescent="0.25">
      <c r="A54" s="474">
        <v>42428</v>
      </c>
      <c r="B54" s="475">
        <v>1.0929</v>
      </c>
    </row>
    <row r="55" spans="1:2" x14ac:dyDescent="0.25">
      <c r="A55" s="474">
        <v>42427</v>
      </c>
      <c r="B55" s="475">
        <v>1.1006</v>
      </c>
    </row>
    <row r="56" spans="1:2" x14ac:dyDescent="0.25">
      <c r="A56" s="474">
        <v>42426</v>
      </c>
      <c r="B56" s="475">
        <v>1.1022000000000001</v>
      </c>
    </row>
    <row r="57" spans="1:2" x14ac:dyDescent="0.25">
      <c r="A57" s="474">
        <v>42425</v>
      </c>
      <c r="B57" s="475">
        <v>1.1007</v>
      </c>
    </row>
    <row r="58" spans="1:2" x14ac:dyDescent="0.25">
      <c r="A58" s="474">
        <v>42424</v>
      </c>
      <c r="B58" s="475">
        <v>1.1023000000000001</v>
      </c>
    </row>
    <row r="59" spans="1:2" x14ac:dyDescent="0.25">
      <c r="A59" s="474">
        <v>42423</v>
      </c>
      <c r="B59" s="475">
        <v>1.1072</v>
      </c>
    </row>
    <row r="60" spans="1:2" x14ac:dyDescent="0.25">
      <c r="A60" s="474">
        <v>42422</v>
      </c>
      <c r="B60" s="475">
        <v>1.1127</v>
      </c>
    </row>
    <row r="61" spans="1:2" x14ac:dyDescent="0.25">
      <c r="A61" s="474">
        <v>42421</v>
      </c>
      <c r="B61" s="475">
        <v>1.1127</v>
      </c>
    </row>
    <row r="62" spans="1:2" x14ac:dyDescent="0.25">
      <c r="A62" s="474">
        <v>42420</v>
      </c>
      <c r="B62" s="475">
        <v>1.1113</v>
      </c>
    </row>
    <row r="63" spans="1:2" x14ac:dyDescent="0.25">
      <c r="A63" s="474">
        <v>42419</v>
      </c>
      <c r="B63" s="475">
        <v>1.1117999999999999</v>
      </c>
    </row>
    <row r="64" spans="1:2" x14ac:dyDescent="0.25">
      <c r="A64" s="474">
        <v>42418</v>
      </c>
      <c r="B64" s="475">
        <v>1.1143000000000001</v>
      </c>
    </row>
    <row r="65" spans="1:2" x14ac:dyDescent="0.25">
      <c r="A65" s="474">
        <v>42417</v>
      </c>
      <c r="B65" s="475">
        <v>1.1157999999999999</v>
      </c>
    </row>
    <row r="66" spans="1:2" x14ac:dyDescent="0.25">
      <c r="A66" s="474">
        <v>42416</v>
      </c>
      <c r="B66" s="475">
        <v>1.1195999999999999</v>
      </c>
    </row>
    <row r="67" spans="1:2" x14ac:dyDescent="0.25">
      <c r="A67" s="474">
        <v>42415</v>
      </c>
      <c r="B67" s="475">
        <v>1.1253</v>
      </c>
    </row>
    <row r="68" spans="1:2" x14ac:dyDescent="0.25">
      <c r="A68" s="474">
        <v>42414</v>
      </c>
      <c r="B68" s="475">
        <v>1.1253</v>
      </c>
    </row>
    <row r="69" spans="1:2" x14ac:dyDescent="0.25">
      <c r="A69" s="474">
        <v>42413</v>
      </c>
      <c r="B69" s="475">
        <v>1.1282000000000001</v>
      </c>
    </row>
    <row r="70" spans="1:2" x14ac:dyDescent="0.25">
      <c r="A70" s="474">
        <v>42412</v>
      </c>
      <c r="B70" s="475">
        <v>1.1312</v>
      </c>
    </row>
    <row r="71" spans="1:2" x14ac:dyDescent="0.25">
      <c r="A71" s="474">
        <v>42411</v>
      </c>
      <c r="B71" s="475">
        <v>1.1268</v>
      </c>
    </row>
    <row r="72" spans="1:2" x14ac:dyDescent="0.25">
      <c r="A72" s="474">
        <v>42410</v>
      </c>
      <c r="B72" s="475">
        <v>1.1231</v>
      </c>
    </row>
    <row r="73" spans="1:2" x14ac:dyDescent="0.25">
      <c r="A73" s="474">
        <v>42409</v>
      </c>
      <c r="B73" s="475">
        <v>1.1148</v>
      </c>
    </row>
    <row r="74" spans="1:2" x14ac:dyDescent="0.25">
      <c r="A74" s="474">
        <v>42408</v>
      </c>
      <c r="B74" s="475">
        <v>1.1153</v>
      </c>
    </row>
    <row r="75" spans="1:2" x14ac:dyDescent="0.25">
      <c r="A75" s="474">
        <v>42407</v>
      </c>
      <c r="B75" s="475">
        <v>1.1153999999999999</v>
      </c>
    </row>
    <row r="76" spans="1:2" x14ac:dyDescent="0.25">
      <c r="A76" s="474">
        <v>42406</v>
      </c>
      <c r="B76" s="475">
        <v>1.1178999999999999</v>
      </c>
    </row>
    <row r="77" spans="1:2" x14ac:dyDescent="0.25">
      <c r="A77" s="474">
        <v>42405</v>
      </c>
      <c r="B77" s="475">
        <v>1.1140000000000001</v>
      </c>
    </row>
    <row r="78" spans="1:2" x14ac:dyDescent="0.25">
      <c r="A78" s="474">
        <v>42404</v>
      </c>
      <c r="B78" s="475">
        <v>1.0963000000000001</v>
      </c>
    </row>
    <row r="79" spans="1:2" x14ac:dyDescent="0.25">
      <c r="A79" s="474">
        <v>42403</v>
      </c>
      <c r="B79" s="475">
        <v>1.0907</v>
      </c>
    </row>
    <row r="80" spans="1:2" x14ac:dyDescent="0.25">
      <c r="A80" s="474">
        <v>42402</v>
      </c>
      <c r="B80" s="475">
        <v>1.0860000000000001</v>
      </c>
    </row>
    <row r="81" spans="1:2" x14ac:dyDescent="0.25">
      <c r="A81" s="474">
        <v>42401</v>
      </c>
      <c r="B81" s="475">
        <v>1.0828</v>
      </c>
    </row>
    <row r="82" spans="1:2" x14ac:dyDescent="0.25">
      <c r="A82" s="474">
        <v>42400</v>
      </c>
      <c r="B82" s="475">
        <v>1.0829</v>
      </c>
    </row>
    <row r="83" spans="1:2" x14ac:dyDescent="0.25">
      <c r="A83" s="474">
        <v>42399</v>
      </c>
      <c r="B83" s="475">
        <v>1.0893999999999999</v>
      </c>
    </row>
    <row r="84" spans="1:2" x14ac:dyDescent="0.25">
      <c r="A84" s="474">
        <v>42398</v>
      </c>
      <c r="B84" s="475">
        <v>1.091</v>
      </c>
    </row>
    <row r="85" spans="1:2" x14ac:dyDescent="0.25">
      <c r="A85" s="474">
        <v>42397</v>
      </c>
      <c r="B85" s="475">
        <v>1.087</v>
      </c>
    </row>
    <row r="86" spans="1:2" x14ac:dyDescent="0.25">
      <c r="A86" s="474">
        <v>42396</v>
      </c>
      <c r="B86" s="475">
        <v>1.0845</v>
      </c>
    </row>
    <row r="87" spans="1:2" x14ac:dyDescent="0.25">
      <c r="A87" s="474">
        <v>42395</v>
      </c>
      <c r="B87" s="475">
        <v>1.0817000000000001</v>
      </c>
    </row>
    <row r="88" spans="1:2" x14ac:dyDescent="0.25">
      <c r="A88" s="474">
        <v>42394</v>
      </c>
      <c r="B88" s="475">
        <v>1.0797000000000001</v>
      </c>
    </row>
    <row r="89" spans="1:2" x14ac:dyDescent="0.25">
      <c r="A89" s="474">
        <v>42393</v>
      </c>
      <c r="B89" s="475">
        <v>1.0797000000000001</v>
      </c>
    </row>
    <row r="90" spans="1:2" x14ac:dyDescent="0.25">
      <c r="A90" s="474">
        <v>42392</v>
      </c>
      <c r="B90" s="475">
        <v>1.0831</v>
      </c>
    </row>
    <row r="91" spans="1:2" x14ac:dyDescent="0.25">
      <c r="A91" s="474">
        <v>42391</v>
      </c>
      <c r="B91" s="475">
        <v>1.0875999999999999</v>
      </c>
    </row>
    <row r="92" spans="1:2" x14ac:dyDescent="0.25">
      <c r="A92" s="474">
        <v>42390</v>
      </c>
      <c r="B92" s="475">
        <v>1.0922000000000001</v>
      </c>
    </row>
    <row r="93" spans="1:2" x14ac:dyDescent="0.25">
      <c r="A93" s="474">
        <v>42389</v>
      </c>
      <c r="B93" s="475">
        <v>1.0889</v>
      </c>
    </row>
    <row r="94" spans="1:2" x14ac:dyDescent="0.25">
      <c r="A94" s="474">
        <v>42388</v>
      </c>
      <c r="B94" s="475">
        <v>1.0896999999999999</v>
      </c>
    </row>
    <row r="95" spans="1:2" x14ac:dyDescent="0.25">
      <c r="A95" s="474">
        <v>42387</v>
      </c>
      <c r="B95" s="475">
        <v>1.091</v>
      </c>
    </row>
    <row r="96" spans="1:2" x14ac:dyDescent="0.25">
      <c r="A96" s="474">
        <v>42386</v>
      </c>
      <c r="B96" s="475">
        <v>1.091</v>
      </c>
    </row>
    <row r="97" spans="1:2" x14ac:dyDescent="0.25">
      <c r="A97" s="474">
        <v>42385</v>
      </c>
      <c r="B97" s="475">
        <v>1.0902000000000001</v>
      </c>
    </row>
    <row r="98" spans="1:2" x14ac:dyDescent="0.25">
      <c r="A98" s="474">
        <v>42384</v>
      </c>
      <c r="B98" s="475">
        <v>1.0883</v>
      </c>
    </row>
    <row r="99" spans="1:2" x14ac:dyDescent="0.25">
      <c r="A99" s="474">
        <v>42383</v>
      </c>
      <c r="B99" s="475">
        <v>1.0837000000000001</v>
      </c>
    </row>
    <row r="100" spans="1:2" x14ac:dyDescent="0.25">
      <c r="A100" s="474">
        <v>42382</v>
      </c>
      <c r="B100" s="475">
        <v>1.0859000000000001</v>
      </c>
    </row>
    <row r="101" spans="1:2" x14ac:dyDescent="0.25">
      <c r="A101" s="474">
        <v>42381</v>
      </c>
      <c r="B101" s="475">
        <v>1.0902000000000001</v>
      </c>
    </row>
    <row r="102" spans="1:2" x14ac:dyDescent="0.25">
      <c r="A102" s="474">
        <v>42380</v>
      </c>
      <c r="B102" s="475">
        <v>1.0921000000000001</v>
      </c>
    </row>
    <row r="103" spans="1:2" x14ac:dyDescent="0.25">
      <c r="A103" s="474">
        <v>42379</v>
      </c>
      <c r="B103" s="475">
        <v>1.0921000000000001</v>
      </c>
    </row>
    <row r="104" spans="1:2" x14ac:dyDescent="0.25">
      <c r="A104" s="474">
        <v>42378</v>
      </c>
      <c r="B104" s="475">
        <v>1.0888</v>
      </c>
    </row>
    <row r="105" spans="1:2" x14ac:dyDescent="0.25">
      <c r="A105" s="474">
        <v>42377</v>
      </c>
      <c r="B105" s="475">
        <v>1.0832999999999999</v>
      </c>
    </row>
    <row r="106" spans="1:2" x14ac:dyDescent="0.25">
      <c r="A106" s="474">
        <v>42376</v>
      </c>
      <c r="B106" s="475">
        <v>1.075</v>
      </c>
    </row>
    <row r="107" spans="1:2" x14ac:dyDescent="0.25">
      <c r="A107" s="474">
        <v>42375</v>
      </c>
      <c r="B107" s="475">
        <v>1.0786</v>
      </c>
    </row>
    <row r="108" spans="1:2" x14ac:dyDescent="0.25">
      <c r="A108" s="474">
        <v>42374</v>
      </c>
      <c r="B108" s="475">
        <v>1.0865</v>
      </c>
    </row>
    <row r="109" spans="1:2" x14ac:dyDescent="0.25">
      <c r="A109" s="474">
        <v>42373</v>
      </c>
      <c r="B109" s="475">
        <v>1.0869</v>
      </c>
    </row>
    <row r="110" spans="1:2" x14ac:dyDescent="0.25">
      <c r="A110" s="474">
        <v>42372</v>
      </c>
      <c r="B110" s="475">
        <v>1.0869</v>
      </c>
    </row>
    <row r="111" spans="1:2" x14ac:dyDescent="0.25">
      <c r="A111" s="474">
        <v>42371</v>
      </c>
      <c r="B111" s="475">
        <v>1.0869</v>
      </c>
    </row>
    <row r="112" spans="1:2" x14ac:dyDescent="0.25">
      <c r="A112" s="474">
        <v>42370</v>
      </c>
      <c r="B112" s="475">
        <v>1.0906</v>
      </c>
    </row>
    <row r="113" spans="1:2" x14ac:dyDescent="0.25">
      <c r="A113" s="474">
        <v>42369</v>
      </c>
      <c r="B113" s="475">
        <v>1.0925</v>
      </c>
    </row>
    <row r="114" spans="1:2" x14ac:dyDescent="0.25">
      <c r="A114" s="474">
        <v>42368</v>
      </c>
      <c r="B114" s="475">
        <v>1.0959000000000001</v>
      </c>
    </row>
    <row r="115" spans="1:2" x14ac:dyDescent="0.25">
      <c r="A115" s="474">
        <v>42367</v>
      </c>
      <c r="B115" s="475">
        <v>1.0972</v>
      </c>
    </row>
    <row r="116" spans="1:2" x14ac:dyDescent="0.25">
      <c r="A116" s="474">
        <v>42366</v>
      </c>
      <c r="B116" s="475">
        <v>1.0962000000000001</v>
      </c>
    </row>
    <row r="117" spans="1:2" x14ac:dyDescent="0.25">
      <c r="A117" s="474">
        <v>42365</v>
      </c>
      <c r="B117" s="475">
        <v>1.0962000000000001</v>
      </c>
    </row>
    <row r="118" spans="1:2" x14ac:dyDescent="0.25">
      <c r="A118" s="474">
        <v>42364</v>
      </c>
      <c r="B118" s="475">
        <v>1.0962000000000001</v>
      </c>
    </row>
    <row r="119" spans="1:2" x14ac:dyDescent="0.25">
      <c r="A119" s="474">
        <v>42363</v>
      </c>
      <c r="B119" s="475">
        <v>1.0939000000000001</v>
      </c>
    </row>
    <row r="120" spans="1:2" x14ac:dyDescent="0.25">
      <c r="A120" s="474">
        <v>42362</v>
      </c>
      <c r="B120" s="475">
        <v>1.0924</v>
      </c>
    </row>
    <row r="121" spans="1:2" x14ac:dyDescent="0.25">
      <c r="A121" s="474">
        <v>42361</v>
      </c>
      <c r="B121" s="475">
        <v>1.0932999999999999</v>
      </c>
    </row>
    <row r="122" spans="1:2" x14ac:dyDescent="0.25">
      <c r="A122" s="474">
        <v>42360</v>
      </c>
      <c r="B122" s="475">
        <v>1.0880000000000001</v>
      </c>
    </row>
    <row r="123" spans="1:2" x14ac:dyDescent="0.25">
      <c r="A123" s="474">
        <v>42359</v>
      </c>
      <c r="B123" s="475">
        <v>1.0861000000000001</v>
      </c>
    </row>
    <row r="124" spans="1:2" x14ac:dyDescent="0.25">
      <c r="A124" s="474">
        <v>42358</v>
      </c>
      <c r="B124" s="475">
        <v>1.0861000000000001</v>
      </c>
    </row>
    <row r="125" spans="1:2" x14ac:dyDescent="0.25">
      <c r="A125" s="474">
        <v>42357</v>
      </c>
      <c r="B125" s="475">
        <v>1.0837000000000001</v>
      </c>
    </row>
    <row r="126" spans="1:2" x14ac:dyDescent="0.25">
      <c r="A126" s="474">
        <v>42356</v>
      </c>
      <c r="B126" s="475">
        <v>1.085</v>
      </c>
    </row>
    <row r="127" spans="1:2" x14ac:dyDescent="0.25">
      <c r="A127" s="474">
        <v>42355</v>
      </c>
      <c r="B127" s="475">
        <v>1.0933999999999999</v>
      </c>
    </row>
    <row r="128" spans="1:2" x14ac:dyDescent="0.25">
      <c r="A128" s="474">
        <v>42354</v>
      </c>
      <c r="B128" s="475">
        <v>1.0986</v>
      </c>
    </row>
    <row r="129" spans="1:2" x14ac:dyDescent="0.25">
      <c r="A129" s="474">
        <v>42353</v>
      </c>
      <c r="B129" s="475">
        <v>1.0981000000000001</v>
      </c>
    </row>
    <row r="130" spans="1:2" x14ac:dyDescent="0.25">
      <c r="A130" s="474">
        <v>42352</v>
      </c>
      <c r="B130" s="475">
        <v>1.0987</v>
      </c>
    </row>
    <row r="131" spans="1:2" x14ac:dyDescent="0.25">
      <c r="A131" s="474">
        <v>42351</v>
      </c>
      <c r="B131" s="475">
        <v>1.0987</v>
      </c>
    </row>
    <row r="132" spans="1:2" x14ac:dyDescent="0.25">
      <c r="A132" s="474">
        <v>42350</v>
      </c>
      <c r="B132" s="475">
        <v>1.0958000000000001</v>
      </c>
    </row>
    <row r="133" spans="1:2" x14ac:dyDescent="0.25">
      <c r="A133" s="474">
        <v>42349</v>
      </c>
      <c r="B133" s="475">
        <v>1.0978000000000001</v>
      </c>
    </row>
    <row r="134" spans="1:2" x14ac:dyDescent="0.25">
      <c r="A134" s="474">
        <v>42348</v>
      </c>
      <c r="B134" s="475">
        <v>1.0935999999999999</v>
      </c>
    </row>
    <row r="135" spans="1:2" x14ac:dyDescent="0.25">
      <c r="A135" s="474">
        <v>42347</v>
      </c>
      <c r="B135" s="475">
        <v>1.0861000000000001</v>
      </c>
    </row>
    <row r="136" spans="1:2" x14ac:dyDescent="0.25">
      <c r="A136" s="474">
        <v>42346</v>
      </c>
      <c r="B136" s="475">
        <v>1.0847</v>
      </c>
    </row>
    <row r="137" spans="1:2" x14ac:dyDescent="0.25">
      <c r="A137" s="474">
        <v>42345</v>
      </c>
      <c r="B137" s="475">
        <v>1.0875999999999999</v>
      </c>
    </row>
    <row r="138" spans="1:2" x14ac:dyDescent="0.25">
      <c r="A138" s="474">
        <v>42344</v>
      </c>
      <c r="B138" s="475">
        <v>1.0875999999999999</v>
      </c>
    </row>
    <row r="139" spans="1:2" x14ac:dyDescent="0.25">
      <c r="A139" s="474">
        <v>42343</v>
      </c>
      <c r="B139" s="475">
        <v>1.0903</v>
      </c>
    </row>
    <row r="140" spans="1:2" x14ac:dyDescent="0.25">
      <c r="A140" s="474">
        <v>42342</v>
      </c>
      <c r="B140" s="475">
        <v>1.0685</v>
      </c>
    </row>
    <row r="141" spans="1:2" x14ac:dyDescent="0.25">
      <c r="A141" s="474">
        <v>42341</v>
      </c>
      <c r="B141" s="475">
        <v>1.0607</v>
      </c>
    </row>
    <row r="142" spans="1:2" x14ac:dyDescent="0.25">
      <c r="A142" s="474">
        <v>42340</v>
      </c>
      <c r="B142" s="475">
        <v>1.0595000000000001</v>
      </c>
    </row>
    <row r="143" spans="1:2" x14ac:dyDescent="0.25">
      <c r="A143" s="474">
        <v>42339</v>
      </c>
      <c r="B143" s="475">
        <v>1.0578000000000001</v>
      </c>
    </row>
    <row r="144" spans="1:2" x14ac:dyDescent="0.25">
      <c r="A144" s="474">
        <v>42338</v>
      </c>
      <c r="B144" s="475">
        <v>1.0589</v>
      </c>
    </row>
    <row r="145" spans="1:2" x14ac:dyDescent="0.25">
      <c r="A145" s="474">
        <v>42337</v>
      </c>
      <c r="B145" s="475">
        <v>1.0589</v>
      </c>
    </row>
    <row r="146" spans="1:2" x14ac:dyDescent="0.25">
      <c r="A146" s="474">
        <v>42336</v>
      </c>
      <c r="B146" s="475">
        <v>1.06</v>
      </c>
    </row>
    <row r="147" spans="1:2" x14ac:dyDescent="0.25">
      <c r="A147" s="474">
        <v>42335</v>
      </c>
      <c r="B147" s="475">
        <v>1.0615000000000001</v>
      </c>
    </row>
    <row r="148" spans="1:2" x14ac:dyDescent="0.25">
      <c r="A148" s="474">
        <v>42334</v>
      </c>
      <c r="B148" s="475">
        <v>1.0631999999999999</v>
      </c>
    </row>
    <row r="149" spans="1:2" x14ac:dyDescent="0.25">
      <c r="A149" s="474">
        <v>42333</v>
      </c>
      <c r="B149" s="475">
        <v>1.0641</v>
      </c>
    </row>
    <row r="150" spans="1:2" x14ac:dyDescent="0.25">
      <c r="A150" s="474">
        <v>42332</v>
      </c>
      <c r="B150" s="475">
        <v>1.0624</v>
      </c>
    </row>
    <row r="151" spans="1:2" x14ac:dyDescent="0.25">
      <c r="A151" s="474">
        <v>42331</v>
      </c>
      <c r="B151" s="475">
        <v>1.0643</v>
      </c>
    </row>
    <row r="152" spans="1:2" x14ac:dyDescent="0.25">
      <c r="A152" s="474">
        <v>42330</v>
      </c>
      <c r="B152" s="475">
        <v>1.0643</v>
      </c>
    </row>
    <row r="153" spans="1:2" x14ac:dyDescent="0.25">
      <c r="A153" s="474">
        <v>42329</v>
      </c>
      <c r="B153" s="475">
        <v>1.0693999999999999</v>
      </c>
    </row>
    <row r="154" spans="1:2" x14ac:dyDescent="0.25">
      <c r="A154" s="474">
        <v>42328</v>
      </c>
      <c r="B154" s="475">
        <v>1.07</v>
      </c>
    </row>
    <row r="155" spans="1:2" x14ac:dyDescent="0.25">
      <c r="A155" s="474">
        <v>42327</v>
      </c>
      <c r="B155" s="475">
        <v>1.0649999999999999</v>
      </c>
    </row>
    <row r="156" spans="1:2" x14ac:dyDescent="0.25">
      <c r="A156" s="474">
        <v>42326</v>
      </c>
      <c r="B156" s="475">
        <v>1.0662</v>
      </c>
    </row>
    <row r="157" spans="1:2" x14ac:dyDescent="0.25">
      <c r="A157" s="474">
        <v>42325</v>
      </c>
      <c r="B157" s="475">
        <v>1.0720000000000001</v>
      </c>
    </row>
    <row r="158" spans="1:2" x14ac:dyDescent="0.25">
      <c r="A158" s="474">
        <v>42324</v>
      </c>
      <c r="B158" s="475">
        <v>1.0768</v>
      </c>
    </row>
    <row r="159" spans="1:2" x14ac:dyDescent="0.25">
      <c r="A159" s="474">
        <v>42323</v>
      </c>
      <c r="B159" s="475">
        <v>1.0767</v>
      </c>
    </row>
    <row r="160" spans="1:2" x14ac:dyDescent="0.25">
      <c r="A160" s="474">
        <v>42322</v>
      </c>
      <c r="B160" s="475">
        <v>1.0770999999999999</v>
      </c>
    </row>
    <row r="161" spans="1:2" x14ac:dyDescent="0.25">
      <c r="A161" s="474">
        <v>42321</v>
      </c>
      <c r="B161" s="475">
        <v>1.0752999999999999</v>
      </c>
    </row>
    <row r="162" spans="1:2" x14ac:dyDescent="0.25">
      <c r="A162" s="474">
        <v>42320</v>
      </c>
      <c r="B162" s="475">
        <v>1.0738000000000001</v>
      </c>
    </row>
    <row r="163" spans="1:2" x14ac:dyDescent="0.25">
      <c r="A163" s="474">
        <v>42319</v>
      </c>
      <c r="B163" s="475">
        <v>1.073</v>
      </c>
    </row>
    <row r="164" spans="1:2" x14ac:dyDescent="0.25">
      <c r="A164" s="474">
        <v>42318</v>
      </c>
      <c r="B164" s="475">
        <v>1.0755999999999999</v>
      </c>
    </row>
    <row r="165" spans="1:2" x14ac:dyDescent="0.25">
      <c r="A165" s="474">
        <v>42317</v>
      </c>
      <c r="B165" s="475">
        <v>1.0737000000000001</v>
      </c>
    </row>
    <row r="166" spans="1:2" x14ac:dyDescent="0.25">
      <c r="A166" s="474">
        <v>42316</v>
      </c>
      <c r="B166" s="475">
        <v>1.0736000000000001</v>
      </c>
    </row>
    <row r="167" spans="1:2" x14ac:dyDescent="0.25">
      <c r="A167" s="474">
        <v>42315</v>
      </c>
      <c r="B167" s="475">
        <v>1.0833999999999999</v>
      </c>
    </row>
    <row r="168" spans="1:2" x14ac:dyDescent="0.25">
      <c r="A168" s="474">
        <v>42314</v>
      </c>
      <c r="B168" s="475">
        <v>1.0869</v>
      </c>
    </row>
    <row r="169" spans="1:2" x14ac:dyDescent="0.25">
      <c r="A169" s="474">
        <v>42313</v>
      </c>
      <c r="B169" s="475">
        <v>1.0919000000000001</v>
      </c>
    </row>
    <row r="170" spans="1:2" x14ac:dyDescent="0.25">
      <c r="A170" s="474">
        <v>42312</v>
      </c>
      <c r="B170" s="475">
        <v>1.0989</v>
      </c>
    </row>
    <row r="171" spans="1:2" x14ac:dyDescent="0.25">
      <c r="A171" s="474">
        <v>42311</v>
      </c>
      <c r="B171" s="475">
        <v>1.1025</v>
      </c>
    </row>
    <row r="172" spans="1:2" x14ac:dyDescent="0.25">
      <c r="A172" s="474">
        <v>42310</v>
      </c>
      <c r="B172" s="475">
        <v>1.1001000000000001</v>
      </c>
    </row>
    <row r="173" spans="1:2" x14ac:dyDescent="0.25">
      <c r="A173" s="474">
        <v>42309</v>
      </c>
      <c r="B173" s="475">
        <v>1.1001000000000001</v>
      </c>
    </row>
    <row r="174" spans="1:2" x14ac:dyDescent="0.25">
      <c r="A174" s="474">
        <v>42308</v>
      </c>
      <c r="B174" s="475">
        <v>1.1001000000000001</v>
      </c>
    </row>
    <row r="175" spans="1:2" x14ac:dyDescent="0.25">
      <c r="A175" s="474">
        <v>42307</v>
      </c>
      <c r="B175" s="475">
        <v>1.0944</v>
      </c>
    </row>
    <row r="176" spans="1:2" x14ac:dyDescent="0.25">
      <c r="A176" s="474">
        <v>42306</v>
      </c>
      <c r="B176" s="475">
        <v>1.1033999999999999</v>
      </c>
    </row>
    <row r="177" spans="1:2" x14ac:dyDescent="0.25">
      <c r="A177" s="474">
        <v>42305</v>
      </c>
      <c r="B177" s="475">
        <v>1.1051</v>
      </c>
    </row>
    <row r="178" spans="1:2" x14ac:dyDescent="0.25">
      <c r="A178" s="474">
        <v>42304</v>
      </c>
      <c r="B178" s="475">
        <v>1.1032999999999999</v>
      </c>
    </row>
    <row r="179" spans="1:2" x14ac:dyDescent="0.25">
      <c r="A179" s="474">
        <v>42303</v>
      </c>
      <c r="B179" s="475">
        <v>1.1015999999999999</v>
      </c>
    </row>
    <row r="180" spans="1:2" x14ac:dyDescent="0.25">
      <c r="A180" s="474">
        <v>42302</v>
      </c>
      <c r="B180" s="475">
        <v>1.1015999999999999</v>
      </c>
    </row>
    <row r="181" spans="1:2" x14ac:dyDescent="0.25">
      <c r="A181" s="474">
        <v>42301</v>
      </c>
      <c r="B181" s="475">
        <v>1.1082000000000001</v>
      </c>
    </row>
    <row r="182" spans="1:2" x14ac:dyDescent="0.25">
      <c r="A182" s="474">
        <v>42300</v>
      </c>
      <c r="B182" s="475">
        <v>1.1265000000000001</v>
      </c>
    </row>
    <row r="183" spans="1:2" x14ac:dyDescent="0.25">
      <c r="A183" s="474">
        <v>42299</v>
      </c>
      <c r="B183" s="475">
        <v>1.1351</v>
      </c>
    </row>
    <row r="184" spans="1:2" x14ac:dyDescent="0.25">
      <c r="A184" s="474">
        <v>42298</v>
      </c>
      <c r="B184" s="475">
        <v>1.1344000000000001</v>
      </c>
    </row>
    <row r="185" spans="1:2" x14ac:dyDescent="0.25">
      <c r="A185" s="474">
        <v>42297</v>
      </c>
      <c r="B185" s="475">
        <v>1.1343000000000001</v>
      </c>
    </row>
    <row r="186" spans="1:2" x14ac:dyDescent="0.25">
      <c r="A186" s="474">
        <v>42296</v>
      </c>
      <c r="B186" s="475">
        <v>1.1343000000000001</v>
      </c>
    </row>
    <row r="187" spans="1:2" x14ac:dyDescent="0.25">
      <c r="A187" s="474">
        <v>42295</v>
      </c>
      <c r="B187" s="475">
        <v>1.1343000000000001</v>
      </c>
    </row>
    <row r="188" spans="1:2" x14ac:dyDescent="0.25">
      <c r="A188" s="474">
        <v>42294</v>
      </c>
      <c r="B188" s="475">
        <v>1.1369</v>
      </c>
    </row>
    <row r="189" spans="1:2" x14ac:dyDescent="0.25">
      <c r="A189" s="474">
        <v>42293</v>
      </c>
      <c r="B189" s="475">
        <v>1.1436999999999999</v>
      </c>
    </row>
    <row r="190" spans="1:2" x14ac:dyDescent="0.25">
      <c r="A190" s="474">
        <v>42292</v>
      </c>
      <c r="B190" s="475">
        <v>1.1415</v>
      </c>
    </row>
    <row r="191" spans="1:2" x14ac:dyDescent="0.25">
      <c r="A191" s="474">
        <v>42291</v>
      </c>
      <c r="B191" s="475">
        <v>1.1372</v>
      </c>
    </row>
    <row r="192" spans="1:2" x14ac:dyDescent="0.25">
      <c r="A192" s="474">
        <v>42290</v>
      </c>
      <c r="B192" s="475">
        <v>1.137</v>
      </c>
    </row>
    <row r="193" spans="1:2" x14ac:dyDescent="0.25">
      <c r="A193" s="474">
        <v>42289</v>
      </c>
      <c r="B193" s="475">
        <v>1.1356999999999999</v>
      </c>
    </row>
    <row r="194" spans="1:2" x14ac:dyDescent="0.25">
      <c r="A194" s="474">
        <v>42288</v>
      </c>
      <c r="B194" s="475">
        <v>1.1356999999999999</v>
      </c>
    </row>
    <row r="195" spans="1:2" x14ac:dyDescent="0.25">
      <c r="A195" s="474">
        <v>42287</v>
      </c>
      <c r="B195" s="475">
        <v>1.1322000000000001</v>
      </c>
    </row>
    <row r="196" spans="1:2" x14ac:dyDescent="0.25">
      <c r="A196" s="474">
        <v>42286</v>
      </c>
      <c r="B196" s="475">
        <v>1.1266</v>
      </c>
    </row>
    <row r="197" spans="1:2" x14ac:dyDescent="0.25">
      <c r="A197" s="474">
        <v>42285</v>
      </c>
      <c r="B197" s="475">
        <v>1.1254</v>
      </c>
    </row>
    <row r="198" spans="1:2" x14ac:dyDescent="0.25">
      <c r="A198" s="474">
        <v>42284</v>
      </c>
      <c r="B198" s="475">
        <v>1.1215999999999999</v>
      </c>
    </row>
    <row r="199" spans="1:2" x14ac:dyDescent="0.25">
      <c r="A199" s="474">
        <v>42283</v>
      </c>
      <c r="B199" s="475">
        <v>1.1221000000000001</v>
      </c>
    </row>
    <row r="200" spans="1:2" x14ac:dyDescent="0.25">
      <c r="A200" s="474">
        <v>42282</v>
      </c>
      <c r="B200" s="475">
        <v>1.1208</v>
      </c>
    </row>
    <row r="201" spans="1:2" x14ac:dyDescent="0.25">
      <c r="A201" s="474">
        <v>42281</v>
      </c>
      <c r="B201" s="475">
        <v>1.1208</v>
      </c>
    </row>
    <row r="202" spans="1:2" x14ac:dyDescent="0.25">
      <c r="A202" s="474">
        <v>42280</v>
      </c>
      <c r="B202" s="475">
        <v>1.1203000000000001</v>
      </c>
    </row>
    <row r="203" spans="1:2" x14ac:dyDescent="0.25">
      <c r="A203" s="474">
        <v>42279</v>
      </c>
      <c r="B203" s="475">
        <v>1.1168</v>
      </c>
    </row>
    <row r="204" spans="1:2" x14ac:dyDescent="0.25">
      <c r="A204" s="474">
        <v>42278</v>
      </c>
      <c r="B204" s="475">
        <v>1.1215999999999999</v>
      </c>
    </row>
    <row r="205" spans="1:2" x14ac:dyDescent="0.25">
      <c r="A205" s="474">
        <v>42277</v>
      </c>
      <c r="B205" s="475">
        <v>1.1243000000000001</v>
      </c>
    </row>
    <row r="206" spans="1:2" x14ac:dyDescent="0.25">
      <c r="A206" s="474">
        <v>42276</v>
      </c>
      <c r="B206" s="475">
        <v>1.1195999999999999</v>
      </c>
    </row>
    <row r="207" spans="1:2" x14ac:dyDescent="0.25">
      <c r="A207" s="474">
        <v>42275</v>
      </c>
      <c r="B207" s="475">
        <v>1.1191</v>
      </c>
    </row>
    <row r="208" spans="1:2" x14ac:dyDescent="0.25">
      <c r="A208" s="474">
        <v>42274</v>
      </c>
      <c r="B208" s="475">
        <v>1.1191</v>
      </c>
    </row>
    <row r="209" spans="1:2" x14ac:dyDescent="0.25">
      <c r="A209" s="474">
        <v>42273</v>
      </c>
      <c r="B209" s="475">
        <v>1.1172</v>
      </c>
    </row>
    <row r="210" spans="1:2" x14ac:dyDescent="0.25">
      <c r="A210" s="474">
        <v>42272</v>
      </c>
      <c r="B210" s="475">
        <v>1.1213</v>
      </c>
    </row>
    <row r="211" spans="1:2" x14ac:dyDescent="0.25">
      <c r="A211" s="474">
        <v>42271</v>
      </c>
      <c r="B211" s="475">
        <v>1.1145</v>
      </c>
    </row>
    <row r="212" spans="1:2" x14ac:dyDescent="0.25">
      <c r="A212" s="474">
        <v>42270</v>
      </c>
      <c r="B212" s="475">
        <v>1.1167</v>
      </c>
    </row>
    <row r="213" spans="1:2" x14ac:dyDescent="0.25">
      <c r="A213" s="474">
        <v>42269</v>
      </c>
      <c r="B213" s="475">
        <v>1.1265000000000001</v>
      </c>
    </row>
    <row r="214" spans="1:2" x14ac:dyDescent="0.25">
      <c r="A214" s="474">
        <v>42268</v>
      </c>
      <c r="B214" s="475">
        <v>1.1294999999999999</v>
      </c>
    </row>
    <row r="215" spans="1:2" x14ac:dyDescent="0.25">
      <c r="A215" s="474">
        <v>42267</v>
      </c>
      <c r="B215" s="475">
        <v>1.1294999999999999</v>
      </c>
    </row>
    <row r="216" spans="1:2" x14ac:dyDescent="0.25">
      <c r="A216" s="474">
        <v>42266</v>
      </c>
      <c r="B216" s="475">
        <v>1.1396999999999999</v>
      </c>
    </row>
    <row r="217" spans="1:2" x14ac:dyDescent="0.25">
      <c r="A217" s="474">
        <v>42265</v>
      </c>
      <c r="B217" s="475">
        <v>1.1319999999999999</v>
      </c>
    </row>
    <row r="218" spans="1:2" x14ac:dyDescent="0.25">
      <c r="A218" s="474">
        <v>42264</v>
      </c>
      <c r="B218" s="475">
        <v>1.1274</v>
      </c>
    </row>
    <row r="219" spans="1:2" x14ac:dyDescent="0.25">
      <c r="A219" s="474">
        <v>42263</v>
      </c>
      <c r="B219" s="475">
        <v>1.1299999999999999</v>
      </c>
    </row>
    <row r="220" spans="1:2" x14ac:dyDescent="0.25">
      <c r="A220" s="474">
        <v>42262</v>
      </c>
      <c r="B220" s="475">
        <v>1.1328</v>
      </c>
    </row>
    <row r="221" spans="1:2" x14ac:dyDescent="0.25">
      <c r="A221" s="474">
        <v>42261</v>
      </c>
      <c r="B221" s="475">
        <v>1.1334</v>
      </c>
    </row>
    <row r="222" spans="1:2" x14ac:dyDescent="0.25">
      <c r="A222" s="474">
        <v>42260</v>
      </c>
      <c r="B222" s="475">
        <v>1.1334</v>
      </c>
    </row>
    <row r="223" spans="1:2" x14ac:dyDescent="0.25">
      <c r="A223" s="474">
        <v>42259</v>
      </c>
      <c r="B223" s="475">
        <v>1.1294</v>
      </c>
    </row>
    <row r="224" spans="1:2" x14ac:dyDescent="0.25">
      <c r="A224" s="474">
        <v>42258</v>
      </c>
      <c r="B224" s="475">
        <v>1.1224000000000001</v>
      </c>
    </row>
    <row r="225" spans="1:2" x14ac:dyDescent="0.25">
      <c r="A225" s="474">
        <v>42257</v>
      </c>
      <c r="B225" s="475">
        <v>1.1174999999999999</v>
      </c>
    </row>
    <row r="226" spans="1:2" x14ac:dyDescent="0.25">
      <c r="A226" s="474">
        <v>42256</v>
      </c>
      <c r="B226" s="475">
        <v>1.1180000000000001</v>
      </c>
    </row>
    <row r="227" spans="1:2" x14ac:dyDescent="0.25">
      <c r="A227" s="474">
        <v>42255</v>
      </c>
      <c r="B227" s="475">
        <v>1.1155999999999999</v>
      </c>
    </row>
    <row r="228" spans="1:2" x14ac:dyDescent="0.25">
      <c r="A228" s="474">
        <v>42254</v>
      </c>
      <c r="B228" s="475">
        <v>1.1142000000000001</v>
      </c>
    </row>
    <row r="229" spans="1:2" x14ac:dyDescent="0.25">
      <c r="A229" s="474">
        <v>42253</v>
      </c>
      <c r="B229" s="475">
        <v>1.1142000000000001</v>
      </c>
    </row>
    <row r="230" spans="1:2" x14ac:dyDescent="0.25">
      <c r="A230" s="474">
        <v>42252</v>
      </c>
      <c r="B230" s="475">
        <v>1.1132</v>
      </c>
    </row>
    <row r="231" spans="1:2" x14ac:dyDescent="0.25">
      <c r="A231" s="474">
        <v>42251</v>
      </c>
      <c r="B231" s="475">
        <v>1.1187</v>
      </c>
    </row>
    <row r="232" spans="1:2" x14ac:dyDescent="0.25">
      <c r="A232" s="474">
        <v>42250</v>
      </c>
      <c r="B232" s="475">
        <v>1.1264000000000001</v>
      </c>
    </row>
    <row r="233" spans="1:2" x14ac:dyDescent="0.25">
      <c r="A233" s="474">
        <v>42249</v>
      </c>
      <c r="B233" s="475">
        <v>1.1265000000000001</v>
      </c>
    </row>
    <row r="234" spans="1:2" x14ac:dyDescent="0.25">
      <c r="A234" s="474">
        <v>42248</v>
      </c>
      <c r="B234" s="475">
        <v>1.1217999999999999</v>
      </c>
    </row>
    <row r="235" spans="1:2" x14ac:dyDescent="0.25">
      <c r="A235" s="474">
        <v>42247</v>
      </c>
      <c r="B235" s="475">
        <v>1.1181000000000001</v>
      </c>
    </row>
    <row r="236" spans="1:2" x14ac:dyDescent="0.25">
      <c r="A236" s="474">
        <v>42246</v>
      </c>
      <c r="B236" s="475">
        <v>1.1181000000000001</v>
      </c>
    </row>
    <row r="237" spans="1:2" x14ac:dyDescent="0.25">
      <c r="A237" s="474">
        <v>42245</v>
      </c>
      <c r="B237" s="475">
        <v>1.1241000000000001</v>
      </c>
    </row>
    <row r="238" spans="1:2" x14ac:dyDescent="0.25">
      <c r="A238" s="474">
        <v>42244</v>
      </c>
      <c r="B238" s="475">
        <v>1.1293</v>
      </c>
    </row>
    <row r="239" spans="1:2" x14ac:dyDescent="0.25">
      <c r="A239" s="474">
        <v>42243</v>
      </c>
      <c r="B239" s="475">
        <v>1.1449</v>
      </c>
    </row>
    <row r="240" spans="1:2" x14ac:dyDescent="0.25">
      <c r="A240" s="474">
        <v>42242</v>
      </c>
      <c r="B240" s="475">
        <v>1.1514</v>
      </c>
    </row>
    <row r="241" spans="1:2" x14ac:dyDescent="0.25">
      <c r="A241" s="474">
        <v>42241</v>
      </c>
      <c r="B241" s="475">
        <v>1.1493</v>
      </c>
    </row>
    <row r="242" spans="1:2" x14ac:dyDescent="0.25">
      <c r="A242" s="474">
        <v>42240</v>
      </c>
      <c r="B242" s="475">
        <v>1.1383000000000001</v>
      </c>
    </row>
    <row r="243" spans="1:2" x14ac:dyDescent="0.25">
      <c r="A243" s="474">
        <v>42239</v>
      </c>
      <c r="B243" s="475">
        <v>1.1383000000000001</v>
      </c>
    </row>
    <row r="244" spans="1:2" x14ac:dyDescent="0.25">
      <c r="A244" s="474">
        <v>42238</v>
      </c>
      <c r="B244" s="475">
        <v>1.1289</v>
      </c>
    </row>
    <row r="245" spans="1:2" x14ac:dyDescent="0.25">
      <c r="A245" s="474">
        <v>42237</v>
      </c>
      <c r="B245" s="475">
        <v>1.1156999999999999</v>
      </c>
    </row>
    <row r="246" spans="1:2" x14ac:dyDescent="0.25">
      <c r="A246" s="474">
        <v>42236</v>
      </c>
      <c r="B246" s="475">
        <v>1.1053999999999999</v>
      </c>
    </row>
    <row r="247" spans="1:2" x14ac:dyDescent="0.25">
      <c r="A247" s="474">
        <v>42235</v>
      </c>
      <c r="B247" s="475">
        <v>1.1056999999999999</v>
      </c>
    </row>
    <row r="248" spans="1:2" x14ac:dyDescent="0.25">
      <c r="A248" s="474">
        <v>42234</v>
      </c>
      <c r="B248" s="475">
        <v>1.1091</v>
      </c>
    </row>
    <row r="249" spans="1:2" x14ac:dyDescent="0.25">
      <c r="A249" s="474">
        <v>42233</v>
      </c>
      <c r="B249" s="475">
        <v>1.1106</v>
      </c>
    </row>
    <row r="250" spans="1:2" x14ac:dyDescent="0.25">
      <c r="A250" s="474">
        <v>42232</v>
      </c>
      <c r="B250" s="475">
        <v>1.1106</v>
      </c>
    </row>
    <row r="251" spans="1:2" x14ac:dyDescent="0.25">
      <c r="A251" s="474">
        <v>42231</v>
      </c>
      <c r="B251" s="475">
        <v>1.1142000000000001</v>
      </c>
    </row>
    <row r="252" spans="1:2" x14ac:dyDescent="0.25">
      <c r="A252" s="474">
        <v>42230</v>
      </c>
      <c r="B252" s="475">
        <v>1.1133999999999999</v>
      </c>
    </row>
    <row r="253" spans="1:2" x14ac:dyDescent="0.25">
      <c r="A253" s="474">
        <v>42229</v>
      </c>
      <c r="B253" s="475">
        <v>1.1114999999999999</v>
      </c>
    </row>
    <row r="254" spans="1:2" x14ac:dyDescent="0.25">
      <c r="A254" s="474">
        <v>42228</v>
      </c>
      <c r="B254" s="475">
        <v>1.1021000000000001</v>
      </c>
    </row>
    <row r="255" spans="1:2" x14ac:dyDescent="0.25">
      <c r="A255" s="474">
        <v>42227</v>
      </c>
      <c r="B255" s="475">
        <v>1.0972999999999999</v>
      </c>
    </row>
    <row r="256" spans="1:2" x14ac:dyDescent="0.25">
      <c r="A256" s="474">
        <v>42226</v>
      </c>
      <c r="B256" s="475">
        <v>1.0963000000000001</v>
      </c>
    </row>
    <row r="257" spans="1:2" x14ac:dyDescent="0.25">
      <c r="A257" s="474">
        <v>42225</v>
      </c>
      <c r="B257" s="475">
        <v>1.0963000000000001</v>
      </c>
    </row>
    <row r="258" spans="1:2" x14ac:dyDescent="0.25">
      <c r="A258" s="474">
        <v>42224</v>
      </c>
      <c r="B258" s="475">
        <v>1.093</v>
      </c>
    </row>
    <row r="259" spans="1:2" x14ac:dyDescent="0.25">
      <c r="A259" s="474">
        <v>42223</v>
      </c>
      <c r="B259" s="475">
        <v>1.0909</v>
      </c>
    </row>
    <row r="260" spans="1:2" x14ac:dyDescent="0.25">
      <c r="A260" s="474">
        <v>42222</v>
      </c>
      <c r="B260" s="475">
        <v>1.0875999999999999</v>
      </c>
    </row>
    <row r="261" spans="1:2" x14ac:dyDescent="0.25">
      <c r="A261" s="474">
        <v>42221</v>
      </c>
      <c r="B261" s="475">
        <v>1.0948</v>
      </c>
    </row>
    <row r="262" spans="1:2" x14ac:dyDescent="0.25">
      <c r="A262" s="474">
        <v>42220</v>
      </c>
      <c r="B262" s="475">
        <v>1.0968</v>
      </c>
    </row>
    <row r="263" spans="1:2" x14ac:dyDescent="0.25">
      <c r="A263" s="474">
        <v>42219</v>
      </c>
      <c r="B263" s="475">
        <v>1.0983000000000001</v>
      </c>
    </row>
    <row r="264" spans="1:2" x14ac:dyDescent="0.25">
      <c r="A264" s="474">
        <v>42218</v>
      </c>
      <c r="B264" s="475">
        <v>1.0983000000000001</v>
      </c>
    </row>
    <row r="265" spans="1:2" x14ac:dyDescent="0.25">
      <c r="A265" s="474">
        <v>42217</v>
      </c>
      <c r="B265" s="475">
        <v>1.0973999999999999</v>
      </c>
    </row>
    <row r="266" spans="1:2" x14ac:dyDescent="0.25">
      <c r="A266" s="474">
        <v>42216</v>
      </c>
      <c r="B266" s="475">
        <v>1.0952</v>
      </c>
    </row>
    <row r="267" spans="1:2" x14ac:dyDescent="0.25">
      <c r="A267" s="474">
        <v>42215</v>
      </c>
      <c r="B267" s="475">
        <v>1.1046</v>
      </c>
    </row>
    <row r="268" spans="1:2" x14ac:dyDescent="0.25">
      <c r="A268" s="474">
        <v>42214</v>
      </c>
      <c r="B268" s="475">
        <v>1.1063000000000001</v>
      </c>
    </row>
    <row r="269" spans="1:2" x14ac:dyDescent="0.25">
      <c r="A269" s="474">
        <v>42213</v>
      </c>
      <c r="B269" s="475">
        <v>1.1048</v>
      </c>
    </row>
    <row r="270" spans="1:2" x14ac:dyDescent="0.25">
      <c r="A270" s="474">
        <v>42212</v>
      </c>
      <c r="B270" s="475">
        <v>1.0974999999999999</v>
      </c>
    </row>
    <row r="271" spans="1:2" x14ac:dyDescent="0.25">
      <c r="A271" s="474">
        <v>42211</v>
      </c>
      <c r="B271" s="475">
        <v>1.0974999999999999</v>
      </c>
    </row>
    <row r="272" spans="1:2" x14ac:dyDescent="0.25">
      <c r="A272" s="474">
        <v>42210</v>
      </c>
      <c r="B272" s="475">
        <v>1.0968</v>
      </c>
    </row>
    <row r="273" spans="1:2" x14ac:dyDescent="0.25">
      <c r="A273" s="474">
        <v>42209</v>
      </c>
      <c r="B273" s="475">
        <v>1.0965</v>
      </c>
    </row>
    <row r="274" spans="1:2" x14ac:dyDescent="0.25">
      <c r="A274" s="474">
        <v>42208</v>
      </c>
      <c r="B274" s="475">
        <v>1.0924</v>
      </c>
    </row>
    <row r="275" spans="1:2" x14ac:dyDescent="0.25">
      <c r="A275" s="474">
        <v>42207</v>
      </c>
      <c r="B275" s="475">
        <v>1.0867</v>
      </c>
    </row>
    <row r="276" spans="1:2" x14ac:dyDescent="0.25">
      <c r="A276" s="474">
        <v>42206</v>
      </c>
      <c r="B276" s="475">
        <v>1.0837000000000001</v>
      </c>
    </row>
    <row r="277" spans="1:2" x14ac:dyDescent="0.25">
      <c r="A277" s="474">
        <v>42205</v>
      </c>
      <c r="B277" s="475">
        <v>1.0828</v>
      </c>
    </row>
    <row r="278" spans="1:2" x14ac:dyDescent="0.25">
      <c r="A278" s="474">
        <v>42204</v>
      </c>
      <c r="B278" s="475">
        <v>1.0828</v>
      </c>
    </row>
    <row r="279" spans="1:2" x14ac:dyDescent="0.25">
      <c r="A279" s="474">
        <v>42203</v>
      </c>
      <c r="B279" s="475">
        <v>1.0873999999999999</v>
      </c>
    </row>
    <row r="280" spans="1:2" x14ac:dyDescent="0.25">
      <c r="A280" s="474">
        <v>42202</v>
      </c>
      <c r="B280" s="475">
        <v>1.091</v>
      </c>
    </row>
    <row r="281" spans="1:2" x14ac:dyDescent="0.25">
      <c r="A281" s="474">
        <v>42201</v>
      </c>
      <c r="B281" s="475">
        <v>1.0989</v>
      </c>
    </row>
    <row r="282" spans="1:2" x14ac:dyDescent="0.25">
      <c r="A282" s="474">
        <v>42200</v>
      </c>
      <c r="B282" s="475">
        <v>1.1009</v>
      </c>
    </row>
    <row r="283" spans="1:2" x14ac:dyDescent="0.25">
      <c r="A283" s="474">
        <v>42199</v>
      </c>
      <c r="B283" s="475">
        <v>1.1081000000000001</v>
      </c>
    </row>
    <row r="284" spans="1:2" x14ac:dyDescent="0.25">
      <c r="A284" s="474">
        <v>42198</v>
      </c>
      <c r="B284" s="475">
        <v>1.1148</v>
      </c>
    </row>
    <row r="285" spans="1:2" x14ac:dyDescent="0.25">
      <c r="A285" s="474">
        <v>42197</v>
      </c>
      <c r="B285" s="475">
        <v>1.1148</v>
      </c>
    </row>
    <row r="286" spans="1:2" x14ac:dyDescent="0.25">
      <c r="A286" s="474">
        <v>42196</v>
      </c>
      <c r="B286" s="475">
        <v>1.1122000000000001</v>
      </c>
    </row>
    <row r="287" spans="1:2" x14ac:dyDescent="0.25">
      <c r="A287" s="474">
        <v>42195</v>
      </c>
      <c r="B287" s="475">
        <v>1.1052</v>
      </c>
    </row>
    <row r="288" spans="1:2" x14ac:dyDescent="0.25">
      <c r="A288" s="474">
        <v>42194</v>
      </c>
      <c r="B288" s="475">
        <v>1.1027</v>
      </c>
    </row>
    <row r="289" spans="1:2" x14ac:dyDescent="0.25">
      <c r="A289" s="474">
        <v>42193</v>
      </c>
      <c r="B289" s="475">
        <v>1.0999000000000001</v>
      </c>
    </row>
    <row r="290" spans="1:2" x14ac:dyDescent="0.25">
      <c r="A290" s="474">
        <v>42192</v>
      </c>
      <c r="B290" s="475">
        <v>1.1042000000000001</v>
      </c>
    </row>
    <row r="291" spans="1:2" x14ac:dyDescent="0.25">
      <c r="A291" s="474">
        <v>42191</v>
      </c>
      <c r="B291" s="475">
        <v>1.1106</v>
      </c>
    </row>
    <row r="292" spans="1:2" x14ac:dyDescent="0.25">
      <c r="A292" s="474">
        <v>42190</v>
      </c>
      <c r="B292" s="475">
        <v>1.1106</v>
      </c>
    </row>
    <row r="293" spans="1:2" x14ac:dyDescent="0.25">
      <c r="A293" s="474">
        <v>42189</v>
      </c>
      <c r="B293" s="475">
        <v>1.1095999999999999</v>
      </c>
    </row>
    <row r="294" spans="1:2" x14ac:dyDescent="0.25">
      <c r="A294" s="474">
        <v>42188</v>
      </c>
      <c r="B294" s="475">
        <v>1.1072</v>
      </c>
    </row>
    <row r="295" spans="1:2" x14ac:dyDescent="0.25">
      <c r="A295" s="474">
        <v>42187</v>
      </c>
      <c r="B295" s="475">
        <v>1.1107</v>
      </c>
    </row>
    <row r="296" spans="1:2" x14ac:dyDescent="0.25">
      <c r="A296" s="474">
        <v>42186</v>
      </c>
      <c r="B296" s="475">
        <v>1.1181000000000001</v>
      </c>
    </row>
    <row r="297" spans="1:2" x14ac:dyDescent="0.25">
      <c r="A297" s="474">
        <v>42185</v>
      </c>
      <c r="B297" s="475">
        <v>1.1093999999999999</v>
      </c>
    </row>
    <row r="298" spans="1:2" x14ac:dyDescent="0.25">
      <c r="A298" s="474">
        <v>42184</v>
      </c>
      <c r="B298" s="475">
        <v>1.1166</v>
      </c>
    </row>
    <row r="299" spans="1:2" x14ac:dyDescent="0.25">
      <c r="A299" s="474">
        <v>42183</v>
      </c>
      <c r="B299" s="475">
        <v>1.1166</v>
      </c>
    </row>
    <row r="300" spans="1:2" x14ac:dyDescent="0.25">
      <c r="A300" s="474">
        <v>42182</v>
      </c>
      <c r="B300" s="475">
        <v>1.1184000000000001</v>
      </c>
    </row>
    <row r="301" spans="1:2" x14ac:dyDescent="0.25">
      <c r="A301" s="474">
        <v>42181</v>
      </c>
      <c r="B301" s="475">
        <v>1.1201000000000001</v>
      </c>
    </row>
    <row r="302" spans="1:2" x14ac:dyDescent="0.25">
      <c r="A302" s="474">
        <v>42180</v>
      </c>
      <c r="B302" s="475">
        <v>1.1189</v>
      </c>
    </row>
    <row r="303" spans="1:2" x14ac:dyDescent="0.25">
      <c r="A303" s="474">
        <v>42179</v>
      </c>
      <c r="B303" s="475">
        <v>1.1241000000000001</v>
      </c>
    </row>
    <row r="304" spans="1:2" x14ac:dyDescent="0.25">
      <c r="A304" s="474">
        <v>42178</v>
      </c>
      <c r="B304" s="475">
        <v>1.1363000000000001</v>
      </c>
    </row>
    <row r="305" spans="1:2" x14ac:dyDescent="0.25">
      <c r="A305" s="474">
        <v>42177</v>
      </c>
      <c r="B305" s="475">
        <v>1.1347</v>
      </c>
    </row>
    <row r="306" spans="1:2" x14ac:dyDescent="0.25">
      <c r="A306" s="474">
        <v>42176</v>
      </c>
      <c r="B306" s="475">
        <v>1.1347</v>
      </c>
    </row>
    <row r="307" spans="1:2" x14ac:dyDescent="0.25">
      <c r="A307" s="474">
        <v>42175</v>
      </c>
      <c r="B307" s="475">
        <v>1.1345000000000001</v>
      </c>
    </row>
    <row r="308" spans="1:2" x14ac:dyDescent="0.25">
      <c r="A308" s="474">
        <v>42174</v>
      </c>
      <c r="B308" s="475">
        <v>1.1374</v>
      </c>
    </row>
    <row r="309" spans="1:2" x14ac:dyDescent="0.25">
      <c r="A309" s="474">
        <v>42173</v>
      </c>
      <c r="B309" s="475">
        <v>1.1265000000000001</v>
      </c>
    </row>
    <row r="310" spans="1:2" x14ac:dyDescent="0.25">
      <c r="A310" s="474">
        <v>42172</v>
      </c>
      <c r="B310" s="475">
        <v>1.1258999999999999</v>
      </c>
    </row>
    <row r="311" spans="1:2" x14ac:dyDescent="0.25">
      <c r="A311" s="474">
        <v>42171</v>
      </c>
      <c r="B311" s="475">
        <v>1.1233</v>
      </c>
    </row>
    <row r="312" spans="1:2" x14ac:dyDescent="0.25">
      <c r="A312" s="474">
        <v>42170</v>
      </c>
      <c r="B312" s="475">
        <v>1.1263000000000001</v>
      </c>
    </row>
    <row r="313" spans="1:2" x14ac:dyDescent="0.25">
      <c r="A313" s="474">
        <v>42169</v>
      </c>
      <c r="B313" s="475">
        <v>1.1263000000000001</v>
      </c>
    </row>
    <row r="314" spans="1:2" x14ac:dyDescent="0.25">
      <c r="A314" s="474">
        <v>42168</v>
      </c>
      <c r="B314" s="475">
        <v>1.1238999999999999</v>
      </c>
    </row>
    <row r="315" spans="1:2" x14ac:dyDescent="0.25">
      <c r="A315" s="474">
        <v>42167</v>
      </c>
      <c r="B315" s="475">
        <v>1.1273</v>
      </c>
    </row>
    <row r="316" spans="1:2" x14ac:dyDescent="0.25">
      <c r="A316" s="474">
        <v>42166</v>
      </c>
      <c r="B316" s="475">
        <v>1.1302000000000001</v>
      </c>
    </row>
    <row r="317" spans="1:2" x14ac:dyDescent="0.25">
      <c r="A317" s="474">
        <v>42165</v>
      </c>
      <c r="B317" s="475">
        <v>1.1281000000000001</v>
      </c>
    </row>
    <row r="318" spans="1:2" x14ac:dyDescent="0.25">
      <c r="A318" s="474">
        <v>42164</v>
      </c>
      <c r="B318" s="475">
        <v>1.1161000000000001</v>
      </c>
    </row>
    <row r="319" spans="1:2" x14ac:dyDescent="0.25">
      <c r="A319" s="474">
        <v>42163</v>
      </c>
      <c r="B319" s="475">
        <v>1.1109</v>
      </c>
    </row>
    <row r="320" spans="1:2" x14ac:dyDescent="0.25">
      <c r="A320" s="474">
        <v>42162</v>
      </c>
      <c r="B320" s="475">
        <v>1.1109</v>
      </c>
    </row>
    <row r="321" spans="1:2" x14ac:dyDescent="0.25">
      <c r="A321" s="474">
        <v>42161</v>
      </c>
      <c r="B321" s="475">
        <v>1.1185</v>
      </c>
    </row>
    <row r="322" spans="1:2" x14ac:dyDescent="0.25">
      <c r="A322" s="474">
        <v>42160</v>
      </c>
      <c r="B322" s="475">
        <v>1.1276999999999999</v>
      </c>
    </row>
    <row r="323" spans="1:2" x14ac:dyDescent="0.25">
      <c r="A323" s="474">
        <v>42159</v>
      </c>
      <c r="B323" s="475">
        <v>1.1181000000000001</v>
      </c>
    </row>
    <row r="324" spans="1:2" x14ac:dyDescent="0.25">
      <c r="A324" s="474">
        <v>42158</v>
      </c>
      <c r="B324" s="475">
        <v>1.1017999999999999</v>
      </c>
    </row>
    <row r="325" spans="1:2" x14ac:dyDescent="0.25">
      <c r="A325" s="474">
        <v>42157</v>
      </c>
      <c r="B325" s="475">
        <v>1.0936999999999999</v>
      </c>
    </row>
    <row r="326" spans="1:2" x14ac:dyDescent="0.25">
      <c r="A326" s="474">
        <v>42156</v>
      </c>
      <c r="B326" s="475">
        <v>1.0988</v>
      </c>
    </row>
    <row r="327" spans="1:2" x14ac:dyDescent="0.25">
      <c r="A327" s="474">
        <v>42155</v>
      </c>
      <c r="B327" s="475">
        <v>1.0988</v>
      </c>
    </row>
    <row r="328" spans="1:2" x14ac:dyDescent="0.25">
      <c r="A328" s="474">
        <v>42154</v>
      </c>
      <c r="B328" s="475">
        <v>1.0968</v>
      </c>
    </row>
    <row r="329" spans="1:2" x14ac:dyDescent="0.25">
      <c r="A329" s="474">
        <v>42153</v>
      </c>
      <c r="B329" s="475">
        <v>1.0915999999999999</v>
      </c>
    </row>
    <row r="330" spans="1:2" x14ac:dyDescent="0.25">
      <c r="A330" s="474">
        <v>42152</v>
      </c>
      <c r="B330" s="475">
        <v>1.0886</v>
      </c>
    </row>
    <row r="331" spans="1:2" x14ac:dyDescent="0.25">
      <c r="A331" s="474">
        <v>42151</v>
      </c>
      <c r="B331" s="475">
        <v>1.0916999999999999</v>
      </c>
    </row>
    <row r="332" spans="1:2" x14ac:dyDescent="0.25">
      <c r="A332" s="474">
        <v>42150</v>
      </c>
      <c r="B332" s="475">
        <v>1.0982000000000001</v>
      </c>
    </row>
    <row r="333" spans="1:2" x14ac:dyDescent="0.25">
      <c r="A333" s="474">
        <v>42149</v>
      </c>
      <c r="B333" s="475">
        <v>1.1007</v>
      </c>
    </row>
    <row r="334" spans="1:2" x14ac:dyDescent="0.25">
      <c r="A334" s="474">
        <v>42148</v>
      </c>
      <c r="B334" s="475">
        <v>1.1007</v>
      </c>
    </row>
    <row r="335" spans="1:2" x14ac:dyDescent="0.25">
      <c r="A335" s="474">
        <v>42147</v>
      </c>
      <c r="B335" s="475">
        <v>1.1102000000000001</v>
      </c>
    </row>
    <row r="336" spans="1:2" x14ac:dyDescent="0.25">
      <c r="A336" s="474">
        <v>42146</v>
      </c>
      <c r="B336" s="475">
        <v>1.1122000000000001</v>
      </c>
    </row>
    <row r="337" spans="1:2" x14ac:dyDescent="0.25">
      <c r="A337" s="474">
        <v>42145</v>
      </c>
      <c r="B337" s="475">
        <v>1.1117999999999999</v>
      </c>
    </row>
    <row r="338" spans="1:2" x14ac:dyDescent="0.25">
      <c r="A338" s="474">
        <v>42144</v>
      </c>
      <c r="B338" s="475">
        <v>1.1224000000000001</v>
      </c>
    </row>
    <row r="339" spans="1:2" x14ac:dyDescent="0.25">
      <c r="A339" s="474">
        <v>42143</v>
      </c>
      <c r="B339" s="475">
        <v>1.1392</v>
      </c>
    </row>
    <row r="340" spans="1:2" x14ac:dyDescent="0.25">
      <c r="A340" s="474">
        <v>42142</v>
      </c>
      <c r="B340" s="475">
        <v>1.1444000000000001</v>
      </c>
    </row>
    <row r="341" spans="1:2" x14ac:dyDescent="0.25">
      <c r="A341" s="474">
        <v>42141</v>
      </c>
      <c r="B341" s="475">
        <v>1.1444000000000001</v>
      </c>
    </row>
    <row r="342" spans="1:2" x14ac:dyDescent="0.25">
      <c r="A342" s="474">
        <v>42140</v>
      </c>
      <c r="B342" s="475">
        <v>1.1399999999999999</v>
      </c>
    </row>
    <row r="343" spans="1:2" x14ac:dyDescent="0.25">
      <c r="A343" s="474">
        <v>42139</v>
      </c>
      <c r="B343" s="475">
        <v>1.1383000000000001</v>
      </c>
    </row>
    <row r="344" spans="1:2" x14ac:dyDescent="0.25">
      <c r="A344" s="474">
        <v>42138</v>
      </c>
      <c r="B344" s="475">
        <v>1.1272</v>
      </c>
    </row>
    <row r="345" spans="1:2" x14ac:dyDescent="0.25">
      <c r="A345" s="474">
        <v>42137</v>
      </c>
      <c r="B345" s="475">
        <v>1.1203000000000001</v>
      </c>
    </row>
    <row r="346" spans="1:2" x14ac:dyDescent="0.25">
      <c r="A346" s="474">
        <v>42136</v>
      </c>
      <c r="B346" s="475">
        <v>1.1161000000000001</v>
      </c>
    </row>
    <row r="347" spans="1:2" x14ac:dyDescent="0.25">
      <c r="A347" s="474">
        <v>42135</v>
      </c>
      <c r="B347" s="475">
        <v>1.1197999999999999</v>
      </c>
    </row>
    <row r="348" spans="1:2" x14ac:dyDescent="0.25">
      <c r="A348" s="474">
        <v>42134</v>
      </c>
      <c r="B348" s="475">
        <v>1.1197999999999999</v>
      </c>
    </row>
    <row r="349" spans="1:2" x14ac:dyDescent="0.25">
      <c r="A349" s="474">
        <v>42133</v>
      </c>
      <c r="B349" s="475">
        <v>1.1225000000000001</v>
      </c>
    </row>
    <row r="350" spans="1:2" x14ac:dyDescent="0.25">
      <c r="A350" s="474">
        <v>42132</v>
      </c>
      <c r="B350" s="475">
        <v>1.1318999999999999</v>
      </c>
    </row>
    <row r="351" spans="1:2" x14ac:dyDescent="0.25">
      <c r="A351" s="474">
        <v>42131</v>
      </c>
      <c r="B351" s="475">
        <v>1.1255999999999999</v>
      </c>
    </row>
    <row r="352" spans="1:2" x14ac:dyDescent="0.25">
      <c r="A352" s="474">
        <v>42130</v>
      </c>
      <c r="B352" s="475">
        <v>1.1146</v>
      </c>
    </row>
    <row r="353" spans="1:2" x14ac:dyDescent="0.25">
      <c r="A353" s="474">
        <v>42129</v>
      </c>
      <c r="B353" s="475">
        <v>1.1167</v>
      </c>
    </row>
    <row r="354" spans="1:2" x14ac:dyDescent="0.25">
      <c r="A354" s="474">
        <v>42128</v>
      </c>
      <c r="B354" s="475">
        <v>1.1193</v>
      </c>
    </row>
    <row r="355" spans="1:2" x14ac:dyDescent="0.25">
      <c r="A355" s="474">
        <v>42127</v>
      </c>
      <c r="B355" s="475">
        <v>1.1193</v>
      </c>
    </row>
    <row r="356" spans="1:2" x14ac:dyDescent="0.25">
      <c r="A356" s="474">
        <v>42126</v>
      </c>
      <c r="B356" s="475">
        <v>1.1222000000000001</v>
      </c>
    </row>
    <row r="357" spans="1:2" x14ac:dyDescent="0.25">
      <c r="A357" s="474">
        <v>42125</v>
      </c>
      <c r="B357" s="475">
        <v>1.1156999999999999</v>
      </c>
    </row>
    <row r="358" spans="1:2" x14ac:dyDescent="0.25">
      <c r="A358" s="474">
        <v>42124</v>
      </c>
      <c r="B358" s="475">
        <v>1.1028</v>
      </c>
    </row>
    <row r="359" spans="1:2" x14ac:dyDescent="0.25">
      <c r="A359" s="474">
        <v>42123</v>
      </c>
      <c r="B359" s="475">
        <v>1.0915999999999999</v>
      </c>
    </row>
    <row r="360" spans="1:2" x14ac:dyDescent="0.25">
      <c r="A360" s="474">
        <v>42122</v>
      </c>
      <c r="B360" s="475">
        <v>1.0865</v>
      </c>
    </row>
    <row r="361" spans="1:2" x14ac:dyDescent="0.25">
      <c r="A361" s="474">
        <v>42121</v>
      </c>
      <c r="B361" s="475">
        <v>1.0871999999999999</v>
      </c>
    </row>
    <row r="362" spans="1:2" x14ac:dyDescent="0.25">
      <c r="A362" s="474">
        <v>42120</v>
      </c>
      <c r="B362" s="475">
        <v>1.0871999999999999</v>
      </c>
    </row>
    <row r="363" spans="1:2" x14ac:dyDescent="0.25">
      <c r="A363" s="474">
        <v>42119</v>
      </c>
      <c r="B363" s="475">
        <v>1.0838000000000001</v>
      </c>
    </row>
    <row r="364" spans="1:2" x14ac:dyDescent="0.25">
      <c r="A364" s="474">
        <v>42118</v>
      </c>
      <c r="B364" s="475">
        <v>1.0747</v>
      </c>
    </row>
    <row r="365" spans="1:2" x14ac:dyDescent="0.25">
      <c r="A365" s="474">
        <v>42117</v>
      </c>
      <c r="B365" s="475">
        <v>1.0740000000000001</v>
      </c>
    </row>
    <row r="366" spans="1:2" x14ac:dyDescent="0.25">
      <c r="A366" s="474">
        <v>42116</v>
      </c>
      <c r="B366" s="475">
        <v>1.0720000000000001</v>
      </c>
    </row>
    <row r="367" spans="1:2" x14ac:dyDescent="0.25">
      <c r="A367" s="474">
        <v>42115</v>
      </c>
      <c r="B367" s="475">
        <v>1.0768</v>
      </c>
    </row>
    <row r="368" spans="1:2" x14ac:dyDescent="0.25">
      <c r="A368" s="474">
        <v>42114</v>
      </c>
      <c r="B368" s="475">
        <v>1.0801000000000001</v>
      </c>
    </row>
    <row r="369" spans="1:2" x14ac:dyDescent="0.25">
      <c r="A369" s="474">
        <v>42113</v>
      </c>
      <c r="B369" s="475">
        <v>1.0801000000000001</v>
      </c>
    </row>
    <row r="370" spans="1:2" x14ac:dyDescent="0.25">
      <c r="A370" s="474">
        <v>42112</v>
      </c>
      <c r="B370" s="475">
        <v>1.0783</v>
      </c>
    </row>
    <row r="371" spans="1:2" x14ac:dyDescent="0.25">
      <c r="A371" s="474">
        <v>42111</v>
      </c>
      <c r="B371" s="475">
        <v>1.0709</v>
      </c>
    </row>
    <row r="372" spans="1:2" x14ac:dyDescent="0.25">
      <c r="A372" s="474">
        <v>42110</v>
      </c>
      <c r="B372" s="475">
        <v>1.0630999999999999</v>
      </c>
    </row>
    <row r="373" spans="1:2" x14ac:dyDescent="0.25">
      <c r="A373" s="474">
        <v>42109</v>
      </c>
      <c r="B373" s="475">
        <v>1.0599000000000001</v>
      </c>
    </row>
    <row r="374" spans="1:2" x14ac:dyDescent="0.25">
      <c r="A374" s="474">
        <v>42108</v>
      </c>
      <c r="B374" s="475">
        <v>1.0580000000000001</v>
      </c>
    </row>
    <row r="375" spans="1:2" x14ac:dyDescent="0.25">
      <c r="A375" s="474">
        <v>42107</v>
      </c>
      <c r="B375" s="475">
        <v>1.0597000000000001</v>
      </c>
    </row>
    <row r="376" spans="1:2" x14ac:dyDescent="0.25">
      <c r="A376" s="474">
        <v>42106</v>
      </c>
      <c r="B376" s="475">
        <v>1.0597000000000001</v>
      </c>
    </row>
    <row r="377" spans="1:2" x14ac:dyDescent="0.25">
      <c r="A377" s="474">
        <v>42105</v>
      </c>
      <c r="B377" s="475">
        <v>1.0629999999999999</v>
      </c>
    </row>
    <row r="378" spans="1:2" x14ac:dyDescent="0.25">
      <c r="A378" s="474">
        <v>42104</v>
      </c>
      <c r="B378" s="475">
        <v>1.0734999999999999</v>
      </c>
    </row>
    <row r="379" spans="1:2" x14ac:dyDescent="0.25">
      <c r="A379" s="474">
        <v>42103</v>
      </c>
      <c r="B379" s="475">
        <v>1.0831999999999999</v>
      </c>
    </row>
    <row r="380" spans="1:2" x14ac:dyDescent="0.25">
      <c r="A380" s="474">
        <v>42102</v>
      </c>
      <c r="B380" s="475">
        <v>1.0888</v>
      </c>
    </row>
    <row r="381" spans="1:2" x14ac:dyDescent="0.25">
      <c r="A381" s="474">
        <v>42101</v>
      </c>
      <c r="B381" s="475">
        <v>1.0986</v>
      </c>
    </row>
    <row r="382" spans="1:2" x14ac:dyDescent="0.25">
      <c r="A382" s="474">
        <v>42100</v>
      </c>
      <c r="B382" s="475">
        <v>1.0966</v>
      </c>
    </row>
    <row r="383" spans="1:2" x14ac:dyDescent="0.25">
      <c r="A383" s="474">
        <v>42099</v>
      </c>
      <c r="B383" s="475">
        <v>1.0966</v>
      </c>
    </row>
    <row r="384" spans="1:2" x14ac:dyDescent="0.25">
      <c r="A384" s="474">
        <v>42098</v>
      </c>
      <c r="B384" s="475">
        <v>1.0914999999999999</v>
      </c>
    </row>
    <row r="385" spans="1:2" x14ac:dyDescent="0.25">
      <c r="A385" s="474">
        <v>42097</v>
      </c>
      <c r="B385" s="475">
        <v>1.0820000000000001</v>
      </c>
    </row>
    <row r="386" spans="1:2" x14ac:dyDescent="0.25">
      <c r="A386" s="474">
        <v>42096</v>
      </c>
      <c r="B386" s="475">
        <v>1.0761000000000001</v>
      </c>
    </row>
    <row r="387" spans="1:2" x14ac:dyDescent="0.25">
      <c r="A387" s="474">
        <v>42095</v>
      </c>
      <c r="B387" s="475">
        <v>1.0771999999999999</v>
      </c>
    </row>
    <row r="388" spans="1:2" x14ac:dyDescent="0.25">
      <c r="A388" s="474">
        <v>42094</v>
      </c>
      <c r="B388" s="475">
        <v>1.085</v>
      </c>
    </row>
    <row r="389" spans="1:2" x14ac:dyDescent="0.25">
      <c r="A389" s="474">
        <v>42093</v>
      </c>
      <c r="B389" s="475">
        <v>1.0887</v>
      </c>
    </row>
    <row r="390" spans="1:2" x14ac:dyDescent="0.25">
      <c r="A390" s="474">
        <v>42092</v>
      </c>
      <c r="B390" s="475">
        <v>1.0887</v>
      </c>
    </row>
    <row r="391" spans="1:2" x14ac:dyDescent="0.25">
      <c r="A391" s="474">
        <v>42091</v>
      </c>
      <c r="B391" s="475">
        <v>1.0872999999999999</v>
      </c>
    </row>
    <row r="392" spans="1:2" x14ac:dyDescent="0.25">
      <c r="A392" s="474">
        <v>42090</v>
      </c>
      <c r="B392" s="475">
        <v>1.0961000000000001</v>
      </c>
    </row>
    <row r="393" spans="1:2" x14ac:dyDescent="0.25">
      <c r="A393" s="474">
        <v>42089</v>
      </c>
      <c r="B393" s="475">
        <v>1.0947</v>
      </c>
    </row>
    <row r="394" spans="1:2" x14ac:dyDescent="0.25">
      <c r="A394" s="474">
        <v>42088</v>
      </c>
      <c r="B394" s="475">
        <v>1.0938000000000001</v>
      </c>
    </row>
    <row r="395" spans="1:2" x14ac:dyDescent="0.25">
      <c r="A395" s="474">
        <v>42087</v>
      </c>
      <c r="B395" s="475">
        <v>1.0860000000000001</v>
      </c>
    </row>
    <row r="396" spans="1:2" x14ac:dyDescent="0.25">
      <c r="A396" s="474">
        <v>42086</v>
      </c>
      <c r="B396" s="475">
        <v>1.0817000000000001</v>
      </c>
    </row>
    <row r="397" spans="1:2" x14ac:dyDescent="0.25">
      <c r="A397" s="474">
        <v>42085</v>
      </c>
      <c r="B397" s="475">
        <v>1.0817000000000001</v>
      </c>
    </row>
    <row r="398" spans="1:2" x14ac:dyDescent="0.25">
      <c r="A398" s="474">
        <v>42084</v>
      </c>
      <c r="B398" s="475">
        <v>1.0723</v>
      </c>
    </row>
    <row r="399" spans="1:2" x14ac:dyDescent="0.25">
      <c r="A399" s="474">
        <v>42083</v>
      </c>
      <c r="B399" s="475">
        <v>1.0728</v>
      </c>
    </row>
    <row r="400" spans="1:2" x14ac:dyDescent="0.25">
      <c r="A400" s="474">
        <v>42082</v>
      </c>
      <c r="B400" s="475">
        <v>1.0632999999999999</v>
      </c>
    </row>
    <row r="401" spans="1:2" x14ac:dyDescent="0.25">
      <c r="A401" s="474">
        <v>42081</v>
      </c>
      <c r="B401" s="475">
        <v>1.0588</v>
      </c>
    </row>
    <row r="402" spans="1:2" x14ac:dyDescent="0.25">
      <c r="A402" s="474">
        <v>42080</v>
      </c>
      <c r="B402" s="475">
        <v>1.0539000000000001</v>
      </c>
    </row>
    <row r="403" spans="1:2" x14ac:dyDescent="0.25">
      <c r="A403" s="474">
        <v>42079</v>
      </c>
      <c r="B403" s="475">
        <v>1.0492999999999999</v>
      </c>
    </row>
    <row r="404" spans="1:2" x14ac:dyDescent="0.25">
      <c r="A404" s="474">
        <v>42078</v>
      </c>
      <c r="B404" s="475">
        <v>1.0492999999999999</v>
      </c>
    </row>
    <row r="405" spans="1:2" x14ac:dyDescent="0.25">
      <c r="A405" s="474">
        <v>42077</v>
      </c>
      <c r="B405" s="475">
        <v>1.0571999999999999</v>
      </c>
    </row>
    <row r="406" spans="1:2" x14ac:dyDescent="0.25">
      <c r="A406" s="474">
        <v>42076</v>
      </c>
      <c r="B406" s="475">
        <v>1.0580000000000001</v>
      </c>
    </row>
    <row r="407" spans="1:2" x14ac:dyDescent="0.25">
      <c r="A407" s="474">
        <v>42075</v>
      </c>
      <c r="B407" s="475">
        <v>1.0630999999999999</v>
      </c>
    </row>
    <row r="408" spans="1:2" x14ac:dyDescent="0.25">
      <c r="A408" s="474">
        <v>42074</v>
      </c>
      <c r="B408" s="475">
        <v>1.0773999999999999</v>
      </c>
    </row>
    <row r="409" spans="1:2" x14ac:dyDescent="0.25">
      <c r="A409" s="474">
        <v>42073</v>
      </c>
      <c r="B409" s="475">
        <v>1.0853999999999999</v>
      </c>
    </row>
    <row r="410" spans="1:2" x14ac:dyDescent="0.25">
      <c r="A410" s="474">
        <v>42072</v>
      </c>
      <c r="B410" s="475">
        <v>1.0838000000000001</v>
      </c>
    </row>
    <row r="411" spans="1:2" x14ac:dyDescent="0.25">
      <c r="A411" s="474">
        <v>42071</v>
      </c>
      <c r="B411" s="475">
        <v>1.0839000000000001</v>
      </c>
    </row>
    <row r="412" spans="1:2" x14ac:dyDescent="0.25">
      <c r="A412" s="474">
        <v>42070</v>
      </c>
      <c r="B412" s="475">
        <v>1.0962000000000001</v>
      </c>
    </row>
    <row r="413" spans="1:2" x14ac:dyDescent="0.25">
      <c r="A413" s="474">
        <v>42069</v>
      </c>
      <c r="B413" s="475">
        <v>1.105</v>
      </c>
    </row>
    <row r="414" spans="1:2" x14ac:dyDescent="0.25">
      <c r="A414" s="474">
        <v>42068</v>
      </c>
      <c r="B414" s="475">
        <v>1.1135999999999999</v>
      </c>
    </row>
    <row r="415" spans="1:2" x14ac:dyDescent="0.25">
      <c r="A415" s="474">
        <v>42067</v>
      </c>
      <c r="B415" s="475">
        <v>1.1185</v>
      </c>
    </row>
    <row r="416" spans="1:2" x14ac:dyDescent="0.25">
      <c r="A416" s="474">
        <v>42066</v>
      </c>
      <c r="B416" s="475">
        <v>1.119</v>
      </c>
    </row>
    <row r="417" spans="1:2" x14ac:dyDescent="0.25">
      <c r="A417" s="474">
        <v>42065</v>
      </c>
      <c r="B417" s="475">
        <v>1.1191</v>
      </c>
    </row>
    <row r="418" spans="1:2" x14ac:dyDescent="0.25">
      <c r="A418" s="474">
        <v>42064</v>
      </c>
      <c r="B418" s="475">
        <v>1.1191</v>
      </c>
    </row>
    <row r="419" spans="1:2" x14ac:dyDescent="0.25">
      <c r="A419" s="474">
        <v>42063</v>
      </c>
      <c r="B419" s="475">
        <v>1.1208</v>
      </c>
    </row>
    <row r="420" spans="1:2" x14ac:dyDescent="0.25">
      <c r="A420" s="474">
        <v>42062</v>
      </c>
      <c r="B420" s="475">
        <v>1.1314</v>
      </c>
    </row>
    <row r="421" spans="1:2" x14ac:dyDescent="0.25">
      <c r="A421" s="474">
        <v>42061</v>
      </c>
      <c r="B421" s="475">
        <v>1.1352</v>
      </c>
    </row>
    <row r="422" spans="1:2" x14ac:dyDescent="0.25">
      <c r="A422" s="474">
        <v>42060</v>
      </c>
      <c r="B422" s="475">
        <v>1.1329</v>
      </c>
    </row>
    <row r="423" spans="1:2" x14ac:dyDescent="0.25">
      <c r="A423" s="474">
        <v>42059</v>
      </c>
      <c r="B423" s="475">
        <v>1.135</v>
      </c>
    </row>
    <row r="424" spans="1:2" x14ac:dyDescent="0.25">
      <c r="A424" s="474">
        <v>42058</v>
      </c>
      <c r="B424" s="475">
        <v>1.1375</v>
      </c>
    </row>
    <row r="425" spans="1:2" x14ac:dyDescent="0.25">
      <c r="A425" s="474">
        <v>42057</v>
      </c>
      <c r="B425" s="475">
        <v>1.1375</v>
      </c>
    </row>
    <row r="426" spans="1:2" x14ac:dyDescent="0.25">
      <c r="A426" s="474">
        <v>42056</v>
      </c>
      <c r="B426" s="475">
        <v>1.1353</v>
      </c>
    </row>
    <row r="427" spans="1:2" x14ac:dyDescent="0.25">
      <c r="A427" s="474">
        <v>42055</v>
      </c>
      <c r="B427" s="475">
        <v>1.1396999999999999</v>
      </c>
    </row>
    <row r="428" spans="1:2" x14ac:dyDescent="0.25">
      <c r="A428" s="474">
        <v>42054</v>
      </c>
      <c r="B428" s="475">
        <v>1.1387</v>
      </c>
    </row>
    <row r="429" spans="1:2" x14ac:dyDescent="0.25">
      <c r="A429" s="474">
        <v>42053</v>
      </c>
      <c r="B429" s="475">
        <v>1.1375999999999999</v>
      </c>
    </row>
    <row r="430" spans="1:2" x14ac:dyDescent="0.25">
      <c r="A430" s="474">
        <v>42052</v>
      </c>
      <c r="B430" s="475">
        <v>1.1396999999999999</v>
      </c>
    </row>
    <row r="431" spans="1:2" x14ac:dyDescent="0.25">
      <c r="A431" s="474">
        <v>42051</v>
      </c>
      <c r="B431" s="475">
        <v>1.1384000000000001</v>
      </c>
    </row>
    <row r="432" spans="1:2" x14ac:dyDescent="0.25">
      <c r="A432" s="474">
        <v>42050</v>
      </c>
      <c r="B432" s="475">
        <v>1.1384000000000001</v>
      </c>
    </row>
    <row r="433" spans="1:2" x14ac:dyDescent="0.25">
      <c r="A433" s="474">
        <v>42049</v>
      </c>
      <c r="B433" s="475">
        <v>1.1409</v>
      </c>
    </row>
    <row r="434" spans="1:2" x14ac:dyDescent="0.25">
      <c r="A434" s="474">
        <v>42048</v>
      </c>
      <c r="B434" s="475">
        <v>1.1343000000000001</v>
      </c>
    </row>
    <row r="435" spans="1:2" x14ac:dyDescent="0.25">
      <c r="A435" s="474">
        <v>42047</v>
      </c>
      <c r="B435" s="475">
        <v>1.1311</v>
      </c>
    </row>
    <row r="436" spans="1:2" x14ac:dyDescent="0.25">
      <c r="A436" s="474">
        <v>42046</v>
      </c>
      <c r="B436" s="475">
        <v>1.1317999999999999</v>
      </c>
    </row>
    <row r="437" spans="1:2" x14ac:dyDescent="0.25">
      <c r="A437" s="474">
        <v>42045</v>
      </c>
      <c r="B437" s="475">
        <v>1.1325000000000001</v>
      </c>
    </row>
    <row r="438" spans="1:2" x14ac:dyDescent="0.25">
      <c r="A438" s="474">
        <v>42044</v>
      </c>
      <c r="B438" s="475">
        <v>1.1312</v>
      </c>
    </row>
    <row r="439" spans="1:2" x14ac:dyDescent="0.25">
      <c r="A439" s="474">
        <v>42043</v>
      </c>
      <c r="B439" s="475">
        <v>1.1312</v>
      </c>
    </row>
    <row r="440" spans="1:2" x14ac:dyDescent="0.25">
      <c r="A440" s="474">
        <v>42042</v>
      </c>
      <c r="B440" s="475">
        <v>1.1420999999999999</v>
      </c>
    </row>
    <row r="441" spans="1:2" x14ac:dyDescent="0.25">
      <c r="A441" s="474">
        <v>42041</v>
      </c>
      <c r="B441" s="475">
        <v>1.1391</v>
      </c>
    </row>
    <row r="442" spans="1:2" x14ac:dyDescent="0.25">
      <c r="A442" s="474">
        <v>42040</v>
      </c>
      <c r="B442" s="475">
        <v>1.1449</v>
      </c>
    </row>
    <row r="443" spans="1:2" x14ac:dyDescent="0.25">
      <c r="A443" s="474">
        <v>42039</v>
      </c>
      <c r="B443" s="475">
        <v>1.1377999999999999</v>
      </c>
    </row>
    <row r="444" spans="1:2" x14ac:dyDescent="0.25">
      <c r="A444" s="474">
        <v>42038</v>
      </c>
      <c r="B444" s="475">
        <v>1.1321000000000001</v>
      </c>
    </row>
    <row r="445" spans="1:2" x14ac:dyDescent="0.25">
      <c r="A445" s="474">
        <v>42037</v>
      </c>
      <c r="B445" s="475">
        <v>1.1277999999999999</v>
      </c>
    </row>
    <row r="446" spans="1:2" x14ac:dyDescent="0.25">
      <c r="A446" s="474">
        <v>42036</v>
      </c>
      <c r="B446" s="475">
        <v>1.1277999999999999</v>
      </c>
    </row>
    <row r="447" spans="1:2" x14ac:dyDescent="0.25">
      <c r="A447" s="474">
        <v>42035</v>
      </c>
      <c r="B447" s="475">
        <v>1.1319999999999999</v>
      </c>
    </row>
    <row r="448" spans="1:2" x14ac:dyDescent="0.25">
      <c r="A448" s="474">
        <v>42034</v>
      </c>
      <c r="B448" s="475">
        <v>1.1296999999999999</v>
      </c>
    </row>
    <row r="449" spans="1:2" x14ac:dyDescent="0.25">
      <c r="A449" s="474">
        <v>42033</v>
      </c>
      <c r="B449" s="475">
        <v>1.1347</v>
      </c>
    </row>
    <row r="450" spans="1:2" x14ac:dyDescent="0.25">
      <c r="A450" s="474">
        <v>42032</v>
      </c>
      <c r="B450" s="475">
        <v>1.1292</v>
      </c>
    </row>
    <row r="451" spans="1:2" x14ac:dyDescent="0.25">
      <c r="A451" s="474">
        <v>42031</v>
      </c>
      <c r="B451" s="475">
        <v>1.1218999999999999</v>
      </c>
    </row>
    <row r="452" spans="1:2" x14ac:dyDescent="0.25">
      <c r="A452" s="474">
        <v>42030</v>
      </c>
      <c r="B452" s="475">
        <v>1.1204000000000001</v>
      </c>
    </row>
    <row r="453" spans="1:2" x14ac:dyDescent="0.25">
      <c r="A453" s="474">
        <v>42029</v>
      </c>
      <c r="B453" s="475">
        <v>1.1204000000000001</v>
      </c>
    </row>
    <row r="454" spans="1:2" x14ac:dyDescent="0.25">
      <c r="A454" s="474">
        <v>42028</v>
      </c>
      <c r="B454" s="475">
        <v>1.1292</v>
      </c>
    </row>
    <row r="455" spans="1:2" x14ac:dyDescent="0.25">
      <c r="A455" s="474">
        <v>42027</v>
      </c>
      <c r="B455" s="475">
        <v>1.1549</v>
      </c>
    </row>
    <row r="456" spans="1:2" x14ac:dyDescent="0.25">
      <c r="A456" s="474">
        <v>42026</v>
      </c>
      <c r="B456" s="475">
        <v>1.1575</v>
      </c>
    </row>
    <row r="457" spans="1:2" x14ac:dyDescent="0.25">
      <c r="A457" s="474">
        <v>42025</v>
      </c>
      <c r="B457" s="475">
        <v>1.1580999999999999</v>
      </c>
    </row>
    <row r="458" spans="1:2" x14ac:dyDescent="0.25">
      <c r="A458" s="474">
        <v>42024</v>
      </c>
      <c r="B458" s="475">
        <v>1.1586000000000001</v>
      </c>
    </row>
    <row r="459" spans="1:2" x14ac:dyDescent="0.25">
      <c r="A459" s="474">
        <v>42023</v>
      </c>
      <c r="B459" s="475">
        <v>1.1559999999999999</v>
      </c>
    </row>
    <row r="460" spans="1:2" x14ac:dyDescent="0.25">
      <c r="A460" s="474">
        <v>42022</v>
      </c>
      <c r="B460" s="475">
        <v>1.1560999999999999</v>
      </c>
    </row>
    <row r="461" spans="1:2" x14ac:dyDescent="0.25">
      <c r="A461" s="474">
        <v>42021</v>
      </c>
      <c r="B461" s="475">
        <v>1.1597999999999999</v>
      </c>
    </row>
    <row r="462" spans="1:2" x14ac:dyDescent="0.25">
      <c r="A462" s="474">
        <v>42020</v>
      </c>
      <c r="B462" s="475">
        <v>1.1716</v>
      </c>
    </row>
    <row r="463" spans="1:2" x14ac:dyDescent="0.25">
      <c r="A463" s="474">
        <v>42019</v>
      </c>
      <c r="B463" s="475">
        <v>1.1779999999999999</v>
      </c>
    </row>
    <row r="464" spans="1:2" x14ac:dyDescent="0.25">
      <c r="A464" s="474">
        <v>42018</v>
      </c>
      <c r="B464" s="475">
        <v>1.1809000000000001</v>
      </c>
    </row>
    <row r="465" spans="1:2" x14ac:dyDescent="0.25">
      <c r="A465" s="474">
        <v>42017</v>
      </c>
      <c r="B465" s="475">
        <v>1.1837</v>
      </c>
    </row>
    <row r="466" spans="1:2" x14ac:dyDescent="0.25">
      <c r="A466" s="474">
        <v>42016</v>
      </c>
      <c r="B466" s="475">
        <v>1.1838</v>
      </c>
    </row>
    <row r="467" spans="1:2" x14ac:dyDescent="0.25">
      <c r="A467" s="474">
        <v>42015</v>
      </c>
      <c r="B467" s="475">
        <v>1.1838</v>
      </c>
    </row>
    <row r="468" spans="1:2" x14ac:dyDescent="0.25">
      <c r="A468" s="474">
        <v>42014</v>
      </c>
      <c r="B468" s="475">
        <v>1.1809000000000001</v>
      </c>
    </row>
    <row r="469" spans="1:2" x14ac:dyDescent="0.25">
      <c r="A469" s="474">
        <v>42013</v>
      </c>
      <c r="B469" s="475">
        <v>1.1807000000000001</v>
      </c>
    </row>
    <row r="470" spans="1:2" x14ac:dyDescent="0.25">
      <c r="A470" s="474">
        <v>42012</v>
      </c>
      <c r="B470" s="475">
        <v>1.1855</v>
      </c>
    </row>
    <row r="471" spans="1:2" x14ac:dyDescent="0.25">
      <c r="A471" s="474">
        <v>42011</v>
      </c>
      <c r="B471" s="475">
        <v>1.1928000000000001</v>
      </c>
    </row>
    <row r="472" spans="1:2" x14ac:dyDescent="0.25">
      <c r="A472" s="474">
        <v>42010</v>
      </c>
      <c r="B472" s="475">
        <v>1.194</v>
      </c>
    </row>
    <row r="473" spans="1:2" x14ac:dyDescent="0.25">
      <c r="A473" s="474">
        <v>42009</v>
      </c>
      <c r="B473" s="475">
        <v>1.2000999999999999</v>
      </c>
    </row>
    <row r="474" spans="1:2" x14ac:dyDescent="0.25">
      <c r="A474" s="474">
        <v>42008</v>
      </c>
      <c r="B474" s="475">
        <v>1.2000999999999999</v>
      </c>
    </row>
    <row r="475" spans="1:2" x14ac:dyDescent="0.25">
      <c r="A475" s="474">
        <v>42007</v>
      </c>
      <c r="B475" s="475">
        <v>1.2047000000000001</v>
      </c>
    </row>
    <row r="476" spans="1:2" x14ac:dyDescent="0.25">
      <c r="A476" s="474">
        <v>42006</v>
      </c>
      <c r="B476" s="475">
        <v>1.21</v>
      </c>
    </row>
    <row r="477" spans="1:2" x14ac:dyDescent="0.25">
      <c r="A477" s="474">
        <v>42005</v>
      </c>
      <c r="B477" s="475">
        <v>1.2141999999999999</v>
      </c>
    </row>
    <row r="478" spans="1:2" x14ac:dyDescent="0.25">
      <c r="A478" s="474">
        <v>42004</v>
      </c>
      <c r="B478" s="475">
        <v>1.2155</v>
      </c>
    </row>
    <row r="479" spans="1:2" x14ac:dyDescent="0.25">
      <c r="A479" s="474">
        <v>42003</v>
      </c>
      <c r="B479" s="475">
        <v>1.2182999999999999</v>
      </c>
    </row>
    <row r="480" spans="1:2" x14ac:dyDescent="0.25">
      <c r="A480" s="474">
        <v>42002</v>
      </c>
      <c r="B480" s="475">
        <v>1.2178</v>
      </c>
    </row>
    <row r="481" spans="1:2" x14ac:dyDescent="0.25">
      <c r="A481" s="474">
        <v>42001</v>
      </c>
      <c r="B481" s="475">
        <v>1.2178</v>
      </c>
    </row>
    <row r="482" spans="1:2" x14ac:dyDescent="0.25">
      <c r="A482" s="474">
        <v>42000</v>
      </c>
      <c r="B482" s="475">
        <v>1.2196</v>
      </c>
    </row>
    <row r="483" spans="1:2" x14ac:dyDescent="0.25">
      <c r="A483" s="474">
        <v>41999</v>
      </c>
      <c r="B483" s="475">
        <v>1.2193000000000001</v>
      </c>
    </row>
    <row r="484" spans="1:2" x14ac:dyDescent="0.25">
      <c r="A484" s="474">
        <v>41998</v>
      </c>
      <c r="B484" s="475">
        <v>1.2185999999999999</v>
      </c>
    </row>
    <row r="485" spans="1:2" x14ac:dyDescent="0.25">
      <c r="A485" s="474">
        <v>41997</v>
      </c>
      <c r="B485" s="475">
        <v>1.2212000000000001</v>
      </c>
    </row>
    <row r="486" spans="1:2" x14ac:dyDescent="0.25">
      <c r="A486" s="474">
        <v>41996</v>
      </c>
      <c r="B486" s="475">
        <v>1.2244999999999999</v>
      </c>
    </row>
    <row r="487" spans="1:2" x14ac:dyDescent="0.25">
      <c r="A487" s="474">
        <v>41995</v>
      </c>
      <c r="B487" s="475">
        <v>1.2224999999999999</v>
      </c>
    </row>
    <row r="488" spans="1:2" x14ac:dyDescent="0.25">
      <c r="A488" s="474">
        <v>41994</v>
      </c>
      <c r="B488" s="475">
        <v>1.2224999999999999</v>
      </c>
    </row>
    <row r="489" spans="1:2" x14ac:dyDescent="0.25">
      <c r="A489" s="474">
        <v>41993</v>
      </c>
      <c r="B489" s="475">
        <v>1.2270000000000001</v>
      </c>
    </row>
    <row r="490" spans="1:2" x14ac:dyDescent="0.25">
      <c r="A490" s="474">
        <v>41992</v>
      </c>
      <c r="B490" s="475">
        <v>1.2313000000000001</v>
      </c>
    </row>
    <row r="491" spans="1:2" x14ac:dyDescent="0.25">
      <c r="A491" s="474">
        <v>41991</v>
      </c>
      <c r="B491" s="475">
        <v>1.2463</v>
      </c>
    </row>
    <row r="492" spans="1:2" x14ac:dyDescent="0.25">
      <c r="A492" s="474">
        <v>41990</v>
      </c>
      <c r="B492" s="475">
        <v>1.2479</v>
      </c>
    </row>
    <row r="493" spans="1:2" x14ac:dyDescent="0.25">
      <c r="A493" s="474">
        <v>41989</v>
      </c>
      <c r="B493" s="475">
        <v>1.2443</v>
      </c>
    </row>
    <row r="494" spans="1:2" x14ac:dyDescent="0.25">
      <c r="A494" s="474">
        <v>41988</v>
      </c>
      <c r="B494" s="475">
        <v>1.2458</v>
      </c>
    </row>
    <row r="495" spans="1:2" x14ac:dyDescent="0.25">
      <c r="A495" s="474">
        <v>41987</v>
      </c>
      <c r="B495" s="475">
        <v>1.2458</v>
      </c>
    </row>
    <row r="496" spans="1:2" x14ac:dyDescent="0.25">
      <c r="A496" s="474">
        <v>41986</v>
      </c>
      <c r="B496" s="475">
        <v>1.2424999999999999</v>
      </c>
    </row>
    <row r="497" spans="1:2" x14ac:dyDescent="0.25">
      <c r="A497" s="474">
        <v>41985</v>
      </c>
      <c r="B497" s="475">
        <v>1.2432000000000001</v>
      </c>
    </row>
    <row r="498" spans="1:2" x14ac:dyDescent="0.25">
      <c r="A498" s="474">
        <v>41984</v>
      </c>
      <c r="B498" s="475">
        <v>1.2394000000000001</v>
      </c>
    </row>
    <row r="499" spans="1:2" x14ac:dyDescent="0.25">
      <c r="A499" s="474">
        <v>41983</v>
      </c>
      <c r="B499" s="475">
        <v>1.2347999999999999</v>
      </c>
    </row>
    <row r="500" spans="1:2" x14ac:dyDescent="0.25">
      <c r="A500" s="474">
        <v>41982</v>
      </c>
      <c r="B500" s="475">
        <v>1.2285999999999999</v>
      </c>
    </row>
    <row r="501" spans="1:2" x14ac:dyDescent="0.25">
      <c r="A501" s="474">
        <v>41981</v>
      </c>
      <c r="B501" s="475">
        <v>1.2282999999999999</v>
      </c>
    </row>
    <row r="502" spans="1:2" x14ac:dyDescent="0.25">
      <c r="A502" s="474">
        <v>41980</v>
      </c>
      <c r="B502" s="475">
        <v>1.2282999999999999</v>
      </c>
    </row>
    <row r="503" spans="1:2" x14ac:dyDescent="0.25">
      <c r="A503" s="474">
        <v>41979</v>
      </c>
      <c r="B503" s="475">
        <v>1.2349000000000001</v>
      </c>
    </row>
    <row r="504" spans="1:2" x14ac:dyDescent="0.25">
      <c r="A504" s="474">
        <v>41978</v>
      </c>
      <c r="B504" s="475">
        <v>1.2335</v>
      </c>
    </row>
    <row r="505" spans="1:2" x14ac:dyDescent="0.25">
      <c r="A505" s="474">
        <v>41977</v>
      </c>
      <c r="B505" s="475">
        <v>1.2349000000000001</v>
      </c>
    </row>
    <row r="506" spans="1:2" x14ac:dyDescent="0.25">
      <c r="A506" s="474">
        <v>41976</v>
      </c>
      <c r="B506" s="475">
        <v>1.2437</v>
      </c>
    </row>
    <row r="507" spans="1:2" x14ac:dyDescent="0.25">
      <c r="A507" s="474">
        <v>41975</v>
      </c>
      <c r="B507" s="475">
        <v>1.246</v>
      </c>
    </row>
    <row r="508" spans="1:2" x14ac:dyDescent="0.25">
      <c r="A508" s="474">
        <v>41974</v>
      </c>
      <c r="B508" s="475">
        <v>1.2446999999999999</v>
      </c>
    </row>
    <row r="509" spans="1:2" x14ac:dyDescent="0.25">
      <c r="A509" s="474">
        <v>41973</v>
      </c>
      <c r="B509" s="475">
        <v>1.2446999999999999</v>
      </c>
    </row>
    <row r="510" spans="1:2" x14ac:dyDescent="0.25">
      <c r="A510" s="474">
        <v>41972</v>
      </c>
      <c r="B510" s="475">
        <v>1.2454000000000001</v>
      </c>
    </row>
    <row r="511" spans="1:2" x14ac:dyDescent="0.25">
      <c r="A511" s="474">
        <v>41971</v>
      </c>
      <c r="B511" s="475">
        <v>1.2490000000000001</v>
      </c>
    </row>
    <row r="512" spans="1:2" x14ac:dyDescent="0.25">
      <c r="A512" s="474">
        <v>41970</v>
      </c>
      <c r="B512" s="475">
        <v>1.2481</v>
      </c>
    </row>
    <row r="513" spans="1:2" x14ac:dyDescent="0.25">
      <c r="A513" s="474">
        <v>41969</v>
      </c>
      <c r="B513" s="475">
        <v>1.244</v>
      </c>
    </row>
    <row r="514" spans="1:2" x14ac:dyDescent="0.25">
      <c r="A514" s="474">
        <v>41968</v>
      </c>
      <c r="B514" s="475">
        <v>1.2403</v>
      </c>
    </row>
    <row r="515" spans="1:2" x14ac:dyDescent="0.25">
      <c r="A515" s="474">
        <v>41967</v>
      </c>
      <c r="B515" s="475">
        <v>1.2384999999999999</v>
      </c>
    </row>
    <row r="516" spans="1:2" x14ac:dyDescent="0.25">
      <c r="A516" s="474">
        <v>41966</v>
      </c>
      <c r="B516" s="475">
        <v>1.2384999999999999</v>
      </c>
    </row>
    <row r="517" spans="1:2" x14ac:dyDescent="0.25">
      <c r="A517" s="474">
        <v>41965</v>
      </c>
      <c r="B517" s="475">
        <v>1.248</v>
      </c>
    </row>
    <row r="518" spans="1:2" x14ac:dyDescent="0.25">
      <c r="A518" s="474">
        <v>41964</v>
      </c>
      <c r="B518" s="475">
        <v>1.254</v>
      </c>
    </row>
    <row r="519" spans="1:2" x14ac:dyDescent="0.25">
      <c r="A519" s="474">
        <v>41963</v>
      </c>
      <c r="B519" s="475">
        <v>1.2534000000000001</v>
      </c>
    </row>
    <row r="520" spans="1:2" x14ac:dyDescent="0.25">
      <c r="A520" s="474">
        <v>41962</v>
      </c>
      <c r="B520" s="475">
        <v>1.2495000000000001</v>
      </c>
    </row>
    <row r="521" spans="1:2" x14ac:dyDescent="0.25">
      <c r="A521" s="474">
        <v>41961</v>
      </c>
      <c r="B521" s="475">
        <v>1.2504999999999999</v>
      </c>
    </row>
    <row r="522" spans="1:2" x14ac:dyDescent="0.25">
      <c r="A522" s="474">
        <v>41960</v>
      </c>
      <c r="B522" s="475">
        <v>1.2521</v>
      </c>
    </row>
    <row r="523" spans="1:2" x14ac:dyDescent="0.25">
      <c r="A523" s="474">
        <v>41959</v>
      </c>
      <c r="B523" s="475">
        <v>1.2521</v>
      </c>
    </row>
    <row r="524" spans="1:2" x14ac:dyDescent="0.25">
      <c r="A524" s="474">
        <v>41958</v>
      </c>
      <c r="B524" s="475">
        <v>1.2465999999999999</v>
      </c>
    </row>
    <row r="525" spans="1:2" x14ac:dyDescent="0.25">
      <c r="A525" s="474">
        <v>41957</v>
      </c>
      <c r="B525" s="475">
        <v>1.2455000000000001</v>
      </c>
    </row>
    <row r="526" spans="1:2" x14ac:dyDescent="0.25">
      <c r="A526" s="474">
        <v>41956</v>
      </c>
      <c r="B526" s="475">
        <v>1.2462</v>
      </c>
    </row>
    <row r="527" spans="1:2" x14ac:dyDescent="0.25">
      <c r="A527" s="474">
        <v>41955</v>
      </c>
      <c r="B527" s="475">
        <v>1.2431000000000001</v>
      </c>
    </row>
    <row r="528" spans="1:2" x14ac:dyDescent="0.25">
      <c r="A528" s="474">
        <v>41954</v>
      </c>
      <c r="B528" s="475">
        <v>1.2463</v>
      </c>
    </row>
    <row r="529" spans="1:2" x14ac:dyDescent="0.25">
      <c r="A529" s="474">
        <v>41953</v>
      </c>
      <c r="B529" s="475">
        <v>1.2453000000000001</v>
      </c>
    </row>
    <row r="530" spans="1:2" x14ac:dyDescent="0.25">
      <c r="A530" s="474">
        <v>41952</v>
      </c>
      <c r="B530" s="475">
        <v>1.2453000000000001</v>
      </c>
    </row>
    <row r="531" spans="1:2" x14ac:dyDescent="0.25">
      <c r="A531" s="474">
        <v>41951</v>
      </c>
      <c r="B531" s="475">
        <v>1.2397</v>
      </c>
    </row>
    <row r="532" spans="1:2" x14ac:dyDescent="0.25">
      <c r="A532" s="474">
        <v>41950</v>
      </c>
      <c r="B532" s="475">
        <v>1.2471000000000001</v>
      </c>
    </row>
    <row r="533" spans="1:2" x14ac:dyDescent="0.25">
      <c r="A533" s="474">
        <v>41949</v>
      </c>
      <c r="B533" s="475">
        <v>1.2515000000000001</v>
      </c>
    </row>
    <row r="534" spans="1:2" x14ac:dyDescent="0.25">
      <c r="A534" s="474">
        <v>41948</v>
      </c>
      <c r="B534" s="475">
        <v>1.2518</v>
      </c>
    </row>
    <row r="535" spans="1:2" x14ac:dyDescent="0.25">
      <c r="A535" s="474">
        <v>41947</v>
      </c>
      <c r="B535" s="475">
        <v>1.2491000000000001</v>
      </c>
    </row>
    <row r="536" spans="1:2" x14ac:dyDescent="0.25">
      <c r="A536" s="474">
        <v>41946</v>
      </c>
      <c r="B536" s="475">
        <v>1.2522</v>
      </c>
    </row>
    <row r="537" spans="1:2" x14ac:dyDescent="0.25">
      <c r="A537" s="474">
        <v>41945</v>
      </c>
      <c r="B537" s="475">
        <v>1.2522</v>
      </c>
    </row>
    <row r="538" spans="1:2" x14ac:dyDescent="0.25">
      <c r="A538" s="474">
        <v>41944</v>
      </c>
      <c r="B538" s="475">
        <v>1.2565999999999999</v>
      </c>
    </row>
    <row r="539" spans="1:2" x14ac:dyDescent="0.25">
      <c r="A539" s="474">
        <v>41943</v>
      </c>
      <c r="B539" s="475">
        <v>1.2608999999999999</v>
      </c>
    </row>
    <row r="540" spans="1:2" x14ac:dyDescent="0.25">
      <c r="A540" s="474">
        <v>41942</v>
      </c>
      <c r="B540" s="475">
        <v>1.2726999999999999</v>
      </c>
    </row>
    <row r="541" spans="1:2" x14ac:dyDescent="0.25">
      <c r="A541" s="474">
        <v>41941</v>
      </c>
      <c r="B541" s="475">
        <v>1.2716000000000001</v>
      </c>
    </row>
    <row r="542" spans="1:2" x14ac:dyDescent="0.25">
      <c r="A542" s="474">
        <v>41940</v>
      </c>
      <c r="B542" s="475">
        <v>1.2694000000000001</v>
      </c>
    </row>
    <row r="543" spans="1:2" x14ac:dyDescent="0.25">
      <c r="A543" s="474">
        <v>41939</v>
      </c>
      <c r="B543" s="475">
        <v>1.2667999999999999</v>
      </c>
    </row>
    <row r="544" spans="1:2" x14ac:dyDescent="0.25">
      <c r="A544" s="474">
        <v>41938</v>
      </c>
      <c r="B544" s="475">
        <v>1.2667999999999999</v>
      </c>
    </row>
    <row r="545" spans="1:2" x14ac:dyDescent="0.25">
      <c r="A545" s="474">
        <v>41937</v>
      </c>
      <c r="B545" s="475">
        <v>1.2658</v>
      </c>
    </row>
    <row r="546" spans="1:2" x14ac:dyDescent="0.25">
      <c r="A546" s="474">
        <v>41936</v>
      </c>
      <c r="B546" s="475">
        <v>1.2646999999999999</v>
      </c>
    </row>
    <row r="547" spans="1:2" x14ac:dyDescent="0.25">
      <c r="A547" s="474">
        <v>41935</v>
      </c>
      <c r="B547" s="475">
        <v>1.2693000000000001</v>
      </c>
    </row>
    <row r="548" spans="1:2" x14ac:dyDescent="0.25">
      <c r="A548" s="474">
        <v>41934</v>
      </c>
      <c r="B548" s="475">
        <v>1.2774000000000001</v>
      </c>
    </row>
    <row r="549" spans="1:2" x14ac:dyDescent="0.25">
      <c r="A549" s="474">
        <v>41933</v>
      </c>
      <c r="B549" s="475">
        <v>1.2768999999999999</v>
      </c>
    </row>
    <row r="550" spans="1:2" x14ac:dyDescent="0.25">
      <c r="A550" s="474">
        <v>41932</v>
      </c>
      <c r="B550" s="475">
        <v>1.2756000000000001</v>
      </c>
    </row>
    <row r="551" spans="1:2" x14ac:dyDescent="0.25">
      <c r="A551" s="474">
        <v>41931</v>
      </c>
      <c r="B551" s="475">
        <v>1.2756000000000001</v>
      </c>
    </row>
    <row r="552" spans="1:2" x14ac:dyDescent="0.25">
      <c r="A552" s="474">
        <v>41930</v>
      </c>
      <c r="B552" s="475">
        <v>1.2791999999999999</v>
      </c>
    </row>
    <row r="553" spans="1:2" x14ac:dyDescent="0.25">
      <c r="A553" s="474">
        <v>41929</v>
      </c>
      <c r="B553" s="475">
        <v>1.2799</v>
      </c>
    </row>
    <row r="554" spans="1:2" x14ac:dyDescent="0.25">
      <c r="A554" s="474">
        <v>41928</v>
      </c>
      <c r="B554" s="475">
        <v>1.2694000000000001</v>
      </c>
    </row>
    <row r="555" spans="1:2" x14ac:dyDescent="0.25">
      <c r="A555" s="474">
        <v>41927</v>
      </c>
      <c r="B555" s="475">
        <v>1.2688999999999999</v>
      </c>
    </row>
    <row r="556" spans="1:2" x14ac:dyDescent="0.25">
      <c r="A556" s="474">
        <v>41926</v>
      </c>
      <c r="B556" s="475">
        <v>1.2674000000000001</v>
      </c>
    </row>
    <row r="557" spans="1:2" x14ac:dyDescent="0.25">
      <c r="A557" s="474">
        <v>41925</v>
      </c>
      <c r="B557" s="475">
        <v>1.2627999999999999</v>
      </c>
    </row>
    <row r="558" spans="1:2" x14ac:dyDescent="0.25">
      <c r="A558" s="474">
        <v>41924</v>
      </c>
      <c r="B558" s="475">
        <v>1.2627999999999999</v>
      </c>
    </row>
    <row r="559" spans="1:2" x14ac:dyDescent="0.25">
      <c r="A559" s="474">
        <v>41923</v>
      </c>
      <c r="B559" s="475">
        <v>1.2664</v>
      </c>
    </row>
    <row r="560" spans="1:2" x14ac:dyDescent="0.25">
      <c r="A560" s="474">
        <v>41922</v>
      </c>
      <c r="B560" s="475">
        <v>1.2728999999999999</v>
      </c>
    </row>
    <row r="561" spans="1:2" x14ac:dyDescent="0.25">
      <c r="A561" s="474">
        <v>41921</v>
      </c>
      <c r="B561" s="475">
        <v>1.2665</v>
      </c>
    </row>
    <row r="562" spans="1:2" x14ac:dyDescent="0.25">
      <c r="A562" s="474">
        <v>41920</v>
      </c>
      <c r="B562" s="475">
        <v>1.2632000000000001</v>
      </c>
    </row>
    <row r="563" spans="1:2" x14ac:dyDescent="0.25">
      <c r="A563" s="474">
        <v>41919</v>
      </c>
      <c r="B563" s="475">
        <v>1.2551000000000001</v>
      </c>
    </row>
    <row r="564" spans="1:2" x14ac:dyDescent="0.25">
      <c r="A564" s="474">
        <v>41918</v>
      </c>
      <c r="B564" s="475">
        <v>1.2512000000000001</v>
      </c>
    </row>
    <row r="565" spans="1:2" x14ac:dyDescent="0.25">
      <c r="A565" s="474">
        <v>41917</v>
      </c>
      <c r="B565" s="475">
        <v>1.2512000000000001</v>
      </c>
    </row>
    <row r="566" spans="1:2" x14ac:dyDescent="0.25">
      <c r="A566" s="474">
        <v>41916</v>
      </c>
      <c r="B566" s="475">
        <v>1.2601</v>
      </c>
    </row>
    <row r="567" spans="1:2" x14ac:dyDescent="0.25">
      <c r="A567" s="474">
        <v>41915</v>
      </c>
      <c r="B567" s="475">
        <v>1.2644</v>
      </c>
    </row>
    <row r="568" spans="1:2" x14ac:dyDescent="0.25">
      <c r="A568" s="474">
        <v>41914</v>
      </c>
      <c r="B568" s="475">
        <v>1.2613000000000001</v>
      </c>
    </row>
    <row r="569" spans="1:2" x14ac:dyDescent="0.25">
      <c r="A569" s="474">
        <v>41913</v>
      </c>
      <c r="B569" s="475">
        <v>1.2650999999999999</v>
      </c>
    </row>
    <row r="570" spans="1:2" x14ac:dyDescent="0.25">
      <c r="A570" s="474">
        <v>41912</v>
      </c>
      <c r="B570" s="475">
        <v>1.2685</v>
      </c>
    </row>
    <row r="571" spans="1:2" x14ac:dyDescent="0.25">
      <c r="A571" s="474">
        <v>41911</v>
      </c>
      <c r="B571" s="475">
        <v>1.2682</v>
      </c>
    </row>
    <row r="572" spans="1:2" x14ac:dyDescent="0.25">
      <c r="A572" s="474">
        <v>41910</v>
      </c>
      <c r="B572" s="475">
        <v>1.2682</v>
      </c>
    </row>
    <row r="573" spans="1:2" x14ac:dyDescent="0.25">
      <c r="A573" s="474">
        <v>41909</v>
      </c>
      <c r="B573" s="475">
        <v>1.2726999999999999</v>
      </c>
    </row>
    <row r="574" spans="1:2" x14ac:dyDescent="0.25">
      <c r="A574" s="474">
        <v>41908</v>
      </c>
      <c r="B574" s="475">
        <v>1.2749999999999999</v>
      </c>
    </row>
    <row r="575" spans="1:2" x14ac:dyDescent="0.25">
      <c r="A575" s="474">
        <v>41907</v>
      </c>
      <c r="B575" s="475">
        <v>1.2827</v>
      </c>
    </row>
    <row r="576" spans="1:2" x14ac:dyDescent="0.25">
      <c r="A576" s="474">
        <v>41906</v>
      </c>
      <c r="B576" s="475">
        <v>1.2861</v>
      </c>
    </row>
    <row r="577" spans="1:2" x14ac:dyDescent="0.25">
      <c r="A577" s="474">
        <v>41905</v>
      </c>
      <c r="B577" s="475">
        <v>1.2845</v>
      </c>
    </row>
    <row r="578" spans="1:2" x14ac:dyDescent="0.25">
      <c r="A578" s="474">
        <v>41904</v>
      </c>
      <c r="B578" s="475">
        <v>1.2827999999999999</v>
      </c>
    </row>
    <row r="579" spans="1:2" x14ac:dyDescent="0.25">
      <c r="A579" s="474">
        <v>41903</v>
      </c>
      <c r="B579" s="475">
        <v>1.2827999999999999</v>
      </c>
    </row>
    <row r="580" spans="1:2" x14ac:dyDescent="0.25">
      <c r="A580" s="474">
        <v>41902</v>
      </c>
      <c r="B580" s="475">
        <v>1.2879</v>
      </c>
    </row>
    <row r="581" spans="1:2" x14ac:dyDescent="0.25">
      <c r="A581" s="474">
        <v>41901</v>
      </c>
      <c r="B581" s="475">
        <v>1.2881</v>
      </c>
    </row>
    <row r="582" spans="1:2" x14ac:dyDescent="0.25">
      <c r="A582" s="474">
        <v>41900</v>
      </c>
      <c r="B582" s="475">
        <v>1.2948</v>
      </c>
    </row>
    <row r="583" spans="1:2" x14ac:dyDescent="0.25">
      <c r="A583" s="474">
        <v>41899</v>
      </c>
      <c r="B583" s="475">
        <v>1.2947</v>
      </c>
    </row>
    <row r="584" spans="1:2" x14ac:dyDescent="0.25">
      <c r="A584" s="474">
        <v>41898</v>
      </c>
      <c r="B584" s="475">
        <v>1.2944</v>
      </c>
    </row>
    <row r="585" spans="1:2" x14ac:dyDescent="0.25">
      <c r="A585" s="474">
        <v>41897</v>
      </c>
      <c r="B585" s="475">
        <v>1.2961</v>
      </c>
    </row>
    <row r="586" spans="1:2" x14ac:dyDescent="0.25">
      <c r="A586" s="474">
        <v>41896</v>
      </c>
      <c r="B586" s="475">
        <v>1.2961</v>
      </c>
    </row>
    <row r="587" spans="1:2" x14ac:dyDescent="0.25">
      <c r="A587" s="474">
        <v>41895</v>
      </c>
      <c r="B587" s="475">
        <v>1.2931999999999999</v>
      </c>
    </row>
    <row r="588" spans="1:2" x14ac:dyDescent="0.25">
      <c r="A588" s="474">
        <v>41894</v>
      </c>
      <c r="B588" s="475">
        <v>1.2922</v>
      </c>
    </row>
    <row r="589" spans="1:2" x14ac:dyDescent="0.25">
      <c r="A589" s="474">
        <v>41893</v>
      </c>
      <c r="B589" s="475">
        <v>1.2927</v>
      </c>
    </row>
    <row r="590" spans="1:2" x14ac:dyDescent="0.25">
      <c r="A590" s="474">
        <v>41892</v>
      </c>
      <c r="B590" s="475">
        <v>1.2896000000000001</v>
      </c>
    </row>
    <row r="591" spans="1:2" x14ac:dyDescent="0.25">
      <c r="A591" s="474">
        <v>41891</v>
      </c>
      <c r="B591" s="475">
        <v>1.2939000000000001</v>
      </c>
    </row>
    <row r="592" spans="1:2" x14ac:dyDescent="0.25">
      <c r="A592" s="474">
        <v>41890</v>
      </c>
      <c r="B592" s="475">
        <v>1.2948</v>
      </c>
    </row>
    <row r="593" spans="1:2" x14ac:dyDescent="0.25">
      <c r="A593" s="474">
        <v>41889</v>
      </c>
      <c r="B593" s="475">
        <v>1.2948</v>
      </c>
    </row>
    <row r="594" spans="1:2" x14ac:dyDescent="0.25">
      <c r="A594" s="474">
        <v>41888</v>
      </c>
      <c r="B594" s="475">
        <v>1.2946</v>
      </c>
    </row>
    <row r="595" spans="1:2" x14ac:dyDescent="0.25">
      <c r="A595" s="474">
        <v>41887</v>
      </c>
      <c r="B595" s="475">
        <v>1.3078000000000001</v>
      </c>
    </row>
    <row r="596" spans="1:2" x14ac:dyDescent="0.25">
      <c r="A596" s="474">
        <v>41886</v>
      </c>
      <c r="B596" s="475">
        <v>1.3138000000000001</v>
      </c>
    </row>
    <row r="597" spans="1:2" x14ac:dyDescent="0.25">
      <c r="A597" s="474">
        <v>41885</v>
      </c>
      <c r="B597" s="475">
        <v>1.3123</v>
      </c>
    </row>
    <row r="598" spans="1:2" x14ac:dyDescent="0.25">
      <c r="A598" s="474">
        <v>41884</v>
      </c>
      <c r="B598" s="475">
        <v>1.3130999999999999</v>
      </c>
    </row>
    <row r="599" spans="1:2" x14ac:dyDescent="0.25">
      <c r="A599" s="474">
        <v>41883</v>
      </c>
      <c r="B599" s="475">
        <v>1.3130999999999999</v>
      </c>
    </row>
    <row r="600" spans="1:2" x14ac:dyDescent="0.25">
      <c r="A600" s="474">
        <v>41882</v>
      </c>
      <c r="B600" s="475">
        <v>1.3130999999999999</v>
      </c>
    </row>
    <row r="601" spans="1:2" x14ac:dyDescent="0.25">
      <c r="A601" s="474">
        <v>41881</v>
      </c>
      <c r="B601" s="475">
        <v>1.3169999999999999</v>
      </c>
    </row>
    <row r="602" spans="1:2" x14ac:dyDescent="0.25">
      <c r="A602" s="474">
        <v>41880</v>
      </c>
      <c r="B602" s="475">
        <v>1.3191999999999999</v>
      </c>
    </row>
    <row r="603" spans="1:2" x14ac:dyDescent="0.25">
      <c r="A603" s="474">
        <v>41879</v>
      </c>
      <c r="B603" s="475">
        <v>1.3178000000000001</v>
      </c>
    </row>
    <row r="604" spans="1:2" x14ac:dyDescent="0.25">
      <c r="A604" s="474">
        <v>41878</v>
      </c>
      <c r="B604" s="475">
        <v>1.3192999999999999</v>
      </c>
    </row>
    <row r="605" spans="1:2" x14ac:dyDescent="0.25">
      <c r="A605" s="474">
        <v>41877</v>
      </c>
      <c r="B605" s="475">
        <v>1.3198000000000001</v>
      </c>
    </row>
    <row r="606" spans="1:2" x14ac:dyDescent="0.25">
      <c r="A606" s="474">
        <v>41876</v>
      </c>
      <c r="B606" s="475">
        <v>1.3240000000000001</v>
      </c>
    </row>
    <row r="607" spans="1:2" x14ac:dyDescent="0.25">
      <c r="A607" s="474">
        <v>41875</v>
      </c>
      <c r="B607" s="475">
        <v>1.3240000000000001</v>
      </c>
    </row>
    <row r="608" spans="1:2" x14ac:dyDescent="0.25">
      <c r="A608" s="474">
        <v>41874</v>
      </c>
      <c r="B608" s="475">
        <v>1.3268</v>
      </c>
    </row>
    <row r="609" spans="1:2" x14ac:dyDescent="0.25">
      <c r="A609" s="474">
        <v>41873</v>
      </c>
      <c r="B609" s="475">
        <v>1.3264</v>
      </c>
    </row>
    <row r="610" spans="1:2" x14ac:dyDescent="0.25">
      <c r="A610" s="474">
        <v>41872</v>
      </c>
      <c r="B610" s="475">
        <v>1.3295999999999999</v>
      </c>
    </row>
    <row r="611" spans="1:2" x14ac:dyDescent="0.25">
      <c r="A611" s="474">
        <v>41871</v>
      </c>
      <c r="B611" s="475">
        <v>1.3342000000000001</v>
      </c>
    </row>
    <row r="612" spans="1:2" x14ac:dyDescent="0.25">
      <c r="A612" s="474">
        <v>41870</v>
      </c>
      <c r="B612" s="475">
        <v>1.3382000000000001</v>
      </c>
    </row>
    <row r="613" spans="1:2" x14ac:dyDescent="0.25">
      <c r="A613" s="474">
        <v>41869</v>
      </c>
      <c r="B613" s="475">
        <v>1.3395999999999999</v>
      </c>
    </row>
    <row r="614" spans="1:2" x14ac:dyDescent="0.25">
      <c r="A614" s="474">
        <v>41868</v>
      </c>
      <c r="B614" s="475">
        <v>1.3395999999999999</v>
      </c>
    </row>
    <row r="615" spans="1:2" x14ac:dyDescent="0.25">
      <c r="A615" s="474">
        <v>41867</v>
      </c>
      <c r="B615" s="475">
        <v>1.3376999999999999</v>
      </c>
    </row>
    <row r="616" spans="1:2" x14ac:dyDescent="0.25">
      <c r="A616" s="474">
        <v>41866</v>
      </c>
      <c r="B616" s="475">
        <v>1.3369</v>
      </c>
    </row>
    <row r="617" spans="1:2" x14ac:dyDescent="0.25">
      <c r="A617" s="474">
        <v>41865</v>
      </c>
      <c r="B617" s="475">
        <v>1.3366</v>
      </c>
    </row>
    <row r="618" spans="1:2" x14ac:dyDescent="0.25">
      <c r="A618" s="474">
        <v>41864</v>
      </c>
      <c r="B618" s="475">
        <v>1.3364</v>
      </c>
    </row>
    <row r="619" spans="1:2" x14ac:dyDescent="0.25">
      <c r="A619" s="474">
        <v>41863</v>
      </c>
      <c r="B619" s="475">
        <v>1.3392999999999999</v>
      </c>
    </row>
    <row r="620" spans="1:2" x14ac:dyDescent="0.25">
      <c r="A620" s="474">
        <v>41862</v>
      </c>
      <c r="B620" s="475">
        <v>1.341</v>
      </c>
    </row>
    <row r="621" spans="1:2" x14ac:dyDescent="0.25">
      <c r="A621" s="474">
        <v>41861</v>
      </c>
      <c r="B621" s="475">
        <v>1.3409</v>
      </c>
    </row>
    <row r="622" spans="1:2" x14ac:dyDescent="0.25">
      <c r="A622" s="474">
        <v>41860</v>
      </c>
      <c r="B622" s="475">
        <v>1.3384</v>
      </c>
    </row>
    <row r="623" spans="1:2" x14ac:dyDescent="0.25">
      <c r="A623" s="474">
        <v>41859</v>
      </c>
      <c r="B623" s="475">
        <v>1.3372999999999999</v>
      </c>
    </row>
    <row r="624" spans="1:2" x14ac:dyDescent="0.25">
      <c r="A624" s="474">
        <v>41858</v>
      </c>
      <c r="B624" s="475">
        <v>1.3364</v>
      </c>
    </row>
    <row r="625" spans="1:2" x14ac:dyDescent="0.25">
      <c r="A625" s="474">
        <v>41857</v>
      </c>
      <c r="B625" s="475">
        <v>1.3398000000000001</v>
      </c>
    </row>
    <row r="626" spans="1:2" x14ac:dyDescent="0.25">
      <c r="A626" s="474">
        <v>41856</v>
      </c>
      <c r="B626" s="475">
        <v>1.3422000000000001</v>
      </c>
    </row>
    <row r="627" spans="1:2" x14ac:dyDescent="0.25">
      <c r="A627" s="474">
        <v>41855</v>
      </c>
      <c r="B627" s="475">
        <v>1.3429</v>
      </c>
    </row>
    <row r="628" spans="1:2" x14ac:dyDescent="0.25">
      <c r="A628" s="474">
        <v>41854</v>
      </c>
      <c r="B628" s="475">
        <v>1.3429</v>
      </c>
    </row>
    <row r="629" spans="1:2" x14ac:dyDescent="0.25">
      <c r="A629" s="474">
        <v>41853</v>
      </c>
      <c r="B629" s="475">
        <v>1.3401000000000001</v>
      </c>
    </row>
    <row r="630" spans="1:2" x14ac:dyDescent="0.25">
      <c r="A630" s="474">
        <v>41852</v>
      </c>
      <c r="B630" s="475">
        <v>1.3391</v>
      </c>
    </row>
    <row r="631" spans="1:2" x14ac:dyDescent="0.25">
      <c r="A631" s="474">
        <v>41851</v>
      </c>
      <c r="B631" s="475">
        <v>1.3398000000000001</v>
      </c>
    </row>
    <row r="632" spans="1:2" x14ac:dyDescent="0.25">
      <c r="A632" s="474">
        <v>41850</v>
      </c>
      <c r="B632" s="475">
        <v>1.3426</v>
      </c>
    </row>
    <row r="633" spans="1:2" x14ac:dyDescent="0.25">
      <c r="A633" s="474">
        <v>41849</v>
      </c>
      <c r="B633" s="475">
        <v>1.3433999999999999</v>
      </c>
    </row>
    <row r="634" spans="1:2" x14ac:dyDescent="0.25">
      <c r="A634" s="474">
        <v>41848</v>
      </c>
      <c r="B634" s="475">
        <v>1.3428</v>
      </c>
    </row>
    <row r="635" spans="1:2" x14ac:dyDescent="0.25">
      <c r="A635" s="474">
        <v>41847</v>
      </c>
      <c r="B635" s="475">
        <v>1.3428</v>
      </c>
    </row>
    <row r="636" spans="1:2" x14ac:dyDescent="0.25">
      <c r="A636" s="474">
        <v>41846</v>
      </c>
      <c r="B636" s="475">
        <v>1.345</v>
      </c>
    </row>
    <row r="637" spans="1:2" x14ac:dyDescent="0.25">
      <c r="A637" s="474">
        <v>41845</v>
      </c>
      <c r="B637" s="475">
        <v>1.3464</v>
      </c>
    </row>
    <row r="638" spans="1:2" x14ac:dyDescent="0.25">
      <c r="A638" s="474">
        <v>41844</v>
      </c>
      <c r="B638" s="475">
        <v>1.3464</v>
      </c>
    </row>
    <row r="639" spans="1:2" x14ac:dyDescent="0.25">
      <c r="A639" s="474">
        <v>41843</v>
      </c>
      <c r="B639" s="475">
        <v>1.3496999999999999</v>
      </c>
    </row>
    <row r="640" spans="1:2" x14ac:dyDescent="0.25">
      <c r="A640" s="474">
        <v>41842</v>
      </c>
      <c r="B640" s="475">
        <v>1.3527</v>
      </c>
    </row>
    <row r="641" spans="1:2" x14ac:dyDescent="0.25">
      <c r="A641" s="474">
        <v>41841</v>
      </c>
      <c r="B641" s="475">
        <v>1.3520000000000001</v>
      </c>
    </row>
    <row r="642" spans="1:2" x14ac:dyDescent="0.25">
      <c r="A642" s="474">
        <v>41840</v>
      </c>
      <c r="B642" s="475">
        <v>1.3523000000000001</v>
      </c>
    </row>
    <row r="643" spans="1:2" x14ac:dyDescent="0.25">
      <c r="A643" s="474">
        <v>41839</v>
      </c>
      <c r="B643" s="475">
        <v>1.3522000000000001</v>
      </c>
    </row>
    <row r="644" spans="1:2" x14ac:dyDescent="0.25">
      <c r="A644" s="474">
        <v>41838</v>
      </c>
      <c r="B644" s="475">
        <v>1.3527</v>
      </c>
    </row>
    <row r="645" spans="1:2" x14ac:dyDescent="0.25">
      <c r="A645" s="474">
        <v>41837</v>
      </c>
      <c r="B645" s="475">
        <v>1.3546</v>
      </c>
    </row>
    <row r="646" spans="1:2" x14ac:dyDescent="0.25">
      <c r="A646" s="474">
        <v>41836</v>
      </c>
      <c r="B646" s="475">
        <v>1.3601000000000001</v>
      </c>
    </row>
    <row r="647" spans="1:2" x14ac:dyDescent="0.25">
      <c r="A647" s="474">
        <v>41835</v>
      </c>
      <c r="B647" s="475">
        <v>1.3613999999999999</v>
      </c>
    </row>
    <row r="648" spans="1:2" x14ac:dyDescent="0.25">
      <c r="A648" s="474">
        <v>41834</v>
      </c>
      <c r="B648" s="475">
        <v>1.3602000000000001</v>
      </c>
    </row>
    <row r="649" spans="1:2" x14ac:dyDescent="0.25">
      <c r="A649" s="474">
        <v>41833</v>
      </c>
      <c r="B649" s="475">
        <v>1.3602000000000001</v>
      </c>
    </row>
    <row r="650" spans="1:2" x14ac:dyDescent="0.25">
      <c r="A650" s="474">
        <v>41832</v>
      </c>
      <c r="B650" s="475">
        <v>1.3604000000000001</v>
      </c>
    </row>
    <row r="651" spans="1:2" x14ac:dyDescent="0.25">
      <c r="A651" s="474">
        <v>41831</v>
      </c>
      <c r="B651" s="475">
        <v>1.3624000000000001</v>
      </c>
    </row>
    <row r="652" spans="1:2" x14ac:dyDescent="0.25">
      <c r="A652" s="474">
        <v>41830</v>
      </c>
      <c r="B652" s="475">
        <v>1.3619000000000001</v>
      </c>
    </row>
    <row r="653" spans="1:2" x14ac:dyDescent="0.25">
      <c r="A653" s="474">
        <v>41829</v>
      </c>
      <c r="B653" s="475">
        <v>1.3604000000000001</v>
      </c>
    </row>
    <row r="654" spans="1:2" x14ac:dyDescent="0.25">
      <c r="A654" s="474">
        <v>41828</v>
      </c>
      <c r="B654" s="475">
        <v>1.3593</v>
      </c>
    </row>
    <row r="655" spans="1:2" x14ac:dyDescent="0.25">
      <c r="A655" s="474">
        <v>41827</v>
      </c>
      <c r="B655" s="475">
        <v>1.3592</v>
      </c>
    </row>
    <row r="656" spans="1:2" x14ac:dyDescent="0.25">
      <c r="A656" s="474">
        <v>41826</v>
      </c>
      <c r="B656" s="475">
        <v>1.3595999999999999</v>
      </c>
    </row>
    <row r="657" spans="1:2" x14ac:dyDescent="0.25">
      <c r="A657" s="474">
        <v>41825</v>
      </c>
      <c r="B657" s="475">
        <v>1.3597999999999999</v>
      </c>
    </row>
    <row r="658" spans="1:2" x14ac:dyDescent="0.25">
      <c r="A658" s="474">
        <v>41824</v>
      </c>
      <c r="B658" s="475">
        <v>1.3636999999999999</v>
      </c>
    </row>
    <row r="659" spans="1:2" x14ac:dyDescent="0.25">
      <c r="A659" s="474">
        <v>41823</v>
      </c>
      <c r="B659" s="475">
        <v>1.3665</v>
      </c>
    </row>
    <row r="660" spans="1:2" x14ac:dyDescent="0.25">
      <c r="A660" s="474">
        <v>41822</v>
      </c>
      <c r="B660" s="475">
        <v>1.3687</v>
      </c>
    </row>
    <row r="661" spans="1:2" x14ac:dyDescent="0.25">
      <c r="A661" s="474">
        <v>41821</v>
      </c>
      <c r="B661" s="475">
        <v>1.3660000000000001</v>
      </c>
    </row>
    <row r="662" spans="1:2" x14ac:dyDescent="0.25">
      <c r="A662" s="474">
        <v>41820</v>
      </c>
      <c r="B662" s="475">
        <v>1.3645</v>
      </c>
    </row>
    <row r="663" spans="1:2" x14ac:dyDescent="0.25">
      <c r="A663" s="474">
        <v>41819</v>
      </c>
      <c r="B663" s="475">
        <v>1.3645</v>
      </c>
    </row>
    <row r="664" spans="1:2" x14ac:dyDescent="0.25">
      <c r="A664" s="474">
        <v>41818</v>
      </c>
      <c r="B664" s="475">
        <v>1.3625</v>
      </c>
    </row>
    <row r="665" spans="1:2" x14ac:dyDescent="0.25">
      <c r="A665" s="474">
        <v>41817</v>
      </c>
      <c r="B665" s="475">
        <v>1.3619000000000001</v>
      </c>
    </row>
    <row r="666" spans="1:2" x14ac:dyDescent="0.25">
      <c r="A666" s="474">
        <v>41816</v>
      </c>
      <c r="B666" s="475">
        <v>1.3615999999999999</v>
      </c>
    </row>
    <row r="667" spans="1:2" x14ac:dyDescent="0.25">
      <c r="A667" s="474">
        <v>41815</v>
      </c>
      <c r="B667" s="475">
        <v>1.3604000000000001</v>
      </c>
    </row>
    <row r="668" spans="1:2" x14ac:dyDescent="0.25">
      <c r="A668" s="474">
        <v>41814</v>
      </c>
      <c r="B668" s="475">
        <v>1.3594999999999999</v>
      </c>
    </row>
    <row r="669" spans="1:2" x14ac:dyDescent="0.25">
      <c r="A669" s="474">
        <v>41813</v>
      </c>
      <c r="B669" s="475">
        <v>1.3597999999999999</v>
      </c>
    </row>
    <row r="670" spans="1:2" x14ac:dyDescent="0.25">
      <c r="A670" s="474">
        <v>41812</v>
      </c>
      <c r="B670" s="475">
        <v>1.3597999999999999</v>
      </c>
    </row>
    <row r="671" spans="1:2" x14ac:dyDescent="0.25">
      <c r="A671" s="474">
        <v>41811</v>
      </c>
      <c r="B671" s="475">
        <v>1.3602000000000001</v>
      </c>
    </row>
    <row r="672" spans="1:2" x14ac:dyDescent="0.25">
      <c r="A672" s="474">
        <v>41810</v>
      </c>
      <c r="B672" s="475">
        <v>1.3608</v>
      </c>
    </row>
    <row r="673" spans="1:2" x14ac:dyDescent="0.25">
      <c r="A673" s="474">
        <v>41809</v>
      </c>
      <c r="B673" s="475">
        <v>1.3559000000000001</v>
      </c>
    </row>
    <row r="674" spans="1:2" x14ac:dyDescent="0.25">
      <c r="A674" s="474">
        <v>41808</v>
      </c>
      <c r="B674" s="475">
        <v>1.3557999999999999</v>
      </c>
    </row>
    <row r="675" spans="1:2" x14ac:dyDescent="0.25">
      <c r="A675" s="474">
        <v>41807</v>
      </c>
      <c r="B675" s="475">
        <v>1.3547</v>
      </c>
    </row>
    <row r="676" spans="1:2" x14ac:dyDescent="0.25">
      <c r="A676" s="474">
        <v>41806</v>
      </c>
      <c r="B676" s="475">
        <v>1.3537999999999999</v>
      </c>
    </row>
    <row r="677" spans="1:2" x14ac:dyDescent="0.25">
      <c r="A677" s="474">
        <v>41805</v>
      </c>
      <c r="B677" s="475">
        <v>1.3537999999999999</v>
      </c>
    </row>
    <row r="678" spans="1:2" x14ac:dyDescent="0.25">
      <c r="A678" s="474">
        <v>41804</v>
      </c>
      <c r="B678" s="475">
        <v>1.3549</v>
      </c>
    </row>
    <row r="679" spans="1:2" x14ac:dyDescent="0.25">
      <c r="A679" s="474">
        <v>41803</v>
      </c>
      <c r="B679" s="475">
        <v>1.3540000000000001</v>
      </c>
    </row>
    <row r="680" spans="1:2" x14ac:dyDescent="0.25">
      <c r="A680" s="474">
        <v>41802</v>
      </c>
      <c r="B680" s="475">
        <v>1.3534999999999999</v>
      </c>
    </row>
    <row r="681" spans="1:2" x14ac:dyDescent="0.25">
      <c r="A681" s="474">
        <v>41801</v>
      </c>
      <c r="B681" s="475">
        <v>1.3567</v>
      </c>
    </row>
    <row r="682" spans="1:2" x14ac:dyDescent="0.25">
      <c r="A682" s="474">
        <v>41800</v>
      </c>
      <c r="B682" s="475">
        <v>1.3623000000000001</v>
      </c>
    </row>
    <row r="683" spans="1:2" x14ac:dyDescent="0.25">
      <c r="A683" s="474">
        <v>41799</v>
      </c>
      <c r="B683" s="475">
        <v>1.3638999999999999</v>
      </c>
    </row>
    <row r="684" spans="1:2" x14ac:dyDescent="0.25">
      <c r="A684" s="474">
        <v>41798</v>
      </c>
      <c r="B684" s="475">
        <v>1.3638999999999999</v>
      </c>
    </row>
    <row r="685" spans="1:2" x14ac:dyDescent="0.25">
      <c r="A685" s="474">
        <v>41797</v>
      </c>
      <c r="B685" s="475">
        <v>1.3647</v>
      </c>
    </row>
    <row r="686" spans="1:2" x14ac:dyDescent="0.25">
      <c r="A686" s="474">
        <v>41796</v>
      </c>
      <c r="B686" s="475">
        <v>1.3609</v>
      </c>
    </row>
    <row r="687" spans="1:2" x14ac:dyDescent="0.25">
      <c r="A687" s="474">
        <v>41795</v>
      </c>
      <c r="B687" s="475">
        <v>1.3613999999999999</v>
      </c>
    </row>
    <row r="688" spans="1:2" x14ac:dyDescent="0.25">
      <c r="A688" s="474">
        <v>41794</v>
      </c>
      <c r="B688" s="475">
        <v>1.3612</v>
      </c>
    </row>
    <row r="689" spans="1:2" x14ac:dyDescent="0.25">
      <c r="A689" s="474">
        <v>41793</v>
      </c>
      <c r="B689" s="475">
        <v>1.3613999999999999</v>
      </c>
    </row>
    <row r="690" spans="1:2" x14ac:dyDescent="0.25">
      <c r="A690" s="474">
        <v>41792</v>
      </c>
      <c r="B690" s="475">
        <v>1.3629</v>
      </c>
    </row>
    <row r="691" spans="1:2" x14ac:dyDescent="0.25">
      <c r="A691" s="474">
        <v>41791</v>
      </c>
      <c r="B691" s="475">
        <v>1.3629</v>
      </c>
    </row>
    <row r="692" spans="1:2" x14ac:dyDescent="0.25">
      <c r="A692" s="474">
        <v>41790</v>
      </c>
      <c r="B692" s="475">
        <v>1.3615999999999999</v>
      </c>
    </row>
    <row r="693" spans="1:2" x14ac:dyDescent="0.25">
      <c r="A693" s="474">
        <v>41789</v>
      </c>
      <c r="B693" s="475">
        <v>1.3604000000000001</v>
      </c>
    </row>
    <row r="694" spans="1:2" x14ac:dyDescent="0.25">
      <c r="A694" s="474">
        <v>41788</v>
      </c>
      <c r="B694" s="475">
        <v>1.3616999999999999</v>
      </c>
    </row>
    <row r="695" spans="1:2" x14ac:dyDescent="0.25">
      <c r="A695" s="474">
        <v>41787</v>
      </c>
      <c r="B695" s="475">
        <v>1.3642000000000001</v>
      </c>
    </row>
    <row r="696" spans="1:2" x14ac:dyDescent="0.25">
      <c r="A696" s="474">
        <v>41786</v>
      </c>
      <c r="B696" s="475">
        <v>1.3633999999999999</v>
      </c>
    </row>
    <row r="697" spans="1:2" x14ac:dyDescent="0.25">
      <c r="A697" s="474">
        <v>41785</v>
      </c>
      <c r="B697" s="475">
        <v>1.3624000000000001</v>
      </c>
    </row>
    <row r="698" spans="1:2" x14ac:dyDescent="0.25">
      <c r="A698" s="474">
        <v>41784</v>
      </c>
      <c r="B698" s="475">
        <v>1.3624000000000001</v>
      </c>
    </row>
    <row r="699" spans="1:2" x14ac:dyDescent="0.25">
      <c r="A699" s="474">
        <v>41783</v>
      </c>
      <c r="B699" s="475">
        <v>1.3637999999999999</v>
      </c>
    </row>
    <row r="700" spans="1:2" x14ac:dyDescent="0.25">
      <c r="A700" s="474">
        <v>41782</v>
      </c>
      <c r="B700" s="475">
        <v>1.3668</v>
      </c>
    </row>
    <row r="701" spans="1:2" x14ac:dyDescent="0.25">
      <c r="A701" s="474">
        <v>41781</v>
      </c>
      <c r="B701" s="475">
        <v>1.369</v>
      </c>
    </row>
    <row r="702" spans="1:2" x14ac:dyDescent="0.25">
      <c r="A702" s="474">
        <v>41780</v>
      </c>
      <c r="B702" s="475">
        <v>1.3702000000000001</v>
      </c>
    </row>
    <row r="703" spans="1:2" x14ac:dyDescent="0.25">
      <c r="A703" s="474">
        <v>41779</v>
      </c>
      <c r="B703" s="475">
        <v>1.371</v>
      </c>
    </row>
    <row r="704" spans="1:2" x14ac:dyDescent="0.25">
      <c r="A704" s="474">
        <v>41778</v>
      </c>
      <c r="B704" s="475">
        <v>1.3693</v>
      </c>
    </row>
    <row r="705" spans="1:2" x14ac:dyDescent="0.25">
      <c r="A705" s="474">
        <v>41777</v>
      </c>
      <c r="B705" s="475">
        <v>1.3693</v>
      </c>
    </row>
    <row r="706" spans="1:2" x14ac:dyDescent="0.25">
      <c r="A706" s="474">
        <v>41776</v>
      </c>
      <c r="B706" s="475">
        <v>1.3708</v>
      </c>
    </row>
    <row r="707" spans="1:2" x14ac:dyDescent="0.25">
      <c r="A707" s="474">
        <v>41775</v>
      </c>
      <c r="B707" s="475">
        <v>1.37</v>
      </c>
    </row>
    <row r="708" spans="1:2" x14ac:dyDescent="0.25">
      <c r="A708" s="474">
        <v>41774</v>
      </c>
      <c r="B708" s="475">
        <v>1.3711</v>
      </c>
    </row>
    <row r="709" spans="1:2" x14ac:dyDescent="0.25">
      <c r="A709" s="474">
        <v>41773</v>
      </c>
      <c r="B709" s="475">
        <v>1.3734999999999999</v>
      </c>
    </row>
    <row r="710" spans="1:2" x14ac:dyDescent="0.25">
      <c r="A710" s="474">
        <v>41772</v>
      </c>
      <c r="B710" s="475">
        <v>1.3759999999999999</v>
      </c>
    </row>
    <row r="711" spans="1:2" x14ac:dyDescent="0.25">
      <c r="A711" s="474">
        <v>41771</v>
      </c>
      <c r="B711" s="475">
        <v>1.3756999999999999</v>
      </c>
    </row>
    <row r="712" spans="1:2" x14ac:dyDescent="0.25">
      <c r="A712" s="474">
        <v>41770</v>
      </c>
      <c r="B712" s="475">
        <v>1.3756999999999999</v>
      </c>
    </row>
    <row r="713" spans="1:2" x14ac:dyDescent="0.25">
      <c r="A713" s="474">
        <v>41769</v>
      </c>
      <c r="B713" s="475">
        <v>1.3805000000000001</v>
      </c>
    </row>
    <row r="714" spans="1:2" x14ac:dyDescent="0.25">
      <c r="A714" s="474">
        <v>41768</v>
      </c>
      <c r="B714" s="475">
        <v>1.3902000000000001</v>
      </c>
    </row>
    <row r="715" spans="1:2" x14ac:dyDescent="0.25">
      <c r="A715" s="474">
        <v>41767</v>
      </c>
      <c r="B715" s="475">
        <v>1.3923000000000001</v>
      </c>
    </row>
    <row r="716" spans="1:2" x14ac:dyDescent="0.25">
      <c r="A716" s="474">
        <v>41766</v>
      </c>
      <c r="B716" s="475">
        <v>1.3907</v>
      </c>
    </row>
    <row r="717" spans="1:2" x14ac:dyDescent="0.25">
      <c r="A717" s="474">
        <v>41765</v>
      </c>
      <c r="B717" s="475">
        <v>1.3875</v>
      </c>
    </row>
    <row r="718" spans="1:2" x14ac:dyDescent="0.25">
      <c r="A718" s="474">
        <v>41764</v>
      </c>
      <c r="B718" s="475">
        <v>1.3869</v>
      </c>
    </row>
    <row r="719" spans="1:2" x14ac:dyDescent="0.25">
      <c r="A719" s="474">
        <v>41763</v>
      </c>
      <c r="B719" s="475">
        <v>1.3869</v>
      </c>
    </row>
    <row r="720" spans="1:2" x14ac:dyDescent="0.25">
      <c r="A720" s="474">
        <v>41762</v>
      </c>
      <c r="B720" s="475">
        <v>1.3859999999999999</v>
      </c>
    </row>
    <row r="721" spans="1:2" x14ac:dyDescent="0.25">
      <c r="A721" s="474">
        <v>41761</v>
      </c>
      <c r="B721" s="475">
        <v>1.3872</v>
      </c>
    </row>
    <row r="722" spans="1:2" x14ac:dyDescent="0.25">
      <c r="A722" s="474">
        <v>41760</v>
      </c>
      <c r="B722" s="475">
        <v>1.3832</v>
      </c>
    </row>
    <row r="723" spans="1:2" x14ac:dyDescent="0.25">
      <c r="A723" s="474">
        <v>41759</v>
      </c>
      <c r="B723" s="475">
        <v>1.3843000000000001</v>
      </c>
    </row>
    <row r="724" spans="1:2" x14ac:dyDescent="0.25">
      <c r="A724" s="474">
        <v>41758</v>
      </c>
      <c r="B724" s="475">
        <v>1.3845000000000001</v>
      </c>
    </row>
    <row r="725" spans="1:2" x14ac:dyDescent="0.25">
      <c r="A725" s="474">
        <v>41757</v>
      </c>
      <c r="B725" s="475">
        <v>1.383</v>
      </c>
    </row>
    <row r="726" spans="1:2" x14ac:dyDescent="0.25">
      <c r="A726" s="474">
        <v>41756</v>
      </c>
      <c r="B726" s="475">
        <v>1.383</v>
      </c>
    </row>
    <row r="727" spans="1:2" x14ac:dyDescent="0.25">
      <c r="A727" s="474">
        <v>41755</v>
      </c>
      <c r="B727" s="475">
        <v>1.3835</v>
      </c>
    </row>
    <row r="728" spans="1:2" x14ac:dyDescent="0.25">
      <c r="A728" s="474">
        <v>41754</v>
      </c>
      <c r="B728" s="475">
        <v>1.3822000000000001</v>
      </c>
    </row>
    <row r="729" spans="1:2" x14ac:dyDescent="0.25">
      <c r="A729" s="474">
        <v>41753</v>
      </c>
      <c r="B729" s="475">
        <v>1.3821000000000001</v>
      </c>
    </row>
    <row r="730" spans="1:2" x14ac:dyDescent="0.25">
      <c r="A730" s="474">
        <v>41752</v>
      </c>
      <c r="B730" s="475">
        <v>1.3801000000000001</v>
      </c>
    </row>
    <row r="731" spans="1:2" x14ac:dyDescent="0.25">
      <c r="A731" s="474">
        <v>41751</v>
      </c>
      <c r="B731" s="475">
        <v>1.3809</v>
      </c>
    </row>
    <row r="732" spans="1:2" x14ac:dyDescent="0.25">
      <c r="A732" s="474">
        <v>41750</v>
      </c>
      <c r="B732" s="475">
        <v>1.3804000000000001</v>
      </c>
    </row>
    <row r="733" spans="1:2" x14ac:dyDescent="0.25">
      <c r="A733" s="474">
        <v>41749</v>
      </c>
      <c r="B733" s="475">
        <v>1.3804000000000001</v>
      </c>
    </row>
    <row r="734" spans="1:2" x14ac:dyDescent="0.25">
      <c r="A734" s="474">
        <v>41748</v>
      </c>
      <c r="B734" s="475">
        <v>1.3815</v>
      </c>
    </row>
    <row r="735" spans="1:2" x14ac:dyDescent="0.25">
      <c r="A735" s="474">
        <v>41747</v>
      </c>
      <c r="B735" s="475">
        <v>1.3834</v>
      </c>
    </row>
    <row r="736" spans="1:2" x14ac:dyDescent="0.25">
      <c r="A736" s="474">
        <v>41746</v>
      </c>
      <c r="B736" s="475">
        <v>1.3822000000000001</v>
      </c>
    </row>
    <row r="737" spans="1:2" x14ac:dyDescent="0.25">
      <c r="A737" s="474">
        <v>41745</v>
      </c>
      <c r="B737" s="475">
        <v>1.3811</v>
      </c>
    </row>
    <row r="738" spans="1:2" x14ac:dyDescent="0.25">
      <c r="A738" s="474">
        <v>41744</v>
      </c>
      <c r="B738" s="475">
        <v>1.3835</v>
      </c>
    </row>
    <row r="739" spans="1:2" x14ac:dyDescent="0.25">
      <c r="A739" s="474">
        <v>41743</v>
      </c>
      <c r="B739" s="475">
        <v>1.3883000000000001</v>
      </c>
    </row>
    <row r="740" spans="1:2" x14ac:dyDescent="0.25">
      <c r="A740" s="474">
        <v>41742</v>
      </c>
      <c r="B740" s="475">
        <v>1.3883000000000001</v>
      </c>
    </row>
    <row r="741" spans="1:2" x14ac:dyDescent="0.25">
      <c r="A741" s="474">
        <v>41741</v>
      </c>
      <c r="B741" s="475">
        <v>1.3889</v>
      </c>
    </row>
    <row r="742" spans="1:2" x14ac:dyDescent="0.25">
      <c r="A742" s="474">
        <v>41740</v>
      </c>
      <c r="B742" s="475">
        <v>1.3865000000000001</v>
      </c>
    </row>
    <row r="743" spans="1:2" x14ac:dyDescent="0.25">
      <c r="A743" s="474">
        <v>41739</v>
      </c>
      <c r="B743" s="475">
        <v>1.3804000000000001</v>
      </c>
    </row>
    <row r="744" spans="1:2" x14ac:dyDescent="0.25">
      <c r="A744" s="474">
        <v>41738</v>
      </c>
      <c r="B744" s="475">
        <v>1.3767</v>
      </c>
    </row>
    <row r="745" spans="1:2" x14ac:dyDescent="0.25">
      <c r="A745" s="474">
        <v>41737</v>
      </c>
      <c r="B745" s="475">
        <v>1.3717999999999999</v>
      </c>
    </row>
    <row r="746" spans="1:2" x14ac:dyDescent="0.25">
      <c r="A746" s="474">
        <v>41736</v>
      </c>
      <c r="B746" s="475">
        <v>1.3702000000000001</v>
      </c>
    </row>
    <row r="747" spans="1:2" x14ac:dyDescent="0.25">
      <c r="A747" s="474">
        <v>41735</v>
      </c>
      <c r="B747" s="475">
        <v>1.3702000000000001</v>
      </c>
    </row>
    <row r="748" spans="1:2" x14ac:dyDescent="0.25">
      <c r="A748" s="474">
        <v>41734</v>
      </c>
      <c r="B748" s="475">
        <v>1.3707</v>
      </c>
    </row>
    <row r="749" spans="1:2" x14ac:dyDescent="0.25">
      <c r="A749" s="474">
        <v>41733</v>
      </c>
      <c r="B749" s="475">
        <v>1.3747</v>
      </c>
    </row>
    <row r="750" spans="1:2" x14ac:dyDescent="0.25">
      <c r="A750" s="474">
        <v>41732</v>
      </c>
      <c r="B750" s="475">
        <v>1.3787</v>
      </c>
    </row>
    <row r="751" spans="1:2" x14ac:dyDescent="0.25">
      <c r="A751" s="474">
        <v>41731</v>
      </c>
      <c r="B751" s="475">
        <v>1.3786</v>
      </c>
    </row>
    <row r="752" spans="1:2" x14ac:dyDescent="0.25">
      <c r="A752" s="474">
        <v>41730</v>
      </c>
      <c r="B752" s="475">
        <v>1.3767</v>
      </c>
    </row>
    <row r="753" spans="1:2" x14ac:dyDescent="0.25">
      <c r="A753" s="474">
        <v>41729</v>
      </c>
      <c r="B753" s="475">
        <v>1.3752</v>
      </c>
    </row>
    <row r="754" spans="1:2" x14ac:dyDescent="0.25">
      <c r="A754" s="474">
        <v>41728</v>
      </c>
      <c r="B754" s="475">
        <v>1.3752</v>
      </c>
    </row>
    <row r="755" spans="1:2" x14ac:dyDescent="0.25">
      <c r="A755" s="474">
        <v>41727</v>
      </c>
      <c r="B755" s="475">
        <v>1.3743000000000001</v>
      </c>
    </row>
    <row r="756" spans="1:2" x14ac:dyDescent="0.25">
      <c r="A756" s="474">
        <v>41726</v>
      </c>
      <c r="B756" s="475">
        <v>1.3768</v>
      </c>
    </row>
    <row r="757" spans="1:2" x14ac:dyDescent="0.25">
      <c r="A757" s="474">
        <v>41725</v>
      </c>
      <c r="B757" s="475">
        <v>1.3804000000000001</v>
      </c>
    </row>
    <row r="758" spans="1:2" x14ac:dyDescent="0.25">
      <c r="A758" s="474">
        <v>41724</v>
      </c>
      <c r="B758" s="475">
        <v>1.3821000000000001</v>
      </c>
    </row>
    <row r="759" spans="1:2" x14ac:dyDescent="0.25">
      <c r="A759" s="474">
        <v>41723</v>
      </c>
      <c r="B759" s="475">
        <v>1.3794999999999999</v>
      </c>
    </row>
    <row r="760" spans="1:2" x14ac:dyDescent="0.25">
      <c r="A760" s="474">
        <v>41722</v>
      </c>
      <c r="B760" s="475">
        <v>1.3791</v>
      </c>
    </row>
    <row r="761" spans="1:2" x14ac:dyDescent="0.25">
      <c r="A761" s="474">
        <v>41721</v>
      </c>
      <c r="B761" s="475">
        <v>1.3791</v>
      </c>
    </row>
    <row r="762" spans="1:2" x14ac:dyDescent="0.25">
      <c r="A762" s="474">
        <v>41720</v>
      </c>
      <c r="B762" s="475">
        <v>1.3788</v>
      </c>
    </row>
    <row r="763" spans="1:2" x14ac:dyDescent="0.25">
      <c r="A763" s="474">
        <v>41719</v>
      </c>
      <c r="B763" s="475">
        <v>1.3803000000000001</v>
      </c>
    </row>
    <row r="764" spans="1:2" x14ac:dyDescent="0.25">
      <c r="A764" s="474">
        <v>41718</v>
      </c>
      <c r="B764" s="475">
        <v>1.391</v>
      </c>
    </row>
    <row r="765" spans="1:2" x14ac:dyDescent="0.25">
      <c r="A765" s="474">
        <v>41717</v>
      </c>
      <c r="B765" s="475">
        <v>1.3919999999999999</v>
      </c>
    </row>
    <row r="766" spans="1:2" x14ac:dyDescent="0.25">
      <c r="A766" s="474">
        <v>41716</v>
      </c>
      <c r="B766" s="475">
        <v>1.3909</v>
      </c>
    </row>
    <row r="767" spans="1:2" x14ac:dyDescent="0.25">
      <c r="A767" s="474">
        <v>41715</v>
      </c>
      <c r="B767" s="475">
        <v>1.3907</v>
      </c>
    </row>
    <row r="768" spans="1:2" x14ac:dyDescent="0.25">
      <c r="A768" s="474">
        <v>41714</v>
      </c>
      <c r="B768" s="475">
        <v>1.3907</v>
      </c>
    </row>
    <row r="769" spans="1:2" x14ac:dyDescent="0.25">
      <c r="A769" s="474">
        <v>41713</v>
      </c>
      <c r="B769" s="475">
        <v>1.3882000000000001</v>
      </c>
    </row>
    <row r="770" spans="1:2" x14ac:dyDescent="0.25">
      <c r="A770" s="474">
        <v>41712</v>
      </c>
      <c r="B770" s="475">
        <v>1.3916999999999999</v>
      </c>
    </row>
    <row r="771" spans="1:2" x14ac:dyDescent="0.25">
      <c r="A771" s="474">
        <v>41711</v>
      </c>
      <c r="B771" s="475">
        <v>1.3873</v>
      </c>
    </row>
    <row r="772" spans="1:2" x14ac:dyDescent="0.25">
      <c r="A772" s="474">
        <v>41710</v>
      </c>
      <c r="B772" s="475">
        <v>1.3864000000000001</v>
      </c>
    </row>
    <row r="773" spans="1:2" x14ac:dyDescent="0.25">
      <c r="A773" s="474">
        <v>41709</v>
      </c>
      <c r="B773" s="475">
        <v>1.3878999999999999</v>
      </c>
    </row>
    <row r="774" spans="1:2" x14ac:dyDescent="0.25">
      <c r="A774" s="474">
        <v>41708</v>
      </c>
      <c r="B774" s="475">
        <v>1.3875</v>
      </c>
    </row>
    <row r="775" spans="1:2" x14ac:dyDescent="0.25">
      <c r="A775" s="474">
        <v>41707</v>
      </c>
      <c r="B775" s="475">
        <v>1.3875</v>
      </c>
    </row>
    <row r="776" spans="1:2" x14ac:dyDescent="0.25">
      <c r="A776" s="474">
        <v>41706</v>
      </c>
      <c r="B776" s="475">
        <v>1.3869</v>
      </c>
    </row>
    <row r="777" spans="1:2" x14ac:dyDescent="0.25">
      <c r="A777" s="474">
        <v>41705</v>
      </c>
      <c r="B777" s="475">
        <v>1.3768</v>
      </c>
    </row>
    <row r="778" spans="1:2" x14ac:dyDescent="0.25">
      <c r="A778" s="474">
        <v>41704</v>
      </c>
      <c r="B778" s="475">
        <v>1.3732</v>
      </c>
    </row>
    <row r="779" spans="1:2" x14ac:dyDescent="0.25">
      <c r="A779" s="474">
        <v>41703</v>
      </c>
      <c r="B779" s="475">
        <v>1.3743000000000001</v>
      </c>
    </row>
    <row r="780" spans="1:2" x14ac:dyDescent="0.25">
      <c r="A780" s="474">
        <v>41702</v>
      </c>
      <c r="B780" s="475">
        <v>1.3771</v>
      </c>
    </row>
    <row r="781" spans="1:2" x14ac:dyDescent="0.25">
      <c r="A781" s="474">
        <v>41701</v>
      </c>
      <c r="B781" s="475">
        <v>1.3798999999999999</v>
      </c>
    </row>
    <row r="782" spans="1:2" x14ac:dyDescent="0.25">
      <c r="A782" s="474">
        <v>41700</v>
      </c>
      <c r="B782" s="475">
        <v>1.3798999999999999</v>
      </c>
    </row>
    <row r="783" spans="1:2" x14ac:dyDescent="0.25">
      <c r="A783" s="474">
        <v>41699</v>
      </c>
      <c r="B783" s="475">
        <v>1.3751</v>
      </c>
    </row>
    <row r="784" spans="1:2" x14ac:dyDescent="0.25">
      <c r="A784" s="474">
        <v>41698</v>
      </c>
      <c r="B784" s="475">
        <v>1.3682000000000001</v>
      </c>
    </row>
    <row r="785" spans="1:2" x14ac:dyDescent="0.25">
      <c r="A785" s="474">
        <v>41697</v>
      </c>
      <c r="B785" s="475">
        <v>1.3722000000000001</v>
      </c>
    </row>
    <row r="786" spans="1:2" x14ac:dyDescent="0.25">
      <c r="A786" s="474">
        <v>41696</v>
      </c>
      <c r="B786" s="475">
        <v>1.3742000000000001</v>
      </c>
    </row>
    <row r="787" spans="1:2" x14ac:dyDescent="0.25">
      <c r="A787" s="474">
        <v>41695</v>
      </c>
      <c r="B787" s="475">
        <v>1.3736999999999999</v>
      </c>
    </row>
    <row r="788" spans="1:2" x14ac:dyDescent="0.25">
      <c r="A788" s="474">
        <v>41694</v>
      </c>
      <c r="B788" s="475">
        <v>1.3734999999999999</v>
      </c>
    </row>
    <row r="789" spans="1:2" x14ac:dyDescent="0.25">
      <c r="A789" s="474">
        <v>41693</v>
      </c>
      <c r="B789" s="475">
        <v>1.3734999999999999</v>
      </c>
    </row>
    <row r="790" spans="1:2" x14ac:dyDescent="0.25">
      <c r="A790" s="474">
        <v>41692</v>
      </c>
      <c r="B790" s="475">
        <v>1.3720000000000001</v>
      </c>
    </row>
    <row r="791" spans="1:2" x14ac:dyDescent="0.25">
      <c r="A791" s="474">
        <v>41691</v>
      </c>
      <c r="B791" s="475">
        <v>1.3723000000000001</v>
      </c>
    </row>
    <row r="792" spans="1:2" x14ac:dyDescent="0.25">
      <c r="A792" s="474">
        <v>41690</v>
      </c>
      <c r="B792" s="475">
        <v>1.3754999999999999</v>
      </c>
    </row>
    <row r="793" spans="1:2" x14ac:dyDescent="0.25">
      <c r="A793" s="474">
        <v>41689</v>
      </c>
      <c r="B793" s="475">
        <v>1.3725000000000001</v>
      </c>
    </row>
    <row r="794" spans="1:2" x14ac:dyDescent="0.25">
      <c r="A794" s="474">
        <v>41688</v>
      </c>
      <c r="B794" s="475">
        <v>1.3705000000000001</v>
      </c>
    </row>
    <row r="795" spans="1:2" x14ac:dyDescent="0.25">
      <c r="A795" s="474">
        <v>41687</v>
      </c>
      <c r="B795" s="475">
        <v>1.3689</v>
      </c>
    </row>
    <row r="796" spans="1:2" x14ac:dyDescent="0.25">
      <c r="A796" s="474">
        <v>41686</v>
      </c>
      <c r="B796" s="475">
        <v>1.369</v>
      </c>
    </row>
    <row r="797" spans="1:2" x14ac:dyDescent="0.25">
      <c r="A797" s="474">
        <v>41685</v>
      </c>
      <c r="B797" s="475">
        <v>1.3689</v>
      </c>
    </row>
    <row r="798" spans="1:2" x14ac:dyDescent="0.25">
      <c r="A798" s="474">
        <v>41684</v>
      </c>
      <c r="B798" s="475">
        <v>1.3637999999999999</v>
      </c>
    </row>
    <row r="799" spans="1:2" x14ac:dyDescent="0.25">
      <c r="A799" s="474">
        <v>41683</v>
      </c>
      <c r="B799" s="475">
        <v>1.3614999999999999</v>
      </c>
    </row>
    <row r="800" spans="1:2" x14ac:dyDescent="0.25">
      <c r="A800" s="474">
        <v>41682</v>
      </c>
      <c r="B800" s="475">
        <v>1.3657999999999999</v>
      </c>
    </row>
    <row r="801" spans="1:2" x14ac:dyDescent="0.25">
      <c r="A801" s="474">
        <v>41681</v>
      </c>
      <c r="B801" s="475">
        <v>1.3632</v>
      </c>
    </row>
    <row r="802" spans="1:2" x14ac:dyDescent="0.25">
      <c r="A802" s="474">
        <v>41680</v>
      </c>
      <c r="B802" s="475">
        <v>1.3633</v>
      </c>
    </row>
    <row r="803" spans="1:2" x14ac:dyDescent="0.25">
      <c r="A803" s="474">
        <v>41679</v>
      </c>
      <c r="B803" s="475">
        <v>1.3633999999999999</v>
      </c>
    </row>
    <row r="804" spans="1:2" x14ac:dyDescent="0.25">
      <c r="A804" s="474">
        <v>41678</v>
      </c>
      <c r="B804" s="475">
        <v>1.3592</v>
      </c>
    </row>
    <row r="805" spans="1:2" x14ac:dyDescent="0.25">
      <c r="A805" s="474">
        <v>41677</v>
      </c>
      <c r="B805" s="475">
        <v>1.3547</v>
      </c>
    </row>
    <row r="806" spans="1:2" x14ac:dyDescent="0.25">
      <c r="A806" s="474">
        <v>41676</v>
      </c>
      <c r="B806" s="475">
        <v>1.3519000000000001</v>
      </c>
    </row>
    <row r="807" spans="1:2" x14ac:dyDescent="0.25">
      <c r="A807" s="474">
        <v>41675</v>
      </c>
      <c r="B807" s="475">
        <v>1.3515999999999999</v>
      </c>
    </row>
    <row r="808" spans="1:2" x14ac:dyDescent="0.25">
      <c r="A808" s="474">
        <v>41674</v>
      </c>
      <c r="B808" s="475">
        <v>1.3498000000000001</v>
      </c>
    </row>
    <row r="809" spans="1:2" x14ac:dyDescent="0.25">
      <c r="A809" s="474">
        <v>41673</v>
      </c>
      <c r="B809" s="475">
        <v>1.3481000000000001</v>
      </c>
    </row>
    <row r="810" spans="1:2" x14ac:dyDescent="0.25">
      <c r="A810" s="474">
        <v>41672</v>
      </c>
      <c r="B810" s="475">
        <v>1.3481000000000001</v>
      </c>
    </row>
    <row r="811" spans="1:2" x14ac:dyDescent="0.25">
      <c r="A811" s="474">
        <v>41671</v>
      </c>
      <c r="B811" s="475">
        <v>1.3532</v>
      </c>
    </row>
    <row r="812" spans="1:2" x14ac:dyDescent="0.25">
      <c r="A812" s="474">
        <v>41670</v>
      </c>
      <c r="B812" s="475">
        <v>1.3611</v>
      </c>
    </row>
    <row r="813" spans="1:2" x14ac:dyDescent="0.25">
      <c r="A813" s="474">
        <v>41669</v>
      </c>
      <c r="B813" s="475">
        <v>1.3657999999999999</v>
      </c>
    </row>
    <row r="814" spans="1:2" x14ac:dyDescent="0.25">
      <c r="A814" s="474">
        <v>41668</v>
      </c>
      <c r="B814" s="475">
        <v>1.3665</v>
      </c>
    </row>
    <row r="815" spans="1:2" x14ac:dyDescent="0.25">
      <c r="A815" s="474">
        <v>41667</v>
      </c>
      <c r="B815" s="475">
        <v>1.3677999999999999</v>
      </c>
    </row>
    <row r="816" spans="1:2" x14ac:dyDescent="0.25">
      <c r="A816" s="474">
        <v>41666</v>
      </c>
      <c r="B816" s="475">
        <v>1.3674999999999999</v>
      </c>
    </row>
    <row r="817" spans="1:2" x14ac:dyDescent="0.25">
      <c r="A817" s="474">
        <v>41665</v>
      </c>
      <c r="B817" s="475">
        <v>1.3674999999999999</v>
      </c>
    </row>
    <row r="818" spans="1:2" x14ac:dyDescent="0.25">
      <c r="A818" s="474">
        <v>41664</v>
      </c>
      <c r="B818" s="475">
        <v>1.3686</v>
      </c>
    </row>
    <row r="819" spans="1:2" x14ac:dyDescent="0.25">
      <c r="A819" s="474">
        <v>41663</v>
      </c>
      <c r="B819" s="475">
        <v>1.3606</v>
      </c>
    </row>
    <row r="820" spans="1:2" x14ac:dyDescent="0.25">
      <c r="A820" s="474">
        <v>41662</v>
      </c>
      <c r="B820" s="475">
        <v>1.3555999999999999</v>
      </c>
    </row>
    <row r="821" spans="1:2" x14ac:dyDescent="0.25">
      <c r="A821" s="474">
        <v>41661</v>
      </c>
      <c r="B821" s="475">
        <v>1.3545</v>
      </c>
    </row>
    <row r="822" spans="1:2" x14ac:dyDescent="0.25">
      <c r="A822" s="474">
        <v>41660</v>
      </c>
      <c r="B822" s="475">
        <v>1.3545</v>
      </c>
    </row>
    <row r="823" spans="1:2" x14ac:dyDescent="0.25">
      <c r="A823" s="474">
        <v>41659</v>
      </c>
      <c r="B823" s="475">
        <v>1.3540000000000001</v>
      </c>
    </row>
    <row r="824" spans="1:2" x14ac:dyDescent="0.25">
      <c r="A824" s="474">
        <v>41658</v>
      </c>
      <c r="B824" s="475">
        <v>1.3540000000000001</v>
      </c>
    </row>
    <row r="825" spans="1:2" x14ac:dyDescent="0.25">
      <c r="A825" s="474">
        <v>41657</v>
      </c>
      <c r="B825" s="475">
        <v>1.3589</v>
      </c>
    </row>
    <row r="826" spans="1:2" x14ac:dyDescent="0.25">
      <c r="A826" s="474">
        <v>41656</v>
      </c>
      <c r="B826" s="475">
        <v>1.3611</v>
      </c>
    </row>
    <row r="827" spans="1:2" x14ac:dyDescent="0.25">
      <c r="A827" s="474">
        <v>41655</v>
      </c>
      <c r="B827" s="475">
        <v>1.3627</v>
      </c>
    </row>
    <row r="828" spans="1:2" x14ac:dyDescent="0.25">
      <c r="A828" s="474">
        <v>41654</v>
      </c>
      <c r="B828" s="475">
        <v>1.3671</v>
      </c>
    </row>
    <row r="829" spans="1:2" x14ac:dyDescent="0.25">
      <c r="A829" s="474">
        <v>41653</v>
      </c>
      <c r="B829" s="475">
        <v>1.3665</v>
      </c>
    </row>
    <row r="830" spans="1:2" x14ac:dyDescent="0.25">
      <c r="A830" s="474">
        <v>41652</v>
      </c>
      <c r="B830" s="475">
        <v>1.3668</v>
      </c>
    </row>
    <row r="831" spans="1:2" x14ac:dyDescent="0.25">
      <c r="A831" s="474">
        <v>41651</v>
      </c>
      <c r="B831" s="475">
        <v>1.3668</v>
      </c>
    </row>
    <row r="832" spans="1:2" x14ac:dyDescent="0.25">
      <c r="A832" s="474">
        <v>41650</v>
      </c>
      <c r="B832" s="475">
        <v>1.3623000000000001</v>
      </c>
    </row>
    <row r="833" spans="1:2" x14ac:dyDescent="0.25">
      <c r="A833" s="474">
        <v>41649</v>
      </c>
      <c r="B833" s="475">
        <v>1.3588</v>
      </c>
    </row>
    <row r="834" spans="1:2" x14ac:dyDescent="0.25">
      <c r="A834" s="474">
        <v>41648</v>
      </c>
      <c r="B834" s="475">
        <v>1.3603000000000001</v>
      </c>
    </row>
    <row r="835" spans="1:2" x14ac:dyDescent="0.25">
      <c r="A835" s="474">
        <v>41647</v>
      </c>
      <c r="B835" s="475">
        <v>1.3625</v>
      </c>
    </row>
    <row r="836" spans="1:2" x14ac:dyDescent="0.25">
      <c r="A836" s="474">
        <v>41646</v>
      </c>
      <c r="B836" s="475">
        <v>1.3604000000000001</v>
      </c>
    </row>
    <row r="837" spans="1:2" x14ac:dyDescent="0.25">
      <c r="A837" s="474">
        <v>41645</v>
      </c>
      <c r="B837" s="475">
        <v>1.3587</v>
      </c>
    </row>
    <row r="838" spans="1:2" x14ac:dyDescent="0.25">
      <c r="A838" s="474">
        <v>41644</v>
      </c>
      <c r="B838" s="475">
        <v>1.3587</v>
      </c>
    </row>
    <row r="839" spans="1:2" x14ac:dyDescent="0.25">
      <c r="A839" s="474">
        <v>41643</v>
      </c>
      <c r="B839" s="475">
        <v>1.3638999999999999</v>
      </c>
    </row>
    <row r="840" spans="1:2" x14ac:dyDescent="0.25">
      <c r="A840" s="474">
        <v>41642</v>
      </c>
      <c r="B840" s="475">
        <v>1.3714999999999999</v>
      </c>
    </row>
    <row r="841" spans="1:2" x14ac:dyDescent="0.25">
      <c r="A841" s="474">
        <v>41641</v>
      </c>
      <c r="B841" s="475">
        <v>1.3787</v>
      </c>
    </row>
    <row r="842" spans="1:2" x14ac:dyDescent="0.25">
      <c r="A842" s="474">
        <v>41640</v>
      </c>
      <c r="B842" s="475">
        <v>1.3786</v>
      </c>
    </row>
    <row r="843" spans="1:2" x14ac:dyDescent="0.25">
      <c r="A843" s="474">
        <v>41639</v>
      </c>
      <c r="B843" s="475">
        <v>1.3766</v>
      </c>
    </row>
    <row r="844" spans="1:2" x14ac:dyDescent="0.25">
      <c r="A844" s="474">
        <v>41638</v>
      </c>
      <c r="B844" s="475">
        <v>1.3743000000000001</v>
      </c>
    </row>
    <row r="845" spans="1:2" x14ac:dyDescent="0.25">
      <c r="A845" s="474">
        <v>41637</v>
      </c>
      <c r="B845" s="475">
        <v>1.3743000000000001</v>
      </c>
    </row>
    <row r="846" spans="1:2" x14ac:dyDescent="0.25">
      <c r="A846" s="474">
        <v>41636</v>
      </c>
      <c r="B846" s="475">
        <v>1.3757999999999999</v>
      </c>
    </row>
    <row r="847" spans="1:2" x14ac:dyDescent="0.25">
      <c r="A847" s="474">
        <v>41635</v>
      </c>
      <c r="B847" s="475">
        <v>1.3684000000000001</v>
      </c>
    </row>
    <row r="848" spans="1:2" x14ac:dyDescent="0.25">
      <c r="A848" s="474">
        <v>41634</v>
      </c>
      <c r="B848" s="475">
        <v>1.3681000000000001</v>
      </c>
    </row>
    <row r="849" spans="1:2" x14ac:dyDescent="0.25">
      <c r="A849" s="474">
        <v>41633</v>
      </c>
      <c r="B849" s="475">
        <v>1.3681000000000001</v>
      </c>
    </row>
    <row r="850" spans="1:2" x14ac:dyDescent="0.25">
      <c r="A850" s="474">
        <v>41632</v>
      </c>
      <c r="B850" s="475">
        <v>1.3686</v>
      </c>
    </row>
    <row r="851" spans="1:2" x14ac:dyDescent="0.25">
      <c r="A851" s="474">
        <v>41631</v>
      </c>
      <c r="B851" s="475">
        <v>1.3671</v>
      </c>
    </row>
    <row r="852" spans="1:2" x14ac:dyDescent="0.25">
      <c r="A852" s="474">
        <v>41630</v>
      </c>
      <c r="B852" s="475">
        <v>1.3671</v>
      </c>
    </row>
    <row r="853" spans="1:2" x14ac:dyDescent="0.25">
      <c r="A853" s="474">
        <v>41629</v>
      </c>
      <c r="B853" s="475">
        <v>1.3653</v>
      </c>
    </row>
    <row r="854" spans="1:2" x14ac:dyDescent="0.25">
      <c r="A854" s="474">
        <v>41628</v>
      </c>
      <c r="B854" s="475">
        <v>1.367</v>
      </c>
    </row>
    <row r="855" spans="1:2" x14ac:dyDescent="0.25">
      <c r="A855" s="474">
        <v>41627</v>
      </c>
      <c r="B855" s="475">
        <v>1.3761000000000001</v>
      </c>
    </row>
    <row r="856" spans="1:2" x14ac:dyDescent="0.25">
      <c r="A856" s="474">
        <v>41626</v>
      </c>
      <c r="B856" s="475">
        <v>1.3761000000000001</v>
      </c>
    </row>
    <row r="857" spans="1:2" x14ac:dyDescent="0.25">
      <c r="A857" s="474">
        <v>41625</v>
      </c>
      <c r="B857" s="475">
        <v>1.3757999999999999</v>
      </c>
    </row>
    <row r="858" spans="1:2" x14ac:dyDescent="0.25">
      <c r="A858" s="474">
        <v>41624</v>
      </c>
      <c r="B858" s="475">
        <v>1.3737999999999999</v>
      </c>
    </row>
    <row r="859" spans="1:2" x14ac:dyDescent="0.25">
      <c r="A859" s="474">
        <v>41623</v>
      </c>
      <c r="B859" s="475">
        <v>1.3737999999999999</v>
      </c>
    </row>
    <row r="860" spans="1:2" x14ac:dyDescent="0.25">
      <c r="A860" s="474">
        <v>41622</v>
      </c>
      <c r="B860" s="475">
        <v>1.3741000000000001</v>
      </c>
    </row>
    <row r="861" spans="1:2" x14ac:dyDescent="0.25">
      <c r="A861" s="474">
        <v>41621</v>
      </c>
      <c r="B861" s="475">
        <v>1.3774</v>
      </c>
    </row>
    <row r="862" spans="1:2" x14ac:dyDescent="0.25">
      <c r="A862" s="474">
        <v>41620</v>
      </c>
      <c r="B862" s="475">
        <v>1.3769</v>
      </c>
    </row>
    <row r="863" spans="1:2" x14ac:dyDescent="0.25">
      <c r="A863" s="474">
        <v>41619</v>
      </c>
      <c r="B863" s="475">
        <v>1.3753</v>
      </c>
    </row>
    <row r="864" spans="1:2" x14ac:dyDescent="0.25">
      <c r="A864" s="474">
        <v>41618</v>
      </c>
      <c r="B864" s="475">
        <v>1.3714999999999999</v>
      </c>
    </row>
    <row r="865" spans="1:2" x14ac:dyDescent="0.25">
      <c r="A865" s="474">
        <v>41617</v>
      </c>
      <c r="B865" s="475">
        <v>1.3704000000000001</v>
      </c>
    </row>
    <row r="866" spans="1:2" x14ac:dyDescent="0.25">
      <c r="A866" s="474">
        <v>41616</v>
      </c>
      <c r="B866" s="475">
        <v>1.3704000000000001</v>
      </c>
    </row>
    <row r="867" spans="1:2" x14ac:dyDescent="0.25">
      <c r="A867" s="474">
        <v>41615</v>
      </c>
      <c r="B867" s="475">
        <v>1.3672</v>
      </c>
    </row>
    <row r="868" spans="1:2" x14ac:dyDescent="0.25">
      <c r="A868" s="474">
        <v>41614</v>
      </c>
      <c r="B868" s="475">
        <v>1.3613999999999999</v>
      </c>
    </row>
    <row r="869" spans="1:2" x14ac:dyDescent="0.25">
      <c r="A869" s="474">
        <v>41613</v>
      </c>
      <c r="B869" s="475">
        <v>1.3582000000000001</v>
      </c>
    </row>
    <row r="870" spans="1:2" x14ac:dyDescent="0.25">
      <c r="A870" s="474">
        <v>41612</v>
      </c>
      <c r="B870" s="475">
        <v>1.3562000000000001</v>
      </c>
    </row>
    <row r="871" spans="1:2" x14ac:dyDescent="0.25">
      <c r="A871" s="474">
        <v>41611</v>
      </c>
      <c r="B871" s="475">
        <v>1.3571</v>
      </c>
    </row>
    <row r="872" spans="1:2" x14ac:dyDescent="0.25">
      <c r="A872" s="474">
        <v>41610</v>
      </c>
      <c r="B872" s="475">
        <v>1.359</v>
      </c>
    </row>
    <row r="873" spans="1:2" x14ac:dyDescent="0.25">
      <c r="A873" s="474">
        <v>41609</v>
      </c>
      <c r="B873" s="475">
        <v>1.3589</v>
      </c>
    </row>
    <row r="874" spans="1:2" x14ac:dyDescent="0.25">
      <c r="A874" s="474">
        <v>41608</v>
      </c>
      <c r="B874" s="475">
        <v>1.3606</v>
      </c>
    </row>
    <row r="875" spans="1:2" x14ac:dyDescent="0.25">
      <c r="A875" s="474">
        <v>41607</v>
      </c>
      <c r="B875" s="475">
        <v>1.3588</v>
      </c>
    </row>
    <row r="876" spans="1:2" x14ac:dyDescent="0.25">
      <c r="A876" s="474">
        <v>41606</v>
      </c>
      <c r="B876" s="475">
        <v>1.3580000000000001</v>
      </c>
    </row>
    <row r="877" spans="1:2" x14ac:dyDescent="0.25">
      <c r="A877" s="474">
        <v>41605</v>
      </c>
      <c r="B877" s="475">
        <v>1.3541000000000001</v>
      </c>
    </row>
    <row r="878" spans="1:2" x14ac:dyDescent="0.25">
      <c r="A878" s="474">
        <v>41604</v>
      </c>
      <c r="B878" s="475">
        <v>1.3529</v>
      </c>
    </row>
    <row r="879" spans="1:2" x14ac:dyDescent="0.25">
      <c r="A879" s="474">
        <v>41603</v>
      </c>
      <c r="B879" s="475">
        <v>1.3555999999999999</v>
      </c>
    </row>
    <row r="880" spans="1:2" x14ac:dyDescent="0.25">
      <c r="A880" s="474">
        <v>41602</v>
      </c>
      <c r="B880" s="475">
        <v>1.3555999999999999</v>
      </c>
    </row>
    <row r="881" spans="1:2" x14ac:dyDescent="0.25">
      <c r="A881" s="474">
        <v>41601</v>
      </c>
      <c r="B881" s="475">
        <v>1.3502000000000001</v>
      </c>
    </row>
    <row r="882" spans="1:2" x14ac:dyDescent="0.25">
      <c r="A882" s="474">
        <v>41600</v>
      </c>
      <c r="B882" s="475">
        <v>1.3441000000000001</v>
      </c>
    </row>
    <row r="883" spans="1:2" x14ac:dyDescent="0.25">
      <c r="A883" s="474">
        <v>41599</v>
      </c>
      <c r="B883" s="475">
        <v>1.3517999999999999</v>
      </c>
    </row>
    <row r="884" spans="1:2" x14ac:dyDescent="0.25">
      <c r="A884" s="474">
        <v>41598</v>
      </c>
      <c r="B884" s="475">
        <v>1.3513999999999999</v>
      </c>
    </row>
    <row r="885" spans="1:2" x14ac:dyDescent="0.25">
      <c r="A885" s="474">
        <v>41597</v>
      </c>
      <c r="B885" s="475">
        <v>1.3502000000000001</v>
      </c>
    </row>
    <row r="886" spans="1:2" x14ac:dyDescent="0.25">
      <c r="A886" s="474">
        <v>41596</v>
      </c>
      <c r="B886" s="475">
        <v>1.3494999999999999</v>
      </c>
    </row>
    <row r="887" spans="1:2" x14ac:dyDescent="0.25">
      <c r="A887" s="474">
        <v>41595</v>
      </c>
      <c r="B887" s="475">
        <v>1.3494999999999999</v>
      </c>
    </row>
    <row r="888" spans="1:2" x14ac:dyDescent="0.25">
      <c r="A888" s="474">
        <v>41594</v>
      </c>
      <c r="B888" s="475">
        <v>1.3462000000000001</v>
      </c>
    </row>
    <row r="889" spans="1:2" x14ac:dyDescent="0.25">
      <c r="A889" s="474">
        <v>41593</v>
      </c>
      <c r="B889" s="475">
        <v>1.3462000000000001</v>
      </c>
    </row>
    <row r="890" spans="1:2" x14ac:dyDescent="0.25">
      <c r="A890" s="474">
        <v>41592</v>
      </c>
      <c r="B890" s="475">
        <v>1.3435999999999999</v>
      </c>
    </row>
    <row r="891" spans="1:2" x14ac:dyDescent="0.25">
      <c r="A891" s="474">
        <v>41591</v>
      </c>
      <c r="B891" s="475">
        <v>1.3408</v>
      </c>
    </row>
    <row r="892" spans="1:2" x14ac:dyDescent="0.25">
      <c r="A892" s="474">
        <v>41590</v>
      </c>
      <c r="B892" s="475">
        <v>1.3381000000000001</v>
      </c>
    </row>
    <row r="893" spans="1:2" x14ac:dyDescent="0.25">
      <c r="A893" s="474">
        <v>41589</v>
      </c>
      <c r="B893" s="475">
        <v>1.3362000000000001</v>
      </c>
    </row>
    <row r="894" spans="1:2" x14ac:dyDescent="0.25">
      <c r="A894" s="474">
        <v>41588</v>
      </c>
      <c r="B894" s="475">
        <v>1.3362000000000001</v>
      </c>
    </row>
    <row r="895" spans="1:2" x14ac:dyDescent="0.25">
      <c r="A895" s="474">
        <v>41587</v>
      </c>
      <c r="B895" s="475">
        <v>1.3395999999999999</v>
      </c>
    </row>
    <row r="896" spans="1:2" x14ac:dyDescent="0.25">
      <c r="A896" s="474">
        <v>41586</v>
      </c>
      <c r="B896" s="475">
        <v>1.3472999999999999</v>
      </c>
    </row>
    <row r="897" spans="1:2" x14ac:dyDescent="0.25">
      <c r="A897" s="474">
        <v>41585</v>
      </c>
      <c r="B897" s="475">
        <v>1.3504</v>
      </c>
    </row>
    <row r="898" spans="1:2" x14ac:dyDescent="0.25">
      <c r="A898" s="474">
        <v>41584</v>
      </c>
      <c r="B898" s="475">
        <v>1.3492</v>
      </c>
    </row>
    <row r="899" spans="1:2" x14ac:dyDescent="0.25">
      <c r="A899" s="474">
        <v>41583</v>
      </c>
      <c r="B899" s="475">
        <v>1.3499000000000001</v>
      </c>
    </row>
    <row r="900" spans="1:2" x14ac:dyDescent="0.25">
      <c r="A900" s="474">
        <v>41582</v>
      </c>
      <c r="B900" s="475">
        <v>1.3486</v>
      </c>
    </row>
    <row r="901" spans="1:2" x14ac:dyDescent="0.25">
      <c r="A901" s="474">
        <v>41581</v>
      </c>
      <c r="B901" s="475">
        <v>1.3486</v>
      </c>
    </row>
    <row r="902" spans="1:2" x14ac:dyDescent="0.25">
      <c r="A902" s="474">
        <v>41580</v>
      </c>
      <c r="B902" s="475">
        <v>1.3531</v>
      </c>
    </row>
    <row r="903" spans="1:2" x14ac:dyDescent="0.25">
      <c r="A903" s="474">
        <v>41579</v>
      </c>
      <c r="B903" s="475">
        <v>1.3671</v>
      </c>
    </row>
    <row r="904" spans="1:2" x14ac:dyDescent="0.25">
      <c r="A904" s="474">
        <v>41578</v>
      </c>
      <c r="B904" s="475">
        <v>1.3748</v>
      </c>
    </row>
    <row r="905" spans="1:2" x14ac:dyDescent="0.25">
      <c r="A905" s="474">
        <v>41577</v>
      </c>
      <c r="B905" s="475">
        <v>1.3771</v>
      </c>
    </row>
    <row r="906" spans="1:2" x14ac:dyDescent="0.25">
      <c r="A906" s="474">
        <v>41576</v>
      </c>
      <c r="B906" s="475">
        <v>1.38</v>
      </c>
    </row>
    <row r="907" spans="1:2" x14ac:dyDescent="0.25">
      <c r="A907" s="474">
        <v>41575</v>
      </c>
      <c r="B907" s="475">
        <v>1.3801000000000001</v>
      </c>
    </row>
    <row r="908" spans="1:2" x14ac:dyDescent="0.25">
      <c r="A908" s="474">
        <v>41574</v>
      </c>
      <c r="B908" s="475">
        <v>1.3801000000000001</v>
      </c>
    </row>
    <row r="909" spans="1:2" x14ac:dyDescent="0.25">
      <c r="A909" s="474">
        <v>41573</v>
      </c>
      <c r="B909" s="475">
        <v>1.3802000000000001</v>
      </c>
    </row>
    <row r="910" spans="1:2" x14ac:dyDescent="0.25">
      <c r="A910" s="474">
        <v>41572</v>
      </c>
      <c r="B910" s="475">
        <v>1.3794</v>
      </c>
    </row>
    <row r="911" spans="1:2" x14ac:dyDescent="0.25">
      <c r="A911" s="474">
        <v>41571</v>
      </c>
      <c r="B911" s="475">
        <v>1.3774</v>
      </c>
    </row>
    <row r="912" spans="1:2" x14ac:dyDescent="0.25">
      <c r="A912" s="474">
        <v>41570</v>
      </c>
      <c r="B912" s="475">
        <v>1.3707</v>
      </c>
    </row>
    <row r="913" spans="1:2" x14ac:dyDescent="0.25">
      <c r="A913" s="474">
        <v>41569</v>
      </c>
      <c r="B913" s="475">
        <v>1.3674999999999999</v>
      </c>
    </row>
    <row r="914" spans="1:2" x14ac:dyDescent="0.25">
      <c r="A914" s="474">
        <v>41568</v>
      </c>
      <c r="B914" s="475">
        <v>1.3684000000000001</v>
      </c>
    </row>
    <row r="915" spans="1:2" x14ac:dyDescent="0.25">
      <c r="A915" s="474">
        <v>41567</v>
      </c>
      <c r="B915" s="475">
        <v>1.3684000000000001</v>
      </c>
    </row>
    <row r="916" spans="1:2" x14ac:dyDescent="0.25">
      <c r="A916" s="474">
        <v>41566</v>
      </c>
      <c r="B916" s="475">
        <v>1.3676999999999999</v>
      </c>
    </row>
    <row r="917" spans="1:2" x14ac:dyDescent="0.25">
      <c r="A917" s="474">
        <v>41565</v>
      </c>
      <c r="B917" s="475">
        <v>1.3604000000000001</v>
      </c>
    </row>
    <row r="918" spans="1:2" x14ac:dyDescent="0.25">
      <c r="A918" s="474">
        <v>41564</v>
      </c>
      <c r="B918" s="475">
        <v>1.3524</v>
      </c>
    </row>
    <row r="919" spans="1:2" x14ac:dyDescent="0.25">
      <c r="A919" s="474">
        <v>41563</v>
      </c>
      <c r="B919" s="475">
        <v>1.353</v>
      </c>
    </row>
    <row r="920" spans="1:2" x14ac:dyDescent="0.25">
      <c r="A920" s="474">
        <v>41562</v>
      </c>
      <c r="B920" s="475">
        <v>1.3565</v>
      </c>
    </row>
    <row r="921" spans="1:2" x14ac:dyDescent="0.25">
      <c r="A921" s="474">
        <v>41561</v>
      </c>
      <c r="B921" s="475">
        <v>1.3534999999999999</v>
      </c>
    </row>
    <row r="922" spans="1:2" x14ac:dyDescent="0.25">
      <c r="A922" s="474">
        <v>41560</v>
      </c>
      <c r="B922" s="475">
        <v>1.3534999999999999</v>
      </c>
    </row>
    <row r="923" spans="1:2" x14ac:dyDescent="0.25">
      <c r="A923" s="474">
        <v>41559</v>
      </c>
      <c r="B923" s="475">
        <v>1.3545</v>
      </c>
    </row>
    <row r="924" spans="1:2" x14ac:dyDescent="0.25">
      <c r="A924" s="474">
        <v>41558</v>
      </c>
      <c r="B924" s="475">
        <v>1.3516999999999999</v>
      </c>
    </row>
    <row r="925" spans="1:2" x14ac:dyDescent="0.25">
      <c r="A925" s="474">
        <v>41557</v>
      </c>
      <c r="B925" s="475">
        <v>1.3540000000000001</v>
      </c>
    </row>
    <row r="926" spans="1:2" x14ac:dyDescent="0.25">
      <c r="A926" s="474">
        <v>41556</v>
      </c>
      <c r="B926" s="475">
        <v>1.3573999999999999</v>
      </c>
    </row>
    <row r="927" spans="1:2" x14ac:dyDescent="0.25">
      <c r="A927" s="474">
        <v>41555</v>
      </c>
      <c r="B927" s="475">
        <v>1.3571</v>
      </c>
    </row>
    <row r="928" spans="1:2" x14ac:dyDescent="0.25">
      <c r="A928" s="474">
        <v>41554</v>
      </c>
      <c r="B928" s="475">
        <v>1.3553999999999999</v>
      </c>
    </row>
    <row r="929" spans="1:2" x14ac:dyDescent="0.25">
      <c r="A929" s="474">
        <v>41553</v>
      </c>
      <c r="B929" s="475">
        <v>1.3553999999999999</v>
      </c>
    </row>
    <row r="930" spans="1:2" x14ac:dyDescent="0.25">
      <c r="A930" s="474">
        <v>41552</v>
      </c>
      <c r="B930" s="475">
        <v>1.36</v>
      </c>
    </row>
    <row r="931" spans="1:2" x14ac:dyDescent="0.25">
      <c r="A931" s="474">
        <v>41551</v>
      </c>
      <c r="B931" s="475">
        <v>1.3604000000000001</v>
      </c>
    </row>
    <row r="932" spans="1:2" x14ac:dyDescent="0.25">
      <c r="A932" s="474">
        <v>41550</v>
      </c>
      <c r="B932" s="475">
        <v>1.3544</v>
      </c>
    </row>
    <row r="933" spans="1:2" x14ac:dyDescent="0.25">
      <c r="A933" s="474">
        <v>41549</v>
      </c>
      <c r="B933" s="475">
        <v>1.3536999999999999</v>
      </c>
    </row>
    <row r="934" spans="1:2" x14ac:dyDescent="0.25">
      <c r="A934" s="474">
        <v>41548</v>
      </c>
      <c r="B934" s="475">
        <v>1.3508</v>
      </c>
    </row>
    <row r="935" spans="1:2" x14ac:dyDescent="0.25">
      <c r="A935" s="474">
        <v>41547</v>
      </c>
      <c r="B935" s="475">
        <v>1.3520000000000001</v>
      </c>
    </row>
    <row r="936" spans="1:2" x14ac:dyDescent="0.25">
      <c r="A936" s="474">
        <v>41546</v>
      </c>
      <c r="B936" s="475">
        <v>1.3520000000000001</v>
      </c>
    </row>
    <row r="937" spans="1:2" x14ac:dyDescent="0.25">
      <c r="A937" s="474">
        <v>41545</v>
      </c>
      <c r="B937" s="475">
        <v>1.3507</v>
      </c>
    </row>
    <row r="938" spans="1:2" x14ac:dyDescent="0.25">
      <c r="A938" s="474">
        <v>41544</v>
      </c>
      <c r="B938" s="475">
        <v>1.3504</v>
      </c>
    </row>
    <row r="939" spans="1:2" x14ac:dyDescent="0.25">
      <c r="A939" s="474">
        <v>41543</v>
      </c>
      <c r="B939" s="475">
        <v>1.3493999999999999</v>
      </c>
    </row>
    <row r="940" spans="1:2" x14ac:dyDescent="0.25">
      <c r="A940" s="474">
        <v>41542</v>
      </c>
      <c r="B940" s="475">
        <v>1.3489</v>
      </c>
    </row>
    <row r="941" spans="1:2" x14ac:dyDescent="0.25">
      <c r="A941" s="474">
        <v>41541</v>
      </c>
      <c r="B941" s="475">
        <v>1.3514999999999999</v>
      </c>
    </row>
    <row r="942" spans="1:2" x14ac:dyDescent="0.25">
      <c r="A942" s="474">
        <v>41540</v>
      </c>
      <c r="B942" s="475">
        <v>1.3521000000000001</v>
      </c>
    </row>
    <row r="943" spans="1:2" x14ac:dyDescent="0.25">
      <c r="A943" s="474">
        <v>41539</v>
      </c>
      <c r="B943" s="475">
        <v>1.3521000000000001</v>
      </c>
    </row>
    <row r="944" spans="1:2" x14ac:dyDescent="0.25">
      <c r="A944" s="474">
        <v>41538</v>
      </c>
      <c r="B944" s="475">
        <v>1.3529</v>
      </c>
    </row>
    <row r="945" spans="1:2" x14ac:dyDescent="0.25">
      <c r="A945" s="474">
        <v>41537</v>
      </c>
      <c r="B945" s="475">
        <v>1.3532999999999999</v>
      </c>
    </row>
    <row r="946" spans="1:2" x14ac:dyDescent="0.25">
      <c r="A946" s="474">
        <v>41536</v>
      </c>
      <c r="B946" s="475">
        <v>1.3371999999999999</v>
      </c>
    </row>
    <row r="947" spans="1:2" x14ac:dyDescent="0.25">
      <c r="A947" s="474">
        <v>41535</v>
      </c>
      <c r="B947" s="475">
        <v>1.3346</v>
      </c>
    </row>
    <row r="948" spans="1:2" x14ac:dyDescent="0.25">
      <c r="A948" s="474">
        <v>41534</v>
      </c>
      <c r="B948" s="475">
        <v>1.3357000000000001</v>
      </c>
    </row>
    <row r="949" spans="1:2" x14ac:dyDescent="0.25">
      <c r="A949" s="474">
        <v>41533</v>
      </c>
      <c r="B949" s="475">
        <v>1.3291999999999999</v>
      </c>
    </row>
    <row r="950" spans="1:2" x14ac:dyDescent="0.25">
      <c r="A950" s="474">
        <v>41532</v>
      </c>
      <c r="B950" s="475">
        <v>1.3291999999999999</v>
      </c>
    </row>
    <row r="951" spans="1:2" x14ac:dyDescent="0.25">
      <c r="A951" s="474">
        <v>41531</v>
      </c>
      <c r="B951" s="475">
        <v>1.3288</v>
      </c>
    </row>
    <row r="952" spans="1:2" x14ac:dyDescent="0.25">
      <c r="A952" s="474">
        <v>41530</v>
      </c>
      <c r="B952" s="475">
        <v>1.3304</v>
      </c>
    </row>
    <row r="953" spans="1:2" x14ac:dyDescent="0.25">
      <c r="A953" s="474">
        <v>41529</v>
      </c>
      <c r="B953" s="475">
        <v>1.3275999999999999</v>
      </c>
    </row>
    <row r="954" spans="1:2" x14ac:dyDescent="0.25">
      <c r="A954" s="474">
        <v>41528</v>
      </c>
      <c r="B954" s="475">
        <v>1.3257000000000001</v>
      </c>
    </row>
    <row r="955" spans="1:2" x14ac:dyDescent="0.25">
      <c r="A955" s="474">
        <v>41527</v>
      </c>
      <c r="B955" s="475">
        <v>1.3203</v>
      </c>
    </row>
    <row r="956" spans="1:2" x14ac:dyDescent="0.25">
      <c r="A956" s="474">
        <v>41526</v>
      </c>
      <c r="B956" s="475">
        <v>1.3178000000000001</v>
      </c>
    </row>
    <row r="957" spans="1:2" x14ac:dyDescent="0.25">
      <c r="A957" s="474">
        <v>41525</v>
      </c>
      <c r="B957" s="475">
        <v>1.3178000000000001</v>
      </c>
    </row>
    <row r="958" spans="1:2" x14ac:dyDescent="0.25">
      <c r="A958" s="474">
        <v>41524</v>
      </c>
      <c r="B958" s="475">
        <v>1.3138000000000001</v>
      </c>
    </row>
    <row r="959" spans="1:2" x14ac:dyDescent="0.25">
      <c r="A959" s="474">
        <v>41523</v>
      </c>
      <c r="B959" s="475">
        <v>1.3169999999999999</v>
      </c>
    </row>
    <row r="960" spans="1:2" x14ac:dyDescent="0.25">
      <c r="A960" s="474">
        <v>41522</v>
      </c>
      <c r="B960" s="475">
        <v>1.3180000000000001</v>
      </c>
    </row>
    <row r="961" spans="1:2" x14ac:dyDescent="0.25">
      <c r="A961" s="474">
        <v>41521</v>
      </c>
      <c r="B961" s="475">
        <v>1.3177000000000001</v>
      </c>
    </row>
    <row r="962" spans="1:2" x14ac:dyDescent="0.25">
      <c r="A962" s="474">
        <v>41520</v>
      </c>
      <c r="B962" s="475">
        <v>1.3204</v>
      </c>
    </row>
    <row r="963" spans="1:2" x14ac:dyDescent="0.25">
      <c r="A963" s="474">
        <v>41519</v>
      </c>
      <c r="B963" s="475">
        <v>1.3218000000000001</v>
      </c>
    </row>
    <row r="964" spans="1:2" x14ac:dyDescent="0.25">
      <c r="A964" s="474">
        <v>41518</v>
      </c>
      <c r="B964" s="475">
        <v>1.3218000000000001</v>
      </c>
    </row>
    <row r="965" spans="1:2" x14ac:dyDescent="0.25">
      <c r="A965" s="474">
        <v>41517</v>
      </c>
      <c r="B965" s="475">
        <v>1.3229</v>
      </c>
    </row>
    <row r="966" spans="1:2" x14ac:dyDescent="0.25">
      <c r="A966" s="474">
        <v>41516</v>
      </c>
      <c r="B966" s="475">
        <v>1.3281000000000001</v>
      </c>
    </row>
    <row r="967" spans="1:2" x14ac:dyDescent="0.25">
      <c r="A967" s="474">
        <v>41515</v>
      </c>
      <c r="B967" s="475">
        <v>1.3362000000000001</v>
      </c>
    </row>
    <row r="968" spans="1:2" x14ac:dyDescent="0.25">
      <c r="A968" s="474">
        <v>41514</v>
      </c>
      <c r="B968" s="475">
        <v>1.337</v>
      </c>
    </row>
    <row r="969" spans="1:2" x14ac:dyDescent="0.25">
      <c r="A969" s="474">
        <v>41513</v>
      </c>
      <c r="B969" s="475">
        <v>1.3375999999999999</v>
      </c>
    </row>
    <row r="970" spans="1:2" x14ac:dyDescent="0.25">
      <c r="A970" s="474">
        <v>41512</v>
      </c>
      <c r="B970" s="475">
        <v>1.3376999999999999</v>
      </c>
    </row>
    <row r="971" spans="1:2" x14ac:dyDescent="0.25">
      <c r="A971" s="474">
        <v>41511</v>
      </c>
      <c r="B971" s="475">
        <v>1.3376999999999999</v>
      </c>
    </row>
    <row r="972" spans="1:2" x14ac:dyDescent="0.25">
      <c r="A972" s="474">
        <v>41510</v>
      </c>
      <c r="B972" s="475">
        <v>1.3361000000000001</v>
      </c>
    </row>
    <row r="973" spans="1:2" x14ac:dyDescent="0.25">
      <c r="A973" s="474">
        <v>41509</v>
      </c>
      <c r="B973" s="475">
        <v>1.3342000000000001</v>
      </c>
    </row>
    <row r="974" spans="1:2" x14ac:dyDescent="0.25">
      <c r="A974" s="474">
        <v>41508</v>
      </c>
      <c r="B974" s="475">
        <v>1.3395999999999999</v>
      </c>
    </row>
    <row r="975" spans="1:2" x14ac:dyDescent="0.25">
      <c r="A975" s="474">
        <v>41507</v>
      </c>
      <c r="B975" s="475">
        <v>1.3376999999999999</v>
      </c>
    </row>
    <row r="976" spans="1:2" x14ac:dyDescent="0.25">
      <c r="A976" s="474">
        <v>41506</v>
      </c>
      <c r="B976" s="475">
        <v>1.3337000000000001</v>
      </c>
    </row>
    <row r="977" spans="1:2" x14ac:dyDescent="0.25">
      <c r="A977" s="474">
        <v>41505</v>
      </c>
      <c r="B977" s="475">
        <v>1.3324</v>
      </c>
    </row>
    <row r="978" spans="1:2" x14ac:dyDescent="0.25">
      <c r="A978" s="474">
        <v>41504</v>
      </c>
      <c r="B978" s="475">
        <v>1.3324</v>
      </c>
    </row>
    <row r="979" spans="1:2" x14ac:dyDescent="0.25">
      <c r="A979" s="474">
        <v>41503</v>
      </c>
      <c r="B979" s="475">
        <v>1.3340000000000001</v>
      </c>
    </row>
    <row r="980" spans="1:2" x14ac:dyDescent="0.25">
      <c r="A980" s="474">
        <v>41502</v>
      </c>
      <c r="B980" s="475">
        <v>1.3283</v>
      </c>
    </row>
    <row r="981" spans="1:2" x14ac:dyDescent="0.25">
      <c r="A981" s="474">
        <v>41501</v>
      </c>
      <c r="B981" s="475">
        <v>1.3258000000000001</v>
      </c>
    </row>
    <row r="982" spans="1:2" x14ac:dyDescent="0.25">
      <c r="A982" s="474">
        <v>41500</v>
      </c>
      <c r="B982" s="475">
        <v>1.3283</v>
      </c>
    </row>
    <row r="983" spans="1:2" x14ac:dyDescent="0.25">
      <c r="A983" s="474">
        <v>41499</v>
      </c>
      <c r="B983" s="475">
        <v>1.3311999999999999</v>
      </c>
    </row>
    <row r="984" spans="1:2" x14ac:dyDescent="0.25">
      <c r="A984" s="474">
        <v>41498</v>
      </c>
      <c r="B984" s="475">
        <v>1.3337000000000001</v>
      </c>
    </row>
    <row r="985" spans="1:2" x14ac:dyDescent="0.25">
      <c r="A985" s="474">
        <v>41497</v>
      </c>
      <c r="B985" s="475">
        <v>1.3337000000000001</v>
      </c>
    </row>
    <row r="986" spans="1:2" x14ac:dyDescent="0.25">
      <c r="A986" s="474">
        <v>41496</v>
      </c>
      <c r="B986" s="475">
        <v>1.3368</v>
      </c>
    </row>
    <row r="987" spans="1:2" x14ac:dyDescent="0.25">
      <c r="A987" s="474">
        <v>41495</v>
      </c>
      <c r="B987" s="475">
        <v>1.3357000000000001</v>
      </c>
    </row>
    <row r="988" spans="1:2" x14ac:dyDescent="0.25">
      <c r="A988" s="474">
        <v>41494</v>
      </c>
      <c r="B988" s="475">
        <v>1.3307</v>
      </c>
    </row>
    <row r="989" spans="1:2" x14ac:dyDescent="0.25">
      <c r="A989" s="474">
        <v>41493</v>
      </c>
      <c r="B989" s="475">
        <v>1.3277000000000001</v>
      </c>
    </row>
    <row r="990" spans="1:2" x14ac:dyDescent="0.25">
      <c r="A990" s="474">
        <v>41492</v>
      </c>
      <c r="B990" s="475">
        <v>1.3268</v>
      </c>
    </row>
    <row r="991" spans="1:2" x14ac:dyDescent="0.25">
      <c r="A991" s="474">
        <v>41491</v>
      </c>
      <c r="B991" s="475">
        <v>1.3278000000000001</v>
      </c>
    </row>
    <row r="992" spans="1:2" x14ac:dyDescent="0.25">
      <c r="A992" s="474">
        <v>41490</v>
      </c>
      <c r="B992" s="475">
        <v>1.3278000000000001</v>
      </c>
    </row>
    <row r="993" spans="1:2" x14ac:dyDescent="0.25">
      <c r="A993" s="474">
        <v>41489</v>
      </c>
      <c r="B993" s="475">
        <v>1.3233999999999999</v>
      </c>
    </row>
    <row r="994" spans="1:2" x14ac:dyDescent="0.25">
      <c r="A994" s="474">
        <v>41488</v>
      </c>
      <c r="B994" s="475">
        <v>1.3251999999999999</v>
      </c>
    </row>
    <row r="995" spans="1:2" x14ac:dyDescent="0.25">
      <c r="A995" s="474">
        <v>41487</v>
      </c>
      <c r="B995" s="475">
        <v>1.3268</v>
      </c>
    </row>
    <row r="996" spans="1:2" x14ac:dyDescent="0.25">
      <c r="A996" s="474">
        <v>41486</v>
      </c>
      <c r="B996" s="475">
        <v>1.3262</v>
      </c>
    </row>
    <row r="997" spans="1:2" x14ac:dyDescent="0.25">
      <c r="A997" s="474">
        <v>41485</v>
      </c>
      <c r="B997" s="475">
        <v>1.3272999999999999</v>
      </c>
    </row>
    <row r="998" spans="1:2" x14ac:dyDescent="0.25">
      <c r="A998" s="474">
        <v>41484</v>
      </c>
      <c r="B998" s="475">
        <v>1.3275999999999999</v>
      </c>
    </row>
    <row r="999" spans="1:2" x14ac:dyDescent="0.25">
      <c r="A999" s="474">
        <v>41483</v>
      </c>
      <c r="B999" s="475">
        <v>1.3275999999999999</v>
      </c>
    </row>
    <row r="1000" spans="1:2" x14ac:dyDescent="0.25">
      <c r="A1000" s="474">
        <v>41482</v>
      </c>
      <c r="B1000" s="475">
        <v>1.3275999999999999</v>
      </c>
    </row>
    <row r="1001" spans="1:2" x14ac:dyDescent="0.25">
      <c r="A1001" s="474">
        <v>41481</v>
      </c>
      <c r="B1001" s="475">
        <v>1.3214999999999999</v>
      </c>
    </row>
    <row r="1002" spans="1:2" x14ac:dyDescent="0.25">
      <c r="A1002" s="474">
        <v>41480</v>
      </c>
      <c r="B1002" s="475">
        <v>1.3216000000000001</v>
      </c>
    </row>
    <row r="1003" spans="1:2" x14ac:dyDescent="0.25">
      <c r="A1003" s="474">
        <v>41479</v>
      </c>
      <c r="B1003" s="475">
        <v>1.3196000000000001</v>
      </c>
    </row>
    <row r="1004" spans="1:2" x14ac:dyDescent="0.25">
      <c r="A1004" s="474">
        <v>41478</v>
      </c>
      <c r="B1004" s="475">
        <v>1.3168</v>
      </c>
    </row>
    <row r="1005" spans="1:2" x14ac:dyDescent="0.25">
      <c r="A1005" s="474">
        <v>41477</v>
      </c>
      <c r="B1005" s="475">
        <v>1.3139000000000001</v>
      </c>
    </row>
    <row r="1006" spans="1:2" x14ac:dyDescent="0.25">
      <c r="A1006" s="474">
        <v>41476</v>
      </c>
      <c r="B1006" s="475">
        <v>1.3139000000000001</v>
      </c>
    </row>
    <row r="1007" spans="1:2" x14ac:dyDescent="0.25">
      <c r="A1007" s="474">
        <v>41475</v>
      </c>
      <c r="B1007" s="475">
        <v>1.3124</v>
      </c>
    </row>
    <row r="1008" spans="1:2" x14ac:dyDescent="0.25">
      <c r="A1008" s="474">
        <v>41474</v>
      </c>
      <c r="B1008" s="475">
        <v>1.3103</v>
      </c>
    </row>
    <row r="1009" spans="1:2" x14ac:dyDescent="0.25">
      <c r="A1009" s="474">
        <v>41473</v>
      </c>
      <c r="B1009" s="475">
        <v>1.3137000000000001</v>
      </c>
    </row>
    <row r="1010" spans="1:2" x14ac:dyDescent="0.25">
      <c r="A1010" s="474">
        <v>41472</v>
      </c>
      <c r="B1010" s="475">
        <v>1.31</v>
      </c>
    </row>
    <row r="1011" spans="1:2" x14ac:dyDescent="0.25">
      <c r="A1011" s="474">
        <v>41471</v>
      </c>
      <c r="B1011" s="475">
        <v>1.3052999999999999</v>
      </c>
    </row>
    <row r="1012" spans="1:2" x14ac:dyDescent="0.25">
      <c r="A1012" s="474">
        <v>41470</v>
      </c>
      <c r="B1012" s="475">
        <v>1.3064</v>
      </c>
    </row>
    <row r="1013" spans="1:2" x14ac:dyDescent="0.25">
      <c r="A1013" s="474">
        <v>41469</v>
      </c>
      <c r="B1013" s="475">
        <v>1.3064</v>
      </c>
    </row>
    <row r="1014" spans="1:2" x14ac:dyDescent="0.25">
      <c r="A1014" s="474">
        <v>41468</v>
      </c>
      <c r="B1014" s="475">
        <v>1.3065</v>
      </c>
    </row>
    <row r="1015" spans="1:2" x14ac:dyDescent="0.25">
      <c r="A1015" s="474">
        <v>41467</v>
      </c>
      <c r="B1015" s="475">
        <v>1.3068</v>
      </c>
    </row>
    <row r="1016" spans="1:2" x14ac:dyDescent="0.25">
      <c r="A1016" s="474">
        <v>41466</v>
      </c>
      <c r="B1016" s="475">
        <v>1.2816000000000001</v>
      </c>
    </row>
    <row r="1017" spans="1:2" x14ac:dyDescent="0.25">
      <c r="A1017" s="474">
        <v>41465</v>
      </c>
      <c r="B1017" s="475">
        <v>1.2842</v>
      </c>
    </row>
    <row r="1018" spans="1:2" x14ac:dyDescent="0.25">
      <c r="A1018" s="474">
        <v>41464</v>
      </c>
      <c r="B1018" s="475">
        <v>1.2842</v>
      </c>
    </row>
    <row r="1019" spans="1:2" x14ac:dyDescent="0.25">
      <c r="A1019" s="474">
        <v>41463</v>
      </c>
      <c r="B1019" s="475">
        <v>1.2825</v>
      </c>
    </row>
    <row r="1020" spans="1:2" x14ac:dyDescent="0.25">
      <c r="A1020" s="474">
        <v>41462</v>
      </c>
      <c r="B1020" s="475">
        <v>1.2825</v>
      </c>
    </row>
    <row r="1021" spans="1:2" x14ac:dyDescent="0.25">
      <c r="A1021" s="474">
        <v>41461</v>
      </c>
      <c r="B1021" s="475">
        <v>1.2870999999999999</v>
      </c>
    </row>
    <row r="1022" spans="1:2" x14ac:dyDescent="0.25">
      <c r="A1022" s="474">
        <v>41460</v>
      </c>
      <c r="B1022" s="475">
        <v>1.2969999999999999</v>
      </c>
    </row>
    <row r="1023" spans="1:2" x14ac:dyDescent="0.25">
      <c r="A1023" s="474">
        <v>41459</v>
      </c>
      <c r="B1023" s="475">
        <v>1.2977000000000001</v>
      </c>
    </row>
    <row r="1024" spans="1:2" x14ac:dyDescent="0.25">
      <c r="A1024" s="474">
        <v>41458</v>
      </c>
      <c r="B1024" s="475">
        <v>1.3035000000000001</v>
      </c>
    </row>
    <row r="1025" spans="1:2" x14ac:dyDescent="0.25">
      <c r="A1025" s="474">
        <v>41457</v>
      </c>
      <c r="B1025" s="475">
        <v>1.3035000000000001</v>
      </c>
    </row>
    <row r="1026" spans="1:2" x14ac:dyDescent="0.25">
      <c r="A1026" s="474">
        <v>41456</v>
      </c>
      <c r="B1026" s="475">
        <v>1.3007</v>
      </c>
    </row>
    <row r="1027" spans="1:2" x14ac:dyDescent="0.25">
      <c r="A1027" s="474">
        <v>41455</v>
      </c>
      <c r="B1027" s="475">
        <v>1.3007</v>
      </c>
    </row>
    <row r="1028" spans="1:2" x14ac:dyDescent="0.25">
      <c r="A1028" s="474">
        <v>41454</v>
      </c>
      <c r="B1028" s="475">
        <v>1.3041</v>
      </c>
    </row>
    <row r="1029" spans="1:2" x14ac:dyDescent="0.25">
      <c r="A1029" s="474">
        <v>41453</v>
      </c>
      <c r="B1029" s="475">
        <v>1.3027</v>
      </c>
    </row>
    <row r="1030" spans="1:2" x14ac:dyDescent="0.25">
      <c r="A1030" s="474">
        <v>41452</v>
      </c>
      <c r="B1030" s="475">
        <v>1.3045</v>
      </c>
    </row>
    <row r="1031" spans="1:2" x14ac:dyDescent="0.25">
      <c r="A1031" s="474">
        <v>41451</v>
      </c>
      <c r="B1031" s="475">
        <v>1.3111999999999999</v>
      </c>
    </row>
    <row r="1032" spans="1:2" x14ac:dyDescent="0.25">
      <c r="A1032" s="474">
        <v>41450</v>
      </c>
      <c r="B1032" s="475">
        <v>1.3104</v>
      </c>
    </row>
    <row r="1033" spans="1:2" x14ac:dyDescent="0.25">
      <c r="A1033" s="474">
        <v>41449</v>
      </c>
      <c r="B1033" s="475">
        <v>1.3117000000000001</v>
      </c>
    </row>
    <row r="1034" spans="1:2" x14ac:dyDescent="0.25">
      <c r="A1034" s="474">
        <v>41448</v>
      </c>
      <c r="B1034" s="475">
        <v>1.3117000000000001</v>
      </c>
    </row>
    <row r="1035" spans="1:2" x14ac:dyDescent="0.25">
      <c r="A1035" s="474">
        <v>41447</v>
      </c>
      <c r="B1035" s="475">
        <v>1.3193999999999999</v>
      </c>
    </row>
    <row r="1036" spans="1:2" x14ac:dyDescent="0.25">
      <c r="A1036" s="474">
        <v>41446</v>
      </c>
      <c r="B1036" s="475">
        <v>1.3236000000000001</v>
      </c>
    </row>
    <row r="1037" spans="1:2" x14ac:dyDescent="0.25">
      <c r="A1037" s="474">
        <v>41445</v>
      </c>
      <c r="B1037" s="475">
        <v>1.3382000000000001</v>
      </c>
    </row>
    <row r="1038" spans="1:2" x14ac:dyDescent="0.25">
      <c r="A1038" s="474">
        <v>41444</v>
      </c>
      <c r="B1038" s="475">
        <v>1.3372999999999999</v>
      </c>
    </row>
    <row r="1039" spans="1:2" x14ac:dyDescent="0.25">
      <c r="A1039" s="474">
        <v>41443</v>
      </c>
      <c r="B1039" s="475">
        <v>1.3339000000000001</v>
      </c>
    </row>
    <row r="1040" spans="1:2" x14ac:dyDescent="0.25">
      <c r="A1040" s="474">
        <v>41442</v>
      </c>
      <c r="B1040" s="475">
        <v>1.3342000000000001</v>
      </c>
    </row>
    <row r="1041" spans="1:2" x14ac:dyDescent="0.25">
      <c r="A1041" s="474">
        <v>41441</v>
      </c>
      <c r="B1041" s="475">
        <v>1.3342000000000001</v>
      </c>
    </row>
    <row r="1042" spans="1:2" x14ac:dyDescent="0.25">
      <c r="A1042" s="474">
        <v>41440</v>
      </c>
      <c r="B1042" s="475">
        <v>1.3340000000000001</v>
      </c>
    </row>
    <row r="1043" spans="1:2" x14ac:dyDescent="0.25">
      <c r="A1043" s="474">
        <v>41439</v>
      </c>
      <c r="B1043" s="475">
        <v>1.3340000000000001</v>
      </c>
    </row>
    <row r="1044" spans="1:2" x14ac:dyDescent="0.25">
      <c r="A1044" s="474">
        <v>41438</v>
      </c>
      <c r="B1044" s="475">
        <v>1.331</v>
      </c>
    </row>
    <row r="1045" spans="1:2" x14ac:dyDescent="0.25">
      <c r="A1045" s="474">
        <v>41437</v>
      </c>
      <c r="B1045" s="475">
        <v>1.3272999999999999</v>
      </c>
    </row>
    <row r="1046" spans="1:2" x14ac:dyDescent="0.25">
      <c r="A1046" s="474">
        <v>41436</v>
      </c>
      <c r="B1046" s="475">
        <v>1.3213999999999999</v>
      </c>
    </row>
    <row r="1047" spans="1:2" x14ac:dyDescent="0.25">
      <c r="A1047" s="474">
        <v>41435</v>
      </c>
      <c r="B1047" s="475">
        <v>1.3214999999999999</v>
      </c>
    </row>
    <row r="1048" spans="1:2" x14ac:dyDescent="0.25">
      <c r="A1048" s="474">
        <v>41434</v>
      </c>
      <c r="B1048" s="475">
        <v>1.3214999999999999</v>
      </c>
    </row>
    <row r="1049" spans="1:2" x14ac:dyDescent="0.25">
      <c r="A1049" s="474">
        <v>41433</v>
      </c>
      <c r="B1049" s="475">
        <v>1.3237000000000001</v>
      </c>
    </row>
    <row r="1050" spans="1:2" x14ac:dyDescent="0.25">
      <c r="A1050" s="474">
        <v>41432</v>
      </c>
      <c r="B1050" s="475">
        <v>1.3142</v>
      </c>
    </row>
    <row r="1051" spans="1:2" x14ac:dyDescent="0.25">
      <c r="A1051" s="474">
        <v>41431</v>
      </c>
      <c r="B1051" s="475">
        <v>1.3080000000000001</v>
      </c>
    </row>
    <row r="1052" spans="1:2" x14ac:dyDescent="0.25">
      <c r="A1052" s="474">
        <v>41430</v>
      </c>
      <c r="B1052" s="475">
        <v>1.3070999999999999</v>
      </c>
    </row>
    <row r="1053" spans="1:2" x14ac:dyDescent="0.25">
      <c r="A1053" s="474">
        <v>41429</v>
      </c>
      <c r="B1053" s="475">
        <v>1.3025</v>
      </c>
    </row>
    <row r="1054" spans="1:2" x14ac:dyDescent="0.25">
      <c r="A1054" s="474">
        <v>41428</v>
      </c>
      <c r="B1054" s="475">
        <v>1.2994000000000001</v>
      </c>
    </row>
    <row r="1055" spans="1:2" x14ac:dyDescent="0.25">
      <c r="A1055" s="474">
        <v>41427</v>
      </c>
      <c r="B1055" s="475">
        <v>1.2994000000000001</v>
      </c>
    </row>
    <row r="1056" spans="1:2" x14ac:dyDescent="0.25">
      <c r="A1056" s="474">
        <v>41426</v>
      </c>
      <c r="B1056" s="475">
        <v>1.3009999999999999</v>
      </c>
    </row>
    <row r="1057" spans="1:2" x14ac:dyDescent="0.25">
      <c r="A1057" s="474">
        <v>41425</v>
      </c>
      <c r="B1057" s="475">
        <v>1.2987</v>
      </c>
    </row>
    <row r="1058" spans="1:2" x14ac:dyDescent="0.25">
      <c r="A1058" s="474">
        <v>41424</v>
      </c>
      <c r="B1058" s="475">
        <v>1.2895000000000001</v>
      </c>
    </row>
    <row r="1059" spans="1:2" x14ac:dyDescent="0.25">
      <c r="A1059" s="474">
        <v>41423</v>
      </c>
      <c r="B1059" s="475">
        <v>1.2903</v>
      </c>
    </row>
    <row r="1060" spans="1:2" x14ac:dyDescent="0.25">
      <c r="A1060" s="474">
        <v>41422</v>
      </c>
      <c r="B1060" s="475">
        <v>1.2932999999999999</v>
      </c>
    </row>
    <row r="1061" spans="1:2" x14ac:dyDescent="0.25">
      <c r="A1061" s="474">
        <v>41421</v>
      </c>
      <c r="B1061" s="475">
        <v>1.2927999999999999</v>
      </c>
    </row>
    <row r="1062" spans="1:2" x14ac:dyDescent="0.25">
      <c r="A1062" s="474">
        <v>41420</v>
      </c>
      <c r="B1062" s="475">
        <v>1.2927999999999999</v>
      </c>
    </row>
    <row r="1063" spans="1:2" x14ac:dyDescent="0.25">
      <c r="A1063" s="474">
        <v>41419</v>
      </c>
      <c r="B1063" s="475">
        <v>1.2934000000000001</v>
      </c>
    </row>
    <row r="1064" spans="1:2" x14ac:dyDescent="0.25">
      <c r="A1064" s="474">
        <v>41418</v>
      </c>
      <c r="B1064" s="475">
        <v>1.288</v>
      </c>
    </row>
    <row r="1065" spans="1:2" x14ac:dyDescent="0.25">
      <c r="A1065" s="474">
        <v>41417</v>
      </c>
      <c r="B1065" s="475">
        <v>1.2907999999999999</v>
      </c>
    </row>
    <row r="1066" spans="1:2" x14ac:dyDescent="0.25">
      <c r="A1066" s="474">
        <v>41416</v>
      </c>
      <c r="B1066" s="475">
        <v>1.2885</v>
      </c>
    </row>
    <row r="1067" spans="1:2" x14ac:dyDescent="0.25">
      <c r="A1067" s="474">
        <v>41415</v>
      </c>
      <c r="B1067" s="475">
        <v>1.2855000000000001</v>
      </c>
    </row>
    <row r="1068" spans="1:2" x14ac:dyDescent="0.25">
      <c r="A1068" s="474">
        <v>41414</v>
      </c>
      <c r="B1068" s="475">
        <v>1.2836000000000001</v>
      </c>
    </row>
    <row r="1069" spans="1:2" x14ac:dyDescent="0.25">
      <c r="A1069" s="474">
        <v>41413</v>
      </c>
      <c r="B1069" s="475">
        <v>1.2836000000000001</v>
      </c>
    </row>
    <row r="1070" spans="1:2" x14ac:dyDescent="0.25">
      <c r="A1070" s="474">
        <v>41412</v>
      </c>
      <c r="B1070" s="475">
        <v>1.2855000000000001</v>
      </c>
    </row>
    <row r="1071" spans="1:2" x14ac:dyDescent="0.25">
      <c r="A1071" s="474">
        <v>41411</v>
      </c>
      <c r="B1071" s="475">
        <v>1.2881</v>
      </c>
    </row>
    <row r="1072" spans="1:2" x14ac:dyDescent="0.25">
      <c r="A1072" s="474">
        <v>41410</v>
      </c>
      <c r="B1072" s="475">
        <v>1.2898000000000001</v>
      </c>
    </row>
    <row r="1073" spans="1:2" x14ac:dyDescent="0.25">
      <c r="A1073" s="474">
        <v>41409</v>
      </c>
      <c r="B1073" s="475">
        <v>1.2981</v>
      </c>
    </row>
    <row r="1074" spans="1:2" x14ac:dyDescent="0.25">
      <c r="A1074" s="474">
        <v>41408</v>
      </c>
      <c r="B1074" s="475">
        <v>1.2974000000000001</v>
      </c>
    </row>
    <row r="1075" spans="1:2" x14ac:dyDescent="0.25">
      <c r="A1075" s="474">
        <v>41407</v>
      </c>
      <c r="B1075" s="475">
        <v>1.2986</v>
      </c>
    </row>
    <row r="1076" spans="1:2" x14ac:dyDescent="0.25">
      <c r="A1076" s="474">
        <v>41406</v>
      </c>
      <c r="B1076" s="475">
        <v>1.2986</v>
      </c>
    </row>
    <row r="1077" spans="1:2" x14ac:dyDescent="0.25">
      <c r="A1077" s="474">
        <v>41405</v>
      </c>
      <c r="B1077" s="475">
        <v>1.3010999999999999</v>
      </c>
    </row>
    <row r="1078" spans="1:2" x14ac:dyDescent="0.25">
      <c r="A1078" s="474">
        <v>41404</v>
      </c>
      <c r="B1078" s="475">
        <v>1.3129999999999999</v>
      </c>
    </row>
    <row r="1079" spans="1:2" x14ac:dyDescent="0.25">
      <c r="A1079" s="474">
        <v>41403</v>
      </c>
      <c r="B1079" s="475">
        <v>1.3122</v>
      </c>
    </row>
    <row r="1080" spans="1:2" x14ac:dyDescent="0.25">
      <c r="A1080" s="474">
        <v>41402</v>
      </c>
      <c r="B1080" s="475">
        <v>1.3085</v>
      </c>
    </row>
    <row r="1081" spans="1:2" x14ac:dyDescent="0.25">
      <c r="A1081" s="474">
        <v>41401</v>
      </c>
      <c r="B1081" s="475">
        <v>1.3103</v>
      </c>
    </row>
    <row r="1082" spans="1:2" x14ac:dyDescent="0.25">
      <c r="A1082" s="474">
        <v>41400</v>
      </c>
      <c r="B1082" s="475">
        <v>1.3112999999999999</v>
      </c>
    </row>
    <row r="1083" spans="1:2" x14ac:dyDescent="0.25">
      <c r="A1083" s="474">
        <v>41399</v>
      </c>
      <c r="B1083" s="475">
        <v>1.3112999999999999</v>
      </c>
    </row>
    <row r="1084" spans="1:2" x14ac:dyDescent="0.25">
      <c r="A1084" s="474">
        <v>41398</v>
      </c>
      <c r="B1084" s="475">
        <v>1.3092999999999999</v>
      </c>
    </row>
    <row r="1085" spans="1:2" x14ac:dyDescent="0.25">
      <c r="A1085" s="474">
        <v>41397</v>
      </c>
      <c r="B1085" s="475">
        <v>1.3137000000000001</v>
      </c>
    </row>
    <row r="1086" spans="1:2" x14ac:dyDescent="0.25">
      <c r="A1086" s="474">
        <v>41396</v>
      </c>
      <c r="B1086" s="475">
        <v>1.3184</v>
      </c>
    </row>
    <row r="1087" spans="1:2" x14ac:dyDescent="0.25">
      <c r="A1087" s="474">
        <v>41395</v>
      </c>
      <c r="B1087" s="475">
        <v>1.3109999999999999</v>
      </c>
    </row>
    <row r="1088" spans="1:2" x14ac:dyDescent="0.25">
      <c r="A1088" s="474">
        <v>41394</v>
      </c>
      <c r="B1088" s="475">
        <v>1.3072999999999999</v>
      </c>
    </row>
    <row r="1089" spans="1:2" x14ac:dyDescent="0.25">
      <c r="A1089" s="474">
        <v>41393</v>
      </c>
      <c r="B1089" s="475">
        <v>1.3026</v>
      </c>
    </row>
    <row r="1090" spans="1:2" x14ac:dyDescent="0.25">
      <c r="A1090" s="474">
        <v>41392</v>
      </c>
      <c r="B1090" s="475">
        <v>1.3026</v>
      </c>
    </row>
    <row r="1091" spans="1:2" x14ac:dyDescent="0.25">
      <c r="A1091" s="474">
        <v>41391</v>
      </c>
      <c r="B1091" s="475">
        <v>1.3021</v>
      </c>
    </row>
    <row r="1092" spans="1:2" x14ac:dyDescent="0.25">
      <c r="A1092" s="474">
        <v>41390</v>
      </c>
      <c r="B1092" s="475">
        <v>1.3032999999999999</v>
      </c>
    </row>
    <row r="1093" spans="1:2" x14ac:dyDescent="0.25">
      <c r="A1093" s="474">
        <v>41389</v>
      </c>
      <c r="B1093" s="475">
        <v>1.3002</v>
      </c>
    </row>
    <row r="1094" spans="1:2" x14ac:dyDescent="0.25">
      <c r="A1094" s="474">
        <v>41388</v>
      </c>
      <c r="B1094" s="475">
        <v>1.3022</v>
      </c>
    </row>
    <row r="1095" spans="1:2" x14ac:dyDescent="0.25">
      <c r="A1095" s="474">
        <v>41387</v>
      </c>
      <c r="B1095" s="475">
        <v>1.3055000000000001</v>
      </c>
    </row>
    <row r="1096" spans="1:2" x14ac:dyDescent="0.25">
      <c r="A1096" s="474">
        <v>41386</v>
      </c>
      <c r="B1096" s="475">
        <v>1.3048999999999999</v>
      </c>
    </row>
    <row r="1097" spans="1:2" x14ac:dyDescent="0.25">
      <c r="A1097" s="474">
        <v>41385</v>
      </c>
      <c r="B1097" s="475">
        <v>1.3048999999999999</v>
      </c>
    </row>
    <row r="1098" spans="1:2" x14ac:dyDescent="0.25">
      <c r="A1098" s="474">
        <v>41384</v>
      </c>
      <c r="B1098" s="475">
        <v>1.3069999999999999</v>
      </c>
    </row>
    <row r="1099" spans="1:2" x14ac:dyDescent="0.25">
      <c r="A1099" s="474">
        <v>41383</v>
      </c>
      <c r="B1099" s="475">
        <v>1.3050999999999999</v>
      </c>
    </row>
    <row r="1100" spans="1:2" x14ac:dyDescent="0.25">
      <c r="A1100" s="474">
        <v>41382</v>
      </c>
      <c r="B1100" s="475">
        <v>1.3129</v>
      </c>
    </row>
    <row r="1101" spans="1:2" x14ac:dyDescent="0.25">
      <c r="A1101" s="474">
        <v>41381</v>
      </c>
      <c r="B1101" s="475">
        <v>1.3098000000000001</v>
      </c>
    </row>
    <row r="1102" spans="1:2" x14ac:dyDescent="0.25">
      <c r="A1102" s="474">
        <v>41380</v>
      </c>
      <c r="B1102" s="475">
        <v>1.3078000000000001</v>
      </c>
    </row>
    <row r="1103" spans="1:2" x14ac:dyDescent="0.25">
      <c r="A1103" s="474">
        <v>41379</v>
      </c>
      <c r="B1103" s="475">
        <v>1.3108</v>
      </c>
    </row>
    <row r="1104" spans="1:2" x14ac:dyDescent="0.25">
      <c r="A1104" s="474">
        <v>41378</v>
      </c>
      <c r="B1104" s="475">
        <v>1.3108</v>
      </c>
    </row>
    <row r="1105" spans="1:2" x14ac:dyDescent="0.25">
      <c r="A1105" s="474">
        <v>41377</v>
      </c>
      <c r="B1105" s="475">
        <v>1.3090999999999999</v>
      </c>
    </row>
    <row r="1106" spans="1:2" x14ac:dyDescent="0.25">
      <c r="A1106" s="474">
        <v>41376</v>
      </c>
      <c r="B1106" s="475">
        <v>1.3089</v>
      </c>
    </row>
    <row r="1107" spans="1:2" x14ac:dyDescent="0.25">
      <c r="A1107" s="474">
        <v>41375</v>
      </c>
      <c r="B1107" s="475">
        <v>1.3081</v>
      </c>
    </row>
    <row r="1108" spans="1:2" x14ac:dyDescent="0.25">
      <c r="A1108" s="474">
        <v>41374</v>
      </c>
      <c r="B1108" s="475">
        <v>1.3051999999999999</v>
      </c>
    </row>
    <row r="1109" spans="1:2" x14ac:dyDescent="0.25">
      <c r="A1109" s="474">
        <v>41373</v>
      </c>
      <c r="B1109" s="475">
        <v>1.3002</v>
      </c>
    </row>
    <row r="1110" spans="1:2" x14ac:dyDescent="0.25">
      <c r="A1110" s="474">
        <v>41372</v>
      </c>
      <c r="B1110" s="475">
        <v>1.2985</v>
      </c>
    </row>
    <row r="1111" spans="1:2" x14ac:dyDescent="0.25">
      <c r="A1111" s="474">
        <v>41371</v>
      </c>
      <c r="B1111" s="475">
        <v>1.2985</v>
      </c>
    </row>
    <row r="1112" spans="1:2" x14ac:dyDescent="0.25">
      <c r="A1112" s="474">
        <v>41370</v>
      </c>
      <c r="B1112" s="475">
        <v>1.2956000000000001</v>
      </c>
    </row>
    <row r="1113" spans="1:2" x14ac:dyDescent="0.25">
      <c r="A1113" s="474">
        <v>41369</v>
      </c>
      <c r="B1113" s="475">
        <v>1.2847</v>
      </c>
    </row>
    <row r="1114" spans="1:2" x14ac:dyDescent="0.25">
      <c r="A1114" s="474">
        <v>41368</v>
      </c>
      <c r="B1114" s="475">
        <v>1.2823</v>
      </c>
    </row>
    <row r="1115" spans="1:2" x14ac:dyDescent="0.25">
      <c r="A1115" s="474">
        <v>41367</v>
      </c>
      <c r="B1115" s="475">
        <v>1.2842</v>
      </c>
    </row>
    <row r="1116" spans="1:2" x14ac:dyDescent="0.25">
      <c r="A1116" s="474">
        <v>41366</v>
      </c>
      <c r="B1116" s="475">
        <v>1.2815000000000001</v>
      </c>
    </row>
    <row r="1117" spans="1:2" x14ac:dyDescent="0.25">
      <c r="A1117" s="474">
        <v>41365</v>
      </c>
      <c r="B1117" s="475">
        <v>1.2816000000000001</v>
      </c>
    </row>
    <row r="1118" spans="1:2" x14ac:dyDescent="0.25">
      <c r="A1118" s="474">
        <v>41364</v>
      </c>
      <c r="B1118" s="475">
        <v>1.2816000000000001</v>
      </c>
    </row>
    <row r="1119" spans="1:2" x14ac:dyDescent="0.25">
      <c r="A1119" s="474">
        <v>41363</v>
      </c>
      <c r="B1119" s="475">
        <v>1.2818000000000001</v>
      </c>
    </row>
    <row r="1120" spans="1:2" x14ac:dyDescent="0.25">
      <c r="A1120" s="474">
        <v>41362</v>
      </c>
      <c r="B1120" s="475">
        <v>1.2798</v>
      </c>
    </row>
    <row r="1121" spans="1:2" x14ac:dyDescent="0.25">
      <c r="A1121" s="474">
        <v>41361</v>
      </c>
      <c r="B1121" s="475">
        <v>1.2815000000000001</v>
      </c>
    </row>
    <row r="1122" spans="1:2" x14ac:dyDescent="0.25">
      <c r="A1122" s="474">
        <v>41360</v>
      </c>
      <c r="B1122" s="475">
        <v>1.2862</v>
      </c>
    </row>
    <row r="1123" spans="1:2" x14ac:dyDescent="0.25">
      <c r="A1123" s="474">
        <v>41359</v>
      </c>
      <c r="B1123" s="475">
        <v>1.2965</v>
      </c>
    </row>
    <row r="1124" spans="1:2" x14ac:dyDescent="0.25">
      <c r="A1124" s="474">
        <v>41358</v>
      </c>
      <c r="B1124" s="475">
        <v>1.2986</v>
      </c>
    </row>
    <row r="1125" spans="1:2" x14ac:dyDescent="0.25">
      <c r="A1125" s="474">
        <v>41357</v>
      </c>
      <c r="B1125" s="475">
        <v>1.2986</v>
      </c>
    </row>
    <row r="1126" spans="1:2" x14ac:dyDescent="0.25">
      <c r="A1126" s="474">
        <v>41356</v>
      </c>
      <c r="B1126" s="475">
        <v>1.2936000000000001</v>
      </c>
    </row>
    <row r="1127" spans="1:2" x14ac:dyDescent="0.25">
      <c r="A1127" s="474">
        <v>41355</v>
      </c>
      <c r="B1127" s="475">
        <v>1.2923</v>
      </c>
    </row>
    <row r="1128" spans="1:2" x14ac:dyDescent="0.25">
      <c r="A1128" s="474">
        <v>41354</v>
      </c>
      <c r="B1128" s="475">
        <v>1.2907</v>
      </c>
    </row>
    <row r="1129" spans="1:2" x14ac:dyDescent="0.25">
      <c r="A1129" s="474">
        <v>41353</v>
      </c>
      <c r="B1129" s="475">
        <v>1.2930999999999999</v>
      </c>
    </row>
    <row r="1130" spans="1:2" x14ac:dyDescent="0.25">
      <c r="A1130" s="474">
        <v>41352</v>
      </c>
      <c r="B1130" s="475">
        <v>1.2929999999999999</v>
      </c>
    </row>
    <row r="1131" spans="1:2" x14ac:dyDescent="0.25">
      <c r="A1131" s="474">
        <v>41351</v>
      </c>
      <c r="B1131" s="475">
        <v>1.3073999999999999</v>
      </c>
    </row>
    <row r="1132" spans="1:2" x14ac:dyDescent="0.25">
      <c r="A1132" s="474">
        <v>41350</v>
      </c>
      <c r="B1132" s="475">
        <v>1.3073999999999999</v>
      </c>
    </row>
    <row r="1133" spans="1:2" x14ac:dyDescent="0.25">
      <c r="A1133" s="474">
        <v>41349</v>
      </c>
      <c r="B1133" s="475">
        <v>1.3039000000000001</v>
      </c>
    </row>
    <row r="1134" spans="1:2" x14ac:dyDescent="0.25">
      <c r="A1134" s="474">
        <v>41348</v>
      </c>
      <c r="B1134" s="475">
        <v>1.2964</v>
      </c>
    </row>
    <row r="1135" spans="1:2" x14ac:dyDescent="0.25">
      <c r="A1135" s="474">
        <v>41347</v>
      </c>
      <c r="B1135" s="475">
        <v>1.3004</v>
      </c>
    </row>
    <row r="1136" spans="1:2" x14ac:dyDescent="0.25">
      <c r="A1136" s="474">
        <v>41346</v>
      </c>
      <c r="B1136" s="475">
        <v>1.3028</v>
      </c>
    </row>
    <row r="1137" spans="1:2" x14ac:dyDescent="0.25">
      <c r="A1137" s="474">
        <v>41345</v>
      </c>
      <c r="B1137" s="475">
        <v>1.3006</v>
      </c>
    </row>
    <row r="1138" spans="1:2" x14ac:dyDescent="0.25">
      <c r="A1138" s="474">
        <v>41344</v>
      </c>
      <c r="B1138" s="475">
        <v>1.3003</v>
      </c>
    </row>
    <row r="1139" spans="1:2" x14ac:dyDescent="0.25">
      <c r="A1139" s="474">
        <v>41343</v>
      </c>
      <c r="B1139" s="475">
        <v>1.3003</v>
      </c>
    </row>
    <row r="1140" spans="1:2" x14ac:dyDescent="0.25">
      <c r="A1140" s="474">
        <v>41342</v>
      </c>
      <c r="B1140" s="475">
        <v>1.3065</v>
      </c>
    </row>
    <row r="1141" spans="1:2" x14ac:dyDescent="0.25">
      <c r="A1141" s="474">
        <v>41341</v>
      </c>
      <c r="B1141" s="475">
        <v>1.3028</v>
      </c>
    </row>
    <row r="1142" spans="1:2" x14ac:dyDescent="0.25">
      <c r="A1142" s="474">
        <v>41340</v>
      </c>
      <c r="B1142" s="475">
        <v>1.3035000000000001</v>
      </c>
    </row>
    <row r="1143" spans="1:2" x14ac:dyDescent="0.25">
      <c r="A1143" s="474">
        <v>41339</v>
      </c>
      <c r="B1143" s="475">
        <v>1.3033999999999999</v>
      </c>
    </row>
    <row r="1144" spans="1:2" x14ac:dyDescent="0.25">
      <c r="A1144" s="474">
        <v>41338</v>
      </c>
      <c r="B1144" s="475">
        <v>1.3008</v>
      </c>
    </row>
    <row r="1145" spans="1:2" x14ac:dyDescent="0.25">
      <c r="A1145" s="474">
        <v>41337</v>
      </c>
      <c r="B1145" s="475">
        <v>1.3018000000000001</v>
      </c>
    </row>
    <row r="1146" spans="1:2" x14ac:dyDescent="0.25">
      <c r="A1146" s="474">
        <v>41336</v>
      </c>
      <c r="B1146" s="475">
        <v>1.3018000000000001</v>
      </c>
    </row>
    <row r="1147" spans="1:2" x14ac:dyDescent="0.25">
      <c r="A1147" s="474">
        <v>41335</v>
      </c>
      <c r="B1147" s="475">
        <v>1.3042</v>
      </c>
    </row>
    <row r="1148" spans="1:2" x14ac:dyDescent="0.25">
      <c r="A1148" s="474">
        <v>41334</v>
      </c>
      <c r="B1148" s="475">
        <v>1.3120000000000001</v>
      </c>
    </row>
    <row r="1149" spans="1:2" x14ac:dyDescent="0.25">
      <c r="A1149" s="474">
        <v>41333</v>
      </c>
      <c r="B1149" s="475">
        <v>1.3083</v>
      </c>
    </row>
    <row r="1150" spans="1:2" x14ac:dyDescent="0.25">
      <c r="A1150" s="474">
        <v>41332</v>
      </c>
      <c r="B1150" s="475">
        <v>1.3069</v>
      </c>
    </row>
    <row r="1151" spans="1:2" x14ac:dyDescent="0.25">
      <c r="A1151" s="474">
        <v>41331</v>
      </c>
      <c r="B1151" s="475">
        <v>1.3207</v>
      </c>
    </row>
    <row r="1152" spans="1:2" x14ac:dyDescent="0.25">
      <c r="A1152" s="474">
        <v>41330</v>
      </c>
      <c r="B1152" s="475">
        <v>1.3189</v>
      </c>
    </row>
    <row r="1153" spans="1:2" x14ac:dyDescent="0.25">
      <c r="A1153" s="474">
        <v>41329</v>
      </c>
      <c r="B1153" s="475">
        <v>1.3189</v>
      </c>
    </row>
    <row r="1154" spans="1:2" x14ac:dyDescent="0.25">
      <c r="A1154" s="474">
        <v>41328</v>
      </c>
      <c r="B1154" s="475">
        <v>1.3191999999999999</v>
      </c>
    </row>
    <row r="1155" spans="1:2" x14ac:dyDescent="0.25">
      <c r="A1155" s="474">
        <v>41327</v>
      </c>
      <c r="B1155" s="475">
        <v>1.323</v>
      </c>
    </row>
    <row r="1156" spans="1:2" x14ac:dyDescent="0.25">
      <c r="A1156" s="474">
        <v>41326</v>
      </c>
      <c r="B1156" s="475">
        <v>1.3385</v>
      </c>
    </row>
    <row r="1157" spans="1:2" x14ac:dyDescent="0.25">
      <c r="A1157" s="474">
        <v>41325</v>
      </c>
      <c r="B1157" s="475">
        <v>1.3355999999999999</v>
      </c>
    </row>
    <row r="1158" spans="1:2" x14ac:dyDescent="0.25">
      <c r="A1158" s="474">
        <v>41324</v>
      </c>
      <c r="B1158" s="475">
        <v>1.3346</v>
      </c>
    </row>
    <row r="1159" spans="1:2" x14ac:dyDescent="0.25">
      <c r="A1159" s="474">
        <v>41323</v>
      </c>
      <c r="B1159" s="475">
        <v>1.3359000000000001</v>
      </c>
    </row>
    <row r="1160" spans="1:2" x14ac:dyDescent="0.25">
      <c r="A1160" s="474">
        <v>41322</v>
      </c>
      <c r="B1160" s="475">
        <v>1.3359000000000001</v>
      </c>
    </row>
    <row r="1161" spans="1:2" x14ac:dyDescent="0.25">
      <c r="A1161" s="474">
        <v>41321</v>
      </c>
      <c r="B1161" s="475">
        <v>1.3351</v>
      </c>
    </row>
    <row r="1162" spans="1:2" x14ac:dyDescent="0.25">
      <c r="A1162" s="474">
        <v>41320</v>
      </c>
      <c r="B1162" s="475">
        <v>1.3389</v>
      </c>
    </row>
    <row r="1163" spans="1:2" x14ac:dyDescent="0.25">
      <c r="A1163" s="474">
        <v>41319</v>
      </c>
      <c r="B1163" s="475">
        <v>1.3456999999999999</v>
      </c>
    </row>
    <row r="1164" spans="1:2" x14ac:dyDescent="0.25">
      <c r="A1164" s="474">
        <v>41318</v>
      </c>
      <c r="B1164" s="475">
        <v>1.3415999999999999</v>
      </c>
    </row>
    <row r="1165" spans="1:2" x14ac:dyDescent="0.25">
      <c r="A1165" s="474">
        <v>41317</v>
      </c>
      <c r="B1165" s="475">
        <v>1.3383</v>
      </c>
    </row>
    <row r="1166" spans="1:2" x14ac:dyDescent="0.25">
      <c r="A1166" s="474">
        <v>41316</v>
      </c>
      <c r="B1166" s="475">
        <v>1.3361000000000001</v>
      </c>
    </row>
    <row r="1167" spans="1:2" x14ac:dyDescent="0.25">
      <c r="A1167" s="474">
        <v>41315</v>
      </c>
      <c r="B1167" s="475">
        <v>1.3361000000000001</v>
      </c>
    </row>
    <row r="1168" spans="1:2" x14ac:dyDescent="0.25">
      <c r="A1168" s="474">
        <v>41314</v>
      </c>
      <c r="B1168" s="475">
        <v>1.3391999999999999</v>
      </c>
    </row>
    <row r="1169" spans="1:2" x14ac:dyDescent="0.25">
      <c r="A1169" s="474">
        <v>41313</v>
      </c>
      <c r="B1169" s="475">
        <v>1.3493999999999999</v>
      </c>
    </row>
    <row r="1170" spans="1:2" x14ac:dyDescent="0.25">
      <c r="A1170" s="474">
        <v>41312</v>
      </c>
      <c r="B1170" s="475">
        <v>1.3549</v>
      </c>
    </row>
    <row r="1171" spans="1:2" x14ac:dyDescent="0.25">
      <c r="A1171" s="474">
        <v>41311</v>
      </c>
      <c r="B1171" s="475">
        <v>1.3525</v>
      </c>
    </row>
    <row r="1172" spans="1:2" x14ac:dyDescent="0.25">
      <c r="A1172" s="474">
        <v>41310</v>
      </c>
      <c r="B1172" s="475">
        <v>1.3592</v>
      </c>
    </row>
    <row r="1173" spans="1:2" x14ac:dyDescent="0.25">
      <c r="A1173" s="474">
        <v>41309</v>
      </c>
      <c r="B1173" s="475">
        <v>1.3638999999999999</v>
      </c>
    </row>
    <row r="1174" spans="1:2" x14ac:dyDescent="0.25">
      <c r="A1174" s="474">
        <v>41308</v>
      </c>
      <c r="B1174" s="475">
        <v>1.3638999999999999</v>
      </c>
    </row>
    <row r="1175" spans="1:2" x14ac:dyDescent="0.25">
      <c r="A1175" s="474">
        <v>41307</v>
      </c>
      <c r="B1175" s="475">
        <v>1.3633</v>
      </c>
    </row>
    <row r="1176" spans="1:2" x14ac:dyDescent="0.25">
      <c r="A1176" s="474">
        <v>41306</v>
      </c>
      <c r="B1176" s="475">
        <v>1.3566</v>
      </c>
    </row>
    <row r="1177" spans="1:2" x14ac:dyDescent="0.25">
      <c r="A1177" s="474">
        <v>41305</v>
      </c>
      <c r="B1177" s="475">
        <v>1.3523000000000001</v>
      </c>
    </row>
    <row r="1178" spans="1:2" x14ac:dyDescent="0.25">
      <c r="A1178" s="474">
        <v>41304</v>
      </c>
      <c r="B1178" s="475">
        <v>1.3455999999999999</v>
      </c>
    </row>
    <row r="1179" spans="1:2" x14ac:dyDescent="0.25">
      <c r="A1179" s="474">
        <v>41303</v>
      </c>
      <c r="B1179" s="475">
        <v>1.3452</v>
      </c>
    </row>
    <row r="1180" spans="1:2" x14ac:dyDescent="0.25">
      <c r="A1180" s="474">
        <v>41302</v>
      </c>
      <c r="B1180" s="475">
        <v>1.3462000000000001</v>
      </c>
    </row>
    <row r="1181" spans="1:2" x14ac:dyDescent="0.25">
      <c r="A1181" s="474">
        <v>41301</v>
      </c>
      <c r="B1181" s="475">
        <v>1.3462000000000001</v>
      </c>
    </row>
    <row r="1182" spans="1:2" x14ac:dyDescent="0.25">
      <c r="A1182" s="474">
        <v>41300</v>
      </c>
      <c r="B1182" s="475">
        <v>1.3413999999999999</v>
      </c>
    </row>
    <row r="1183" spans="1:2" x14ac:dyDescent="0.25">
      <c r="A1183" s="474">
        <v>41299</v>
      </c>
      <c r="B1183" s="475">
        <v>1.3332999999999999</v>
      </c>
    </row>
    <row r="1184" spans="1:2" x14ac:dyDescent="0.25">
      <c r="A1184" s="474">
        <v>41298</v>
      </c>
      <c r="B1184" s="475">
        <v>1.3315999999999999</v>
      </c>
    </row>
    <row r="1185" spans="1:2" x14ac:dyDescent="0.25">
      <c r="A1185" s="474">
        <v>41297</v>
      </c>
      <c r="B1185" s="475">
        <v>1.3322000000000001</v>
      </c>
    </row>
    <row r="1186" spans="1:2" x14ac:dyDescent="0.25">
      <c r="A1186" s="474">
        <v>41296</v>
      </c>
      <c r="B1186" s="475">
        <v>1.3314999999999999</v>
      </c>
    </row>
    <row r="1187" spans="1:2" x14ac:dyDescent="0.25">
      <c r="A1187" s="474">
        <v>41295</v>
      </c>
      <c r="B1187" s="475">
        <v>1.3318000000000001</v>
      </c>
    </row>
    <row r="1188" spans="1:2" x14ac:dyDescent="0.25">
      <c r="A1188" s="474">
        <v>41294</v>
      </c>
      <c r="B1188" s="475">
        <v>1.3318000000000001</v>
      </c>
    </row>
    <row r="1189" spans="1:2" x14ac:dyDescent="0.25">
      <c r="A1189" s="474">
        <v>41293</v>
      </c>
      <c r="B1189" s="475">
        <v>1.3351999999999999</v>
      </c>
    </row>
    <row r="1190" spans="1:2" x14ac:dyDescent="0.25">
      <c r="A1190" s="474">
        <v>41292</v>
      </c>
      <c r="B1190" s="475">
        <v>1.3326</v>
      </c>
    </row>
    <row r="1191" spans="1:2" x14ac:dyDescent="0.25">
      <c r="A1191" s="474">
        <v>41291</v>
      </c>
      <c r="B1191" s="475">
        <v>1.3290999999999999</v>
      </c>
    </row>
    <row r="1192" spans="1:2" x14ac:dyDescent="0.25">
      <c r="A1192" s="474">
        <v>41290</v>
      </c>
      <c r="B1192" s="475">
        <v>1.3351999999999999</v>
      </c>
    </row>
    <row r="1193" spans="1:2" x14ac:dyDescent="0.25">
      <c r="A1193" s="474">
        <v>41289</v>
      </c>
      <c r="B1193" s="475">
        <v>1.3369</v>
      </c>
    </row>
    <row r="1194" spans="1:2" x14ac:dyDescent="0.25">
      <c r="A1194" s="474">
        <v>41288</v>
      </c>
      <c r="B1194" s="475">
        <v>1.3342000000000001</v>
      </c>
    </row>
    <row r="1195" spans="1:2" x14ac:dyDescent="0.25">
      <c r="A1195" s="474">
        <v>41287</v>
      </c>
      <c r="B1195" s="475">
        <v>1.3341000000000001</v>
      </c>
    </row>
    <row r="1196" spans="1:2" x14ac:dyDescent="0.25">
      <c r="A1196" s="474">
        <v>41286</v>
      </c>
      <c r="B1196" s="475">
        <v>1.3289</v>
      </c>
    </row>
    <row r="1197" spans="1:2" x14ac:dyDescent="0.25">
      <c r="A1197" s="474">
        <v>41285</v>
      </c>
      <c r="B1197" s="475">
        <v>1.3115000000000001</v>
      </c>
    </row>
    <row r="1198" spans="1:2" x14ac:dyDescent="0.25">
      <c r="A1198" s="474">
        <v>41284</v>
      </c>
      <c r="B1198" s="475">
        <v>1.3069</v>
      </c>
    </row>
    <row r="1199" spans="1:2" x14ac:dyDescent="0.25">
      <c r="A1199" s="474">
        <v>41283</v>
      </c>
      <c r="B1199" s="475">
        <v>1.3105</v>
      </c>
    </row>
    <row r="1200" spans="1:2" x14ac:dyDescent="0.25">
      <c r="A1200" s="474">
        <v>41282</v>
      </c>
      <c r="B1200" s="475">
        <v>1.3062</v>
      </c>
    </row>
    <row r="1201" spans="1:2" x14ac:dyDescent="0.25">
      <c r="A1201" s="474">
        <v>41281</v>
      </c>
      <c r="B1201" s="475">
        <v>1.3068</v>
      </c>
    </row>
    <row r="1202" spans="1:2" x14ac:dyDescent="0.25">
      <c r="A1202" s="474">
        <v>41280</v>
      </c>
      <c r="B1202" s="475">
        <v>1.3068</v>
      </c>
    </row>
    <row r="1203" spans="1:2" x14ac:dyDescent="0.25">
      <c r="A1203" s="474">
        <v>41279</v>
      </c>
      <c r="B1203" s="475">
        <v>1.3035000000000001</v>
      </c>
    </row>
    <row r="1204" spans="1:2" x14ac:dyDescent="0.25">
      <c r="A1204" s="474">
        <v>41278</v>
      </c>
      <c r="B1204" s="475">
        <v>1.3131999999999999</v>
      </c>
    </row>
    <row r="1205" spans="1:2" x14ac:dyDescent="0.25">
      <c r="A1205" s="474">
        <v>41277</v>
      </c>
      <c r="B1205" s="475">
        <v>1.3233999999999999</v>
      </c>
    </row>
    <row r="1206" spans="1:2" x14ac:dyDescent="0.25">
      <c r="A1206" s="474">
        <v>41276</v>
      </c>
      <c r="B1206" s="475">
        <v>1.3196000000000001</v>
      </c>
    </row>
    <row r="1207" spans="1:2" x14ac:dyDescent="0.25">
      <c r="A1207" s="474">
        <v>41275</v>
      </c>
      <c r="B1207" s="475">
        <v>1.3203</v>
      </c>
    </row>
    <row r="1208" spans="1:2" x14ac:dyDescent="0.25">
      <c r="A1208" s="474">
        <v>41274</v>
      </c>
      <c r="B1208" s="475">
        <v>1.3214999999999999</v>
      </c>
    </row>
    <row r="1209" spans="1:2" x14ac:dyDescent="0.25">
      <c r="A1209" s="474">
        <v>41273</v>
      </c>
      <c r="B1209" s="475">
        <v>1.3214999999999999</v>
      </c>
    </row>
    <row r="1210" spans="1:2" x14ac:dyDescent="0.25">
      <c r="A1210" s="474">
        <v>41272</v>
      </c>
      <c r="B1210" s="475">
        <v>1.3224</v>
      </c>
    </row>
    <row r="1211" spans="1:2" x14ac:dyDescent="0.25">
      <c r="A1211" s="474">
        <v>41271</v>
      </c>
      <c r="B1211" s="475">
        <v>1.3241000000000001</v>
      </c>
    </row>
    <row r="1212" spans="1:2" x14ac:dyDescent="0.25">
      <c r="A1212" s="474">
        <v>41270</v>
      </c>
      <c r="B1212" s="475">
        <v>1.3198000000000001</v>
      </c>
    </row>
    <row r="1213" spans="1:2" x14ac:dyDescent="0.25">
      <c r="A1213" s="474">
        <v>41269</v>
      </c>
      <c r="B1213" s="475">
        <v>1.3187</v>
      </c>
    </row>
    <row r="1214" spans="1:2" x14ac:dyDescent="0.25">
      <c r="A1214" s="474">
        <v>41268</v>
      </c>
      <c r="B1214" s="475">
        <v>1.3191999999999999</v>
      </c>
    </row>
    <row r="1215" spans="1:2" x14ac:dyDescent="0.25">
      <c r="A1215" s="474">
        <v>41267</v>
      </c>
      <c r="B1215" s="475">
        <v>1.3186</v>
      </c>
    </row>
    <row r="1216" spans="1:2" x14ac:dyDescent="0.25">
      <c r="A1216" s="474">
        <v>41266</v>
      </c>
      <c r="B1216" s="475">
        <v>1.3186</v>
      </c>
    </row>
    <row r="1217" spans="1:2" x14ac:dyDescent="0.25">
      <c r="A1217" s="474">
        <v>41265</v>
      </c>
      <c r="B1217" s="475">
        <v>1.3201000000000001</v>
      </c>
    </row>
    <row r="1218" spans="1:2" x14ac:dyDescent="0.25">
      <c r="A1218" s="474">
        <v>41264</v>
      </c>
      <c r="B1218" s="475">
        <v>1.3232999999999999</v>
      </c>
    </row>
    <row r="1219" spans="1:2" x14ac:dyDescent="0.25">
      <c r="A1219" s="474">
        <v>41263</v>
      </c>
      <c r="B1219" s="475">
        <v>1.3250999999999999</v>
      </c>
    </row>
    <row r="1220" spans="1:2" x14ac:dyDescent="0.25">
      <c r="A1220" s="474">
        <v>41262</v>
      </c>
      <c r="B1220" s="475">
        <v>1.3183</v>
      </c>
    </row>
    <row r="1221" spans="1:2" x14ac:dyDescent="0.25">
      <c r="A1221" s="474">
        <v>41261</v>
      </c>
      <c r="B1221" s="475">
        <v>1.3161</v>
      </c>
    </row>
    <row r="1222" spans="1:2" x14ac:dyDescent="0.25">
      <c r="A1222" s="474">
        <v>41260</v>
      </c>
      <c r="B1222" s="475">
        <v>1.3161</v>
      </c>
    </row>
    <row r="1223" spans="1:2" x14ac:dyDescent="0.25">
      <c r="A1223" s="474">
        <v>41259</v>
      </c>
      <c r="B1223" s="475">
        <v>1.3161</v>
      </c>
    </row>
    <row r="1224" spans="1:2" x14ac:dyDescent="0.25">
      <c r="A1224" s="474">
        <v>41258</v>
      </c>
      <c r="B1224" s="475">
        <v>1.31</v>
      </c>
    </row>
    <row r="1225" spans="1:2" x14ac:dyDescent="0.25">
      <c r="A1225" s="474">
        <v>41257</v>
      </c>
      <c r="B1225" s="475">
        <v>1.3071999999999999</v>
      </c>
    </row>
    <row r="1226" spans="1:2" x14ac:dyDescent="0.25">
      <c r="A1226" s="474">
        <v>41256</v>
      </c>
      <c r="B1226" s="475">
        <v>1.3025</v>
      </c>
    </row>
    <row r="1227" spans="1:2" x14ac:dyDescent="0.25">
      <c r="A1227" s="474">
        <v>41255</v>
      </c>
      <c r="B1227" s="475">
        <v>1.2966</v>
      </c>
    </row>
    <row r="1228" spans="1:2" x14ac:dyDescent="0.25">
      <c r="A1228" s="474">
        <v>41254</v>
      </c>
      <c r="B1228" s="475">
        <v>1.2914000000000001</v>
      </c>
    </row>
    <row r="1229" spans="1:2" x14ac:dyDescent="0.25">
      <c r="A1229" s="474">
        <v>41253</v>
      </c>
      <c r="B1229" s="475">
        <v>1.2925</v>
      </c>
    </row>
    <row r="1230" spans="1:2" x14ac:dyDescent="0.25">
      <c r="A1230" s="474">
        <v>41252</v>
      </c>
      <c r="B1230" s="475">
        <v>1.2925</v>
      </c>
    </row>
    <row r="1231" spans="1:2" x14ac:dyDescent="0.25">
      <c r="A1231" s="474">
        <v>41251</v>
      </c>
      <c r="B1231" s="475">
        <v>1.2943</v>
      </c>
    </row>
    <row r="1232" spans="1:2" x14ac:dyDescent="0.25">
      <c r="A1232" s="474">
        <v>41250</v>
      </c>
      <c r="B1232" s="475">
        <v>1.3037000000000001</v>
      </c>
    </row>
    <row r="1233" spans="1:2" x14ac:dyDescent="0.25">
      <c r="A1233" s="474">
        <v>41249</v>
      </c>
      <c r="B1233" s="475">
        <v>1.3092999999999999</v>
      </c>
    </row>
    <row r="1234" spans="1:2" x14ac:dyDescent="0.25">
      <c r="A1234" s="474">
        <v>41248</v>
      </c>
      <c r="B1234" s="475">
        <v>1.3070999999999999</v>
      </c>
    </row>
    <row r="1235" spans="1:2" x14ac:dyDescent="0.25">
      <c r="A1235" s="474">
        <v>41247</v>
      </c>
      <c r="B1235" s="475">
        <v>1.3033999999999999</v>
      </c>
    </row>
    <row r="1236" spans="1:2" x14ac:dyDescent="0.25">
      <c r="A1236" s="474">
        <v>41246</v>
      </c>
      <c r="B1236" s="475">
        <v>1.2983</v>
      </c>
    </row>
    <row r="1237" spans="1:2" x14ac:dyDescent="0.25">
      <c r="A1237" s="474">
        <v>41245</v>
      </c>
      <c r="B1237" s="475">
        <v>1.2983</v>
      </c>
    </row>
    <row r="1238" spans="1:2" x14ac:dyDescent="0.25">
      <c r="A1238" s="474">
        <v>41244</v>
      </c>
      <c r="B1238" s="475">
        <v>1.2996000000000001</v>
      </c>
    </row>
    <row r="1239" spans="1:2" x14ac:dyDescent="0.25">
      <c r="A1239" s="474">
        <v>41243</v>
      </c>
      <c r="B1239" s="475">
        <v>1.2966</v>
      </c>
    </row>
    <row r="1240" spans="1:2" x14ac:dyDescent="0.25">
      <c r="A1240" s="474">
        <v>41242</v>
      </c>
      <c r="B1240" s="475">
        <v>1.2924</v>
      </c>
    </row>
    <row r="1241" spans="1:2" x14ac:dyDescent="0.25">
      <c r="A1241" s="474">
        <v>41241</v>
      </c>
      <c r="B1241" s="475">
        <v>1.2964</v>
      </c>
    </row>
    <row r="1242" spans="1:2" x14ac:dyDescent="0.25">
      <c r="A1242" s="474">
        <v>41240</v>
      </c>
      <c r="B1242" s="475">
        <v>1.2963</v>
      </c>
    </row>
    <row r="1243" spans="1:2" x14ac:dyDescent="0.25">
      <c r="A1243" s="474">
        <v>41239</v>
      </c>
      <c r="B1243" s="475">
        <v>1.2972999999999999</v>
      </c>
    </row>
    <row r="1244" spans="1:2" x14ac:dyDescent="0.25">
      <c r="A1244" s="474">
        <v>41238</v>
      </c>
      <c r="B1244" s="475">
        <v>1.2972999999999999</v>
      </c>
    </row>
    <row r="1245" spans="1:2" x14ac:dyDescent="0.25">
      <c r="A1245" s="474">
        <v>41237</v>
      </c>
      <c r="B1245" s="475">
        <v>1.2910999999999999</v>
      </c>
    </row>
    <row r="1246" spans="1:2" x14ac:dyDescent="0.25">
      <c r="A1246" s="474">
        <v>41236</v>
      </c>
      <c r="B1246" s="475">
        <v>1.2859</v>
      </c>
    </row>
    <row r="1247" spans="1:2" x14ac:dyDescent="0.25">
      <c r="A1247" s="474">
        <v>41235</v>
      </c>
      <c r="B1247" s="475">
        <v>1.2799</v>
      </c>
    </row>
    <row r="1248" spans="1:2" x14ac:dyDescent="0.25">
      <c r="A1248" s="474">
        <v>41234</v>
      </c>
      <c r="B1248" s="475">
        <v>1.2799</v>
      </c>
    </row>
    <row r="1249" spans="1:2" x14ac:dyDescent="0.25">
      <c r="A1249" s="474">
        <v>41233</v>
      </c>
      <c r="B1249" s="475">
        <v>1.2771999999999999</v>
      </c>
    </row>
    <row r="1250" spans="1:2" x14ac:dyDescent="0.25">
      <c r="A1250" s="474">
        <v>41232</v>
      </c>
      <c r="B1250" s="475">
        <v>1.274</v>
      </c>
    </row>
    <row r="1251" spans="1:2" x14ac:dyDescent="0.25">
      <c r="A1251" s="474">
        <v>41231</v>
      </c>
      <c r="B1251" s="475">
        <v>1.274</v>
      </c>
    </row>
    <row r="1252" spans="1:2" x14ac:dyDescent="0.25">
      <c r="A1252" s="474">
        <v>41230</v>
      </c>
      <c r="B1252" s="475">
        <v>1.2748999999999999</v>
      </c>
    </row>
    <row r="1253" spans="1:2" x14ac:dyDescent="0.25">
      <c r="A1253" s="474">
        <v>41229</v>
      </c>
      <c r="B1253" s="475">
        <v>1.2754000000000001</v>
      </c>
    </row>
    <row r="1254" spans="1:2" x14ac:dyDescent="0.25">
      <c r="A1254" s="474">
        <v>41228</v>
      </c>
      <c r="B1254" s="475">
        <v>1.2727999999999999</v>
      </c>
    </row>
    <row r="1255" spans="1:2" x14ac:dyDescent="0.25">
      <c r="A1255" s="474">
        <v>41227</v>
      </c>
      <c r="B1255" s="475">
        <v>1.2695000000000001</v>
      </c>
    </row>
    <row r="1256" spans="1:2" x14ac:dyDescent="0.25">
      <c r="A1256" s="474">
        <v>41226</v>
      </c>
      <c r="B1256" s="475">
        <v>1.2717000000000001</v>
      </c>
    </row>
    <row r="1257" spans="1:2" x14ac:dyDescent="0.25">
      <c r="A1257" s="474">
        <v>41225</v>
      </c>
      <c r="B1257" s="475">
        <v>1.2709999999999999</v>
      </c>
    </row>
    <row r="1258" spans="1:2" x14ac:dyDescent="0.25">
      <c r="A1258" s="474">
        <v>41224</v>
      </c>
      <c r="B1258" s="475">
        <v>1.2709999999999999</v>
      </c>
    </row>
    <row r="1259" spans="1:2" x14ac:dyDescent="0.25">
      <c r="A1259" s="474">
        <v>41223</v>
      </c>
      <c r="B1259" s="475">
        <v>1.2736000000000001</v>
      </c>
    </row>
    <row r="1260" spans="1:2" x14ac:dyDescent="0.25">
      <c r="A1260" s="474">
        <v>41222</v>
      </c>
      <c r="B1260" s="475">
        <v>1.2749999999999999</v>
      </c>
    </row>
    <row r="1261" spans="1:2" x14ac:dyDescent="0.25">
      <c r="A1261" s="474">
        <v>41221</v>
      </c>
      <c r="B1261" s="475">
        <v>1.2805</v>
      </c>
    </row>
    <row r="1262" spans="1:2" x14ac:dyDescent="0.25">
      <c r="A1262" s="474">
        <v>41220</v>
      </c>
      <c r="B1262" s="475">
        <v>1.2797000000000001</v>
      </c>
    </row>
    <row r="1263" spans="1:2" x14ac:dyDescent="0.25">
      <c r="A1263" s="474">
        <v>41219</v>
      </c>
      <c r="B1263" s="475">
        <v>1.2805</v>
      </c>
    </row>
    <row r="1264" spans="1:2" x14ac:dyDescent="0.25">
      <c r="A1264" s="474">
        <v>41218</v>
      </c>
      <c r="B1264" s="475">
        <v>1.2835000000000001</v>
      </c>
    </row>
    <row r="1265" spans="1:2" x14ac:dyDescent="0.25">
      <c r="A1265" s="474">
        <v>41217</v>
      </c>
      <c r="B1265" s="475">
        <v>1.2835000000000001</v>
      </c>
    </row>
    <row r="1266" spans="1:2" x14ac:dyDescent="0.25">
      <c r="A1266" s="474">
        <v>41216</v>
      </c>
      <c r="B1266" s="475">
        <v>1.2889999999999999</v>
      </c>
    </row>
    <row r="1267" spans="1:2" x14ac:dyDescent="0.25">
      <c r="A1267" s="474">
        <v>41215</v>
      </c>
      <c r="B1267" s="475">
        <v>1.2952999999999999</v>
      </c>
    </row>
    <row r="1268" spans="1:2" x14ac:dyDescent="0.25">
      <c r="A1268" s="474">
        <v>41214</v>
      </c>
      <c r="B1268" s="475">
        <v>1.2971999999999999</v>
      </c>
    </row>
    <row r="1269" spans="1:2" x14ac:dyDescent="0.25">
      <c r="A1269" s="474">
        <v>41213</v>
      </c>
      <c r="B1269" s="475">
        <v>1.2936000000000001</v>
      </c>
    </row>
    <row r="1270" spans="1:2" x14ac:dyDescent="0.25">
      <c r="A1270" s="474">
        <v>41212</v>
      </c>
      <c r="B1270" s="475">
        <v>1.2912999999999999</v>
      </c>
    </row>
    <row r="1271" spans="1:2" x14ac:dyDescent="0.25">
      <c r="A1271" s="474">
        <v>41211</v>
      </c>
      <c r="B1271" s="475">
        <v>1.2936000000000001</v>
      </c>
    </row>
    <row r="1272" spans="1:2" x14ac:dyDescent="0.25">
      <c r="A1272" s="474">
        <v>41210</v>
      </c>
      <c r="B1272" s="475">
        <v>1.2935000000000001</v>
      </c>
    </row>
    <row r="1273" spans="1:2" x14ac:dyDescent="0.25">
      <c r="A1273" s="474">
        <v>41209</v>
      </c>
      <c r="B1273" s="475">
        <v>1.2930999999999999</v>
      </c>
    </row>
    <row r="1274" spans="1:2" x14ac:dyDescent="0.25">
      <c r="A1274" s="474">
        <v>41208</v>
      </c>
      <c r="B1274" s="475">
        <v>1.2976000000000001</v>
      </c>
    </row>
    <row r="1275" spans="1:2" x14ac:dyDescent="0.25">
      <c r="A1275" s="474">
        <v>41207</v>
      </c>
      <c r="B1275" s="475">
        <v>1.2966</v>
      </c>
    </row>
    <row r="1276" spans="1:2" x14ac:dyDescent="0.25">
      <c r="A1276" s="474">
        <v>41206</v>
      </c>
      <c r="B1276" s="475">
        <v>1.3019000000000001</v>
      </c>
    </row>
    <row r="1277" spans="1:2" x14ac:dyDescent="0.25">
      <c r="A1277" s="474">
        <v>41205</v>
      </c>
      <c r="B1277" s="475">
        <v>1.3048</v>
      </c>
    </row>
    <row r="1278" spans="1:2" x14ac:dyDescent="0.25">
      <c r="A1278" s="474">
        <v>41204</v>
      </c>
      <c r="B1278" s="475">
        <v>1.3022</v>
      </c>
    </row>
    <row r="1279" spans="1:2" x14ac:dyDescent="0.25">
      <c r="A1279" s="474">
        <v>41203</v>
      </c>
      <c r="B1279" s="475">
        <v>1.3022</v>
      </c>
    </row>
    <row r="1280" spans="1:2" x14ac:dyDescent="0.25">
      <c r="A1280" s="474">
        <v>41202</v>
      </c>
      <c r="B1280" s="475">
        <v>1.3050999999999999</v>
      </c>
    </row>
    <row r="1281" spans="1:2" x14ac:dyDescent="0.25">
      <c r="A1281" s="474">
        <v>41201</v>
      </c>
      <c r="B1281" s="475">
        <v>1.31</v>
      </c>
    </row>
    <row r="1282" spans="1:2" x14ac:dyDescent="0.25">
      <c r="A1282" s="474">
        <v>41200</v>
      </c>
      <c r="B1282" s="475">
        <v>1.3109</v>
      </c>
    </row>
    <row r="1283" spans="1:2" x14ac:dyDescent="0.25">
      <c r="A1283" s="474">
        <v>41199</v>
      </c>
      <c r="B1283" s="475">
        <v>1.3002</v>
      </c>
    </row>
    <row r="1284" spans="1:2" x14ac:dyDescent="0.25">
      <c r="A1284" s="474">
        <v>41198</v>
      </c>
      <c r="B1284" s="475">
        <v>1.2938000000000001</v>
      </c>
    </row>
    <row r="1285" spans="1:2" x14ac:dyDescent="0.25">
      <c r="A1285" s="474">
        <v>41197</v>
      </c>
      <c r="B1285" s="475">
        <v>1.2949999999999999</v>
      </c>
    </row>
    <row r="1286" spans="1:2" x14ac:dyDescent="0.25">
      <c r="A1286" s="474">
        <v>41196</v>
      </c>
      <c r="B1286" s="475">
        <v>1.2949999999999999</v>
      </c>
    </row>
    <row r="1287" spans="1:2" x14ac:dyDescent="0.25">
      <c r="A1287" s="474">
        <v>41195</v>
      </c>
      <c r="B1287" s="475">
        <v>1.2949999999999999</v>
      </c>
    </row>
    <row r="1288" spans="1:2" x14ac:dyDescent="0.25">
      <c r="A1288" s="474">
        <v>41194</v>
      </c>
      <c r="B1288" s="475">
        <v>1.2890999999999999</v>
      </c>
    </row>
    <row r="1289" spans="1:2" x14ac:dyDescent="0.25">
      <c r="A1289" s="474">
        <v>41193</v>
      </c>
      <c r="B1289" s="475">
        <v>1.2875000000000001</v>
      </c>
    </row>
    <row r="1290" spans="1:2" x14ac:dyDescent="0.25">
      <c r="A1290" s="474">
        <v>41192</v>
      </c>
      <c r="B1290" s="475">
        <v>1.2937000000000001</v>
      </c>
    </row>
    <row r="1291" spans="1:2" x14ac:dyDescent="0.25">
      <c r="A1291" s="474">
        <v>41191</v>
      </c>
      <c r="B1291" s="475">
        <v>1.2982</v>
      </c>
    </row>
    <row r="1292" spans="1:2" x14ac:dyDescent="0.25">
      <c r="A1292" s="474">
        <v>41190</v>
      </c>
      <c r="B1292" s="475">
        <v>1.3035000000000001</v>
      </c>
    </row>
    <row r="1293" spans="1:2" x14ac:dyDescent="0.25">
      <c r="A1293" s="474">
        <v>41189</v>
      </c>
      <c r="B1293" s="475">
        <v>1.3036000000000001</v>
      </c>
    </row>
    <row r="1294" spans="1:2" x14ac:dyDescent="0.25">
      <c r="A1294" s="474">
        <v>41188</v>
      </c>
      <c r="B1294" s="475">
        <v>1.3022</v>
      </c>
    </row>
    <row r="1295" spans="1:2" x14ac:dyDescent="0.25">
      <c r="A1295" s="474">
        <v>41187</v>
      </c>
      <c r="B1295" s="475">
        <v>1.2956000000000001</v>
      </c>
    </row>
    <row r="1296" spans="1:2" x14ac:dyDescent="0.25">
      <c r="A1296" s="474">
        <v>41186</v>
      </c>
      <c r="B1296" s="475">
        <v>1.2907</v>
      </c>
    </row>
    <row r="1297" spans="1:2" x14ac:dyDescent="0.25">
      <c r="A1297" s="474">
        <v>41185</v>
      </c>
      <c r="B1297" s="475">
        <v>1.2911999999999999</v>
      </c>
    </row>
    <row r="1298" spans="1:2" x14ac:dyDescent="0.25">
      <c r="A1298" s="474">
        <v>41184</v>
      </c>
      <c r="B1298" s="475">
        <v>1.2865</v>
      </c>
    </row>
    <row r="1299" spans="1:2" x14ac:dyDescent="0.25">
      <c r="A1299" s="474">
        <v>41183</v>
      </c>
      <c r="B1299" s="475">
        <v>1.2854000000000001</v>
      </c>
    </row>
    <row r="1300" spans="1:2" x14ac:dyDescent="0.25">
      <c r="A1300" s="474">
        <v>41182</v>
      </c>
      <c r="B1300" s="475">
        <v>1.2855000000000001</v>
      </c>
    </row>
    <row r="1301" spans="1:2" x14ac:dyDescent="0.25">
      <c r="A1301" s="474">
        <v>41181</v>
      </c>
      <c r="B1301" s="475">
        <v>1.2907</v>
      </c>
    </row>
    <row r="1302" spans="1:2" x14ac:dyDescent="0.25">
      <c r="A1302" s="474">
        <v>41180</v>
      </c>
      <c r="B1302" s="475">
        <v>1.288</v>
      </c>
    </row>
    <row r="1303" spans="1:2" x14ac:dyDescent="0.25">
      <c r="A1303" s="474">
        <v>41179</v>
      </c>
      <c r="B1303" s="475">
        <v>1.2874000000000001</v>
      </c>
    </row>
    <row r="1304" spans="1:2" x14ac:dyDescent="0.25">
      <c r="A1304" s="474">
        <v>41178</v>
      </c>
      <c r="B1304" s="475">
        <v>1.2929999999999999</v>
      </c>
    </row>
    <row r="1305" spans="1:2" x14ac:dyDescent="0.25">
      <c r="A1305" s="474">
        <v>41177</v>
      </c>
      <c r="B1305" s="475">
        <v>1.2934000000000001</v>
      </c>
    </row>
    <row r="1306" spans="1:2" x14ac:dyDescent="0.25">
      <c r="A1306" s="474">
        <v>41176</v>
      </c>
      <c r="B1306" s="475">
        <v>1.2977000000000001</v>
      </c>
    </row>
    <row r="1307" spans="1:2" x14ac:dyDescent="0.25">
      <c r="A1307" s="474">
        <v>41175</v>
      </c>
      <c r="B1307" s="475">
        <v>1.2978000000000001</v>
      </c>
    </row>
    <row r="1308" spans="1:2" x14ac:dyDescent="0.25">
      <c r="A1308" s="474">
        <v>41174</v>
      </c>
      <c r="B1308" s="475">
        <v>1.2988999999999999</v>
      </c>
    </row>
    <row r="1309" spans="1:2" x14ac:dyDescent="0.25">
      <c r="A1309" s="474">
        <v>41173</v>
      </c>
      <c r="B1309" s="475">
        <v>1.2984</v>
      </c>
    </row>
    <row r="1310" spans="1:2" x14ac:dyDescent="0.25">
      <c r="A1310" s="474">
        <v>41172</v>
      </c>
      <c r="B1310" s="475">
        <v>1.3046</v>
      </c>
    </row>
    <row r="1311" spans="1:2" x14ac:dyDescent="0.25">
      <c r="A1311" s="474">
        <v>41171</v>
      </c>
      <c r="B1311" s="475">
        <v>1.3076000000000001</v>
      </c>
    </row>
    <row r="1312" spans="1:2" x14ac:dyDescent="0.25">
      <c r="A1312" s="474">
        <v>41170</v>
      </c>
      <c r="B1312" s="475">
        <v>1.3118000000000001</v>
      </c>
    </row>
    <row r="1313" spans="1:2" x14ac:dyDescent="0.25">
      <c r="A1313" s="474">
        <v>41169</v>
      </c>
      <c r="B1313" s="475">
        <v>1.3125</v>
      </c>
    </row>
    <row r="1314" spans="1:2" x14ac:dyDescent="0.25">
      <c r="A1314" s="474">
        <v>41168</v>
      </c>
      <c r="B1314" s="475">
        <v>1.3126</v>
      </c>
    </row>
    <row r="1315" spans="1:2" x14ac:dyDescent="0.25">
      <c r="A1315" s="474">
        <v>41167</v>
      </c>
      <c r="B1315" s="475">
        <v>1.306</v>
      </c>
    </row>
    <row r="1316" spans="1:2" x14ac:dyDescent="0.25">
      <c r="A1316" s="474">
        <v>41166</v>
      </c>
      <c r="B1316" s="475">
        <v>1.2921</v>
      </c>
    </row>
    <row r="1317" spans="1:2" x14ac:dyDescent="0.25">
      <c r="A1317" s="474">
        <v>41165</v>
      </c>
      <c r="B1317" s="475">
        <v>1.288</v>
      </c>
    </row>
    <row r="1318" spans="1:2" x14ac:dyDescent="0.25">
      <c r="A1318" s="474">
        <v>41164</v>
      </c>
      <c r="B1318" s="475">
        <v>1.2802</v>
      </c>
    </row>
    <row r="1319" spans="1:2" x14ac:dyDescent="0.25">
      <c r="A1319" s="474">
        <v>41163</v>
      </c>
      <c r="B1319" s="475">
        <v>1.2785</v>
      </c>
    </row>
    <row r="1320" spans="1:2" x14ac:dyDescent="0.25">
      <c r="A1320" s="474">
        <v>41162</v>
      </c>
      <c r="B1320" s="475">
        <v>1.2813000000000001</v>
      </c>
    </row>
    <row r="1321" spans="1:2" x14ac:dyDescent="0.25">
      <c r="A1321" s="474">
        <v>41161</v>
      </c>
      <c r="B1321" s="475">
        <v>1.2814000000000001</v>
      </c>
    </row>
    <row r="1322" spans="1:2" x14ac:dyDescent="0.25">
      <c r="A1322" s="474">
        <v>41160</v>
      </c>
      <c r="B1322" s="475">
        <v>1.2699</v>
      </c>
    </row>
    <row r="1323" spans="1:2" x14ac:dyDescent="0.25">
      <c r="A1323" s="474">
        <v>41159</v>
      </c>
      <c r="B1323" s="475">
        <v>1.2614000000000001</v>
      </c>
    </row>
    <row r="1324" spans="1:2" x14ac:dyDescent="0.25">
      <c r="A1324" s="474">
        <v>41158</v>
      </c>
      <c r="B1324" s="475">
        <v>1.2561</v>
      </c>
    </row>
    <row r="1325" spans="1:2" x14ac:dyDescent="0.25">
      <c r="A1325" s="474">
        <v>41157</v>
      </c>
      <c r="B1325" s="475">
        <v>1.2589999999999999</v>
      </c>
    </row>
    <row r="1326" spans="1:2" x14ac:dyDescent="0.25">
      <c r="A1326" s="474">
        <v>41156</v>
      </c>
      <c r="B1326" s="475">
        <v>1.2578</v>
      </c>
    </row>
    <row r="1327" spans="1:2" x14ac:dyDescent="0.25">
      <c r="A1327" s="474">
        <v>41155</v>
      </c>
      <c r="B1327" s="475">
        <v>1.2573000000000001</v>
      </c>
    </row>
    <row r="1328" spans="1:2" x14ac:dyDescent="0.25">
      <c r="A1328" s="474">
        <v>41154</v>
      </c>
      <c r="B1328" s="475">
        <v>1.2573000000000001</v>
      </c>
    </row>
    <row r="1329" spans="1:2" x14ac:dyDescent="0.25">
      <c r="A1329" s="474">
        <v>41153</v>
      </c>
      <c r="B1329" s="475">
        <v>1.2546999999999999</v>
      </c>
    </row>
    <row r="1330" spans="1:2" x14ac:dyDescent="0.25">
      <c r="A1330" s="474">
        <v>41152</v>
      </c>
      <c r="B1330" s="475">
        <v>1.2531000000000001</v>
      </c>
    </row>
    <row r="1331" spans="1:2" x14ac:dyDescent="0.25">
      <c r="A1331" s="474">
        <v>41151</v>
      </c>
      <c r="B1331" s="475">
        <v>1.2548999999999999</v>
      </c>
    </row>
    <row r="1332" spans="1:2" x14ac:dyDescent="0.25">
      <c r="A1332" s="474">
        <v>41150</v>
      </c>
      <c r="B1332" s="475">
        <v>1.2524</v>
      </c>
    </row>
    <row r="1333" spans="1:2" x14ac:dyDescent="0.25">
      <c r="A1333" s="474">
        <v>41149</v>
      </c>
      <c r="B1333" s="475">
        <v>1.2513000000000001</v>
      </c>
    </row>
    <row r="1334" spans="1:2" x14ac:dyDescent="0.25">
      <c r="A1334" s="474">
        <v>41148</v>
      </c>
      <c r="B1334" s="475">
        <v>1.2509999999999999</v>
      </c>
    </row>
    <row r="1335" spans="1:2" x14ac:dyDescent="0.25">
      <c r="A1335" s="474">
        <v>41147</v>
      </c>
      <c r="B1335" s="475">
        <v>1.2509999999999999</v>
      </c>
    </row>
    <row r="1336" spans="1:2" x14ac:dyDescent="0.25">
      <c r="A1336" s="474">
        <v>41146</v>
      </c>
      <c r="B1336" s="475">
        <v>1.2538</v>
      </c>
    </row>
    <row r="1337" spans="1:2" x14ac:dyDescent="0.25">
      <c r="A1337" s="474">
        <v>41145</v>
      </c>
      <c r="B1337" s="475">
        <v>1.2549999999999999</v>
      </c>
    </row>
    <row r="1338" spans="1:2" x14ac:dyDescent="0.25">
      <c r="A1338" s="474">
        <v>41144</v>
      </c>
      <c r="B1338" s="475">
        <v>1.2471000000000001</v>
      </c>
    </row>
    <row r="1339" spans="1:2" x14ac:dyDescent="0.25">
      <c r="A1339" s="474">
        <v>41143</v>
      </c>
      <c r="B1339" s="475">
        <v>1.2406999999999999</v>
      </c>
    </row>
    <row r="1340" spans="1:2" x14ac:dyDescent="0.25">
      <c r="A1340" s="474">
        <v>41142</v>
      </c>
      <c r="B1340" s="475">
        <v>1.2335</v>
      </c>
    </row>
    <row r="1341" spans="1:2" x14ac:dyDescent="0.25">
      <c r="A1341" s="474">
        <v>41141</v>
      </c>
      <c r="B1341" s="475">
        <v>1.2332000000000001</v>
      </c>
    </row>
    <row r="1342" spans="1:2" x14ac:dyDescent="0.25">
      <c r="A1342" s="474">
        <v>41140</v>
      </c>
      <c r="B1342" s="475">
        <v>1.2331000000000001</v>
      </c>
    </row>
    <row r="1343" spans="1:2" x14ac:dyDescent="0.25">
      <c r="A1343" s="474">
        <v>41139</v>
      </c>
      <c r="B1343" s="475">
        <v>1.2343999999999999</v>
      </c>
    </row>
    <row r="1344" spans="1:2" x14ac:dyDescent="0.25">
      <c r="A1344" s="474">
        <v>41138</v>
      </c>
      <c r="B1344" s="475">
        <v>1.2306999999999999</v>
      </c>
    </row>
    <row r="1345" spans="1:2" x14ac:dyDescent="0.25">
      <c r="A1345" s="474">
        <v>41137</v>
      </c>
      <c r="B1345" s="475">
        <v>1.2305999999999999</v>
      </c>
    </row>
    <row r="1346" spans="1:2" x14ac:dyDescent="0.25">
      <c r="A1346" s="474">
        <v>41136</v>
      </c>
      <c r="B1346" s="475">
        <v>1.2343</v>
      </c>
    </row>
    <row r="1347" spans="1:2" x14ac:dyDescent="0.25">
      <c r="A1347" s="474">
        <v>41135</v>
      </c>
      <c r="B1347" s="475">
        <v>1.2312000000000001</v>
      </c>
    </row>
    <row r="1348" spans="1:2" x14ac:dyDescent="0.25">
      <c r="A1348" s="474">
        <v>41134</v>
      </c>
      <c r="B1348" s="475">
        <v>1.2286999999999999</v>
      </c>
    </row>
    <row r="1349" spans="1:2" x14ac:dyDescent="0.25">
      <c r="A1349" s="474">
        <v>41133</v>
      </c>
      <c r="B1349" s="475">
        <v>1.2285999999999999</v>
      </c>
    </row>
    <row r="1350" spans="1:2" x14ac:dyDescent="0.25">
      <c r="A1350" s="474">
        <v>41132</v>
      </c>
      <c r="B1350" s="475">
        <v>1.2286999999999999</v>
      </c>
    </row>
    <row r="1351" spans="1:2" x14ac:dyDescent="0.25">
      <c r="A1351" s="474">
        <v>41131</v>
      </c>
      <c r="B1351" s="475">
        <v>1.2335</v>
      </c>
    </row>
    <row r="1352" spans="1:2" x14ac:dyDescent="0.25">
      <c r="A1352" s="474">
        <v>41130</v>
      </c>
      <c r="B1352" s="475">
        <v>1.2372000000000001</v>
      </c>
    </row>
    <row r="1353" spans="1:2" x14ac:dyDescent="0.25">
      <c r="A1353" s="474">
        <v>41129</v>
      </c>
      <c r="B1353" s="475">
        <v>1.2406999999999999</v>
      </c>
    </row>
    <row r="1354" spans="1:2" x14ac:dyDescent="0.25">
      <c r="A1354" s="474">
        <v>41128</v>
      </c>
      <c r="B1354" s="475">
        <v>1.2390000000000001</v>
      </c>
    </row>
    <row r="1355" spans="1:2" x14ac:dyDescent="0.25">
      <c r="A1355" s="474">
        <v>41127</v>
      </c>
      <c r="B1355" s="475">
        <v>1.2383999999999999</v>
      </c>
    </row>
    <row r="1356" spans="1:2" x14ac:dyDescent="0.25">
      <c r="A1356" s="474">
        <v>41126</v>
      </c>
      <c r="B1356" s="475">
        <v>1.2383999999999999</v>
      </c>
    </row>
    <row r="1357" spans="1:2" x14ac:dyDescent="0.25">
      <c r="A1357" s="474">
        <v>41125</v>
      </c>
      <c r="B1357" s="475">
        <v>1.2253000000000001</v>
      </c>
    </row>
    <row r="1358" spans="1:2" x14ac:dyDescent="0.25">
      <c r="A1358" s="474">
        <v>41124</v>
      </c>
      <c r="B1358" s="475">
        <v>1.2225999999999999</v>
      </c>
    </row>
    <row r="1359" spans="1:2" x14ac:dyDescent="0.25">
      <c r="A1359" s="474">
        <v>41123</v>
      </c>
      <c r="B1359" s="475">
        <v>1.2294</v>
      </c>
    </row>
    <row r="1360" spans="1:2" x14ac:dyDescent="0.25">
      <c r="A1360" s="474">
        <v>41122</v>
      </c>
      <c r="B1360" s="475">
        <v>1.2282</v>
      </c>
    </row>
    <row r="1361" spans="1:2" x14ac:dyDescent="0.25">
      <c r="A1361" s="474">
        <v>41121</v>
      </c>
      <c r="B1361" s="475">
        <v>1.2274</v>
      </c>
    </row>
    <row r="1362" spans="1:2" x14ac:dyDescent="0.25">
      <c r="A1362" s="474">
        <v>41120</v>
      </c>
      <c r="B1362" s="475">
        <v>1.2317</v>
      </c>
    </row>
    <row r="1363" spans="1:2" x14ac:dyDescent="0.25">
      <c r="A1363" s="474">
        <v>41119</v>
      </c>
      <c r="B1363" s="475">
        <v>1.2318</v>
      </c>
    </row>
    <row r="1364" spans="1:2" x14ac:dyDescent="0.25">
      <c r="A1364" s="474">
        <v>41118</v>
      </c>
      <c r="B1364" s="475">
        <v>1.23</v>
      </c>
    </row>
    <row r="1365" spans="1:2" x14ac:dyDescent="0.25">
      <c r="A1365" s="474">
        <v>41117</v>
      </c>
      <c r="B1365" s="475">
        <v>1.2201</v>
      </c>
    </row>
    <row r="1366" spans="1:2" x14ac:dyDescent="0.25">
      <c r="A1366" s="474">
        <v>41116</v>
      </c>
      <c r="B1366" s="475">
        <v>1.2107000000000001</v>
      </c>
    </row>
    <row r="1367" spans="1:2" x14ac:dyDescent="0.25">
      <c r="A1367" s="474">
        <v>41115</v>
      </c>
      <c r="B1367" s="475">
        <v>1.2099</v>
      </c>
    </row>
    <row r="1368" spans="1:2" x14ac:dyDescent="0.25">
      <c r="A1368" s="474">
        <v>41114</v>
      </c>
      <c r="B1368" s="475">
        <v>1.2115</v>
      </c>
    </row>
    <row r="1369" spans="1:2" x14ac:dyDescent="0.25">
      <c r="A1369" s="474">
        <v>41113</v>
      </c>
      <c r="B1369" s="475">
        <v>1.2151000000000001</v>
      </c>
    </row>
    <row r="1370" spans="1:2" x14ac:dyDescent="0.25">
      <c r="A1370" s="474">
        <v>41112</v>
      </c>
      <c r="B1370" s="475">
        <v>1.2154</v>
      </c>
    </row>
    <row r="1371" spans="1:2" x14ac:dyDescent="0.25">
      <c r="A1371" s="474">
        <v>41111</v>
      </c>
      <c r="B1371" s="475">
        <v>1.2224999999999999</v>
      </c>
    </row>
    <row r="1372" spans="1:2" x14ac:dyDescent="0.25">
      <c r="A1372" s="474">
        <v>41110</v>
      </c>
      <c r="B1372" s="475">
        <v>1.228</v>
      </c>
    </row>
    <row r="1373" spans="1:2" x14ac:dyDescent="0.25">
      <c r="A1373" s="474">
        <v>41109</v>
      </c>
      <c r="B1373" s="475">
        <v>1.2271000000000001</v>
      </c>
    </row>
    <row r="1374" spans="1:2" x14ac:dyDescent="0.25">
      <c r="A1374" s="474">
        <v>41108</v>
      </c>
      <c r="B1374" s="475">
        <v>1.2277</v>
      </c>
    </row>
    <row r="1375" spans="1:2" x14ac:dyDescent="0.25">
      <c r="A1375" s="474">
        <v>41107</v>
      </c>
      <c r="B1375" s="475">
        <v>1.2238</v>
      </c>
    </row>
    <row r="1376" spans="1:2" x14ac:dyDescent="0.25">
      <c r="A1376" s="474">
        <v>41106</v>
      </c>
      <c r="B1376" s="475">
        <v>1.2248000000000001</v>
      </c>
    </row>
    <row r="1377" spans="1:2" x14ac:dyDescent="0.25">
      <c r="A1377" s="474">
        <v>41105</v>
      </c>
      <c r="B1377" s="475">
        <v>1.2246999999999999</v>
      </c>
    </row>
    <row r="1378" spans="1:2" x14ac:dyDescent="0.25">
      <c r="A1378" s="474">
        <v>41104</v>
      </c>
      <c r="B1378" s="475">
        <v>1.2210000000000001</v>
      </c>
    </row>
    <row r="1379" spans="1:2" x14ac:dyDescent="0.25">
      <c r="A1379" s="474">
        <v>41103</v>
      </c>
      <c r="B1379" s="475">
        <v>1.2214</v>
      </c>
    </row>
    <row r="1380" spans="1:2" x14ac:dyDescent="0.25">
      <c r="A1380" s="474">
        <v>41102</v>
      </c>
      <c r="B1380" s="475">
        <v>1.2257</v>
      </c>
    </row>
    <row r="1381" spans="1:2" x14ac:dyDescent="0.25">
      <c r="A1381" s="474">
        <v>41101</v>
      </c>
      <c r="B1381" s="475">
        <v>1.2286999999999999</v>
      </c>
    </row>
    <row r="1382" spans="1:2" x14ac:dyDescent="0.25">
      <c r="A1382" s="474">
        <v>41100</v>
      </c>
      <c r="B1382" s="475">
        <v>1.2292000000000001</v>
      </c>
    </row>
    <row r="1383" spans="1:2" x14ac:dyDescent="0.25">
      <c r="A1383" s="474">
        <v>41099</v>
      </c>
      <c r="B1383" s="475">
        <v>1.2281</v>
      </c>
    </row>
    <row r="1384" spans="1:2" x14ac:dyDescent="0.25">
      <c r="A1384" s="474">
        <v>41098</v>
      </c>
      <c r="B1384" s="475">
        <v>1.2283999999999999</v>
      </c>
    </row>
    <row r="1385" spans="1:2" x14ac:dyDescent="0.25">
      <c r="A1385" s="474">
        <v>41097</v>
      </c>
      <c r="B1385" s="475">
        <v>1.2352000000000001</v>
      </c>
    </row>
    <row r="1386" spans="1:2" x14ac:dyDescent="0.25">
      <c r="A1386" s="474">
        <v>41096</v>
      </c>
      <c r="B1386" s="475">
        <v>1.2471000000000001</v>
      </c>
    </row>
    <row r="1387" spans="1:2" x14ac:dyDescent="0.25">
      <c r="A1387" s="474">
        <v>41095</v>
      </c>
      <c r="B1387" s="475">
        <v>1.2569999999999999</v>
      </c>
    </row>
    <row r="1388" spans="1:2" x14ac:dyDescent="0.25">
      <c r="A1388" s="474">
        <v>41094</v>
      </c>
      <c r="B1388" s="475">
        <v>1.2592000000000001</v>
      </c>
    </row>
    <row r="1389" spans="1:2" x14ac:dyDescent="0.25">
      <c r="A1389" s="474">
        <v>41093</v>
      </c>
      <c r="B1389" s="475">
        <v>1.2617</v>
      </c>
    </row>
    <row r="1390" spans="1:2" x14ac:dyDescent="0.25">
      <c r="A1390" s="474">
        <v>41092</v>
      </c>
      <c r="B1390" s="475">
        <v>1.266</v>
      </c>
    </row>
    <row r="1391" spans="1:2" x14ac:dyDescent="0.25">
      <c r="A1391" s="474">
        <v>41091</v>
      </c>
      <c r="B1391" s="475">
        <v>1.266</v>
      </c>
    </row>
    <row r="1392" spans="1:2" x14ac:dyDescent="0.25">
      <c r="A1392" s="474">
        <v>41090</v>
      </c>
      <c r="B1392" s="475">
        <v>1.2577</v>
      </c>
    </row>
    <row r="1393" spans="1:2" x14ac:dyDescent="0.25">
      <c r="A1393" s="474">
        <v>41089</v>
      </c>
      <c r="B1393" s="475">
        <v>1.2459</v>
      </c>
    </row>
    <row r="1394" spans="1:2" x14ac:dyDescent="0.25">
      <c r="A1394" s="474">
        <v>41088</v>
      </c>
      <c r="B1394" s="475">
        <v>1.2483</v>
      </c>
    </row>
    <row r="1395" spans="1:2" x14ac:dyDescent="0.25">
      <c r="A1395" s="474">
        <v>41087</v>
      </c>
      <c r="B1395" s="475">
        <v>1.2498</v>
      </c>
    </row>
    <row r="1396" spans="1:2" x14ac:dyDescent="0.25">
      <c r="A1396" s="474">
        <v>41086</v>
      </c>
      <c r="B1396" s="475">
        <v>1.2511000000000001</v>
      </c>
    </row>
    <row r="1397" spans="1:2" x14ac:dyDescent="0.25">
      <c r="A1397" s="474">
        <v>41085</v>
      </c>
      <c r="B1397" s="475">
        <v>1.2563</v>
      </c>
    </row>
    <row r="1398" spans="1:2" x14ac:dyDescent="0.25">
      <c r="A1398" s="474">
        <v>41084</v>
      </c>
      <c r="B1398" s="475">
        <v>1.2565</v>
      </c>
    </row>
    <row r="1399" spans="1:2" x14ac:dyDescent="0.25">
      <c r="A1399" s="474">
        <v>41083</v>
      </c>
      <c r="B1399" s="475">
        <v>1.2552000000000001</v>
      </c>
    </row>
    <row r="1400" spans="1:2" x14ac:dyDescent="0.25">
      <c r="A1400" s="474">
        <v>41082</v>
      </c>
      <c r="B1400" s="475">
        <v>1.2643</v>
      </c>
    </row>
    <row r="1401" spans="1:2" x14ac:dyDescent="0.25">
      <c r="A1401" s="474">
        <v>41081</v>
      </c>
      <c r="B1401" s="475">
        <v>1.2687999999999999</v>
      </c>
    </row>
    <row r="1402" spans="1:2" x14ac:dyDescent="0.25">
      <c r="A1402" s="474">
        <v>41080</v>
      </c>
      <c r="B1402" s="475">
        <v>1.2628999999999999</v>
      </c>
    </row>
    <row r="1403" spans="1:2" x14ac:dyDescent="0.25">
      <c r="A1403" s="474">
        <v>41079</v>
      </c>
      <c r="B1403" s="475">
        <v>1.2647999999999999</v>
      </c>
    </row>
    <row r="1404" spans="1:2" x14ac:dyDescent="0.25">
      <c r="A1404" s="474">
        <v>41078</v>
      </c>
      <c r="B1404" s="475">
        <v>1.2639</v>
      </c>
    </row>
    <row r="1405" spans="1:2" x14ac:dyDescent="0.25">
      <c r="A1405" s="474">
        <v>41077</v>
      </c>
      <c r="B1405" s="475">
        <v>1.2633000000000001</v>
      </c>
    </row>
    <row r="1406" spans="1:2" x14ac:dyDescent="0.25">
      <c r="A1406" s="474">
        <v>41076</v>
      </c>
      <c r="B1406" s="475">
        <v>1.2627999999999999</v>
      </c>
    </row>
    <row r="1407" spans="1:2" x14ac:dyDescent="0.25">
      <c r="A1407" s="474">
        <v>41075</v>
      </c>
      <c r="B1407" s="475">
        <v>1.2579</v>
      </c>
    </row>
    <row r="1408" spans="1:2" x14ac:dyDescent="0.25">
      <c r="A1408" s="474">
        <v>41074</v>
      </c>
      <c r="B1408" s="475">
        <v>1.2531000000000001</v>
      </c>
    </row>
    <row r="1409" spans="1:2" x14ac:dyDescent="0.25">
      <c r="A1409" s="474">
        <v>41073</v>
      </c>
      <c r="B1409" s="475">
        <v>1.2490000000000001</v>
      </c>
    </row>
    <row r="1410" spans="1:2" x14ac:dyDescent="0.25">
      <c r="A1410" s="474">
        <v>41072</v>
      </c>
      <c r="B1410" s="475">
        <v>1.2579</v>
      </c>
    </row>
    <row r="1411" spans="1:2" x14ac:dyDescent="0.25">
      <c r="A1411" s="474">
        <v>41071</v>
      </c>
      <c r="B1411" s="475">
        <v>1.2534000000000001</v>
      </c>
    </row>
    <row r="1412" spans="1:2" x14ac:dyDescent="0.25">
      <c r="A1412" s="474">
        <v>41070</v>
      </c>
      <c r="B1412" s="475">
        <v>1.2505999999999999</v>
      </c>
    </row>
    <row r="1413" spans="1:2" x14ac:dyDescent="0.25">
      <c r="A1413" s="474">
        <v>41069</v>
      </c>
      <c r="B1413" s="475">
        <v>1.2502</v>
      </c>
    </row>
    <row r="1414" spans="1:2" x14ac:dyDescent="0.25">
      <c r="A1414" s="474">
        <v>41068</v>
      </c>
      <c r="B1414" s="475">
        <v>1.2574000000000001</v>
      </c>
    </row>
    <row r="1415" spans="1:2" x14ac:dyDescent="0.25">
      <c r="A1415" s="474">
        <v>41067</v>
      </c>
      <c r="B1415" s="475">
        <v>1.2501</v>
      </c>
    </row>
    <row r="1416" spans="1:2" x14ac:dyDescent="0.25">
      <c r="A1416" s="474">
        <v>41066</v>
      </c>
      <c r="B1416" s="475">
        <v>1.2473000000000001</v>
      </c>
    </row>
    <row r="1417" spans="1:2" x14ac:dyDescent="0.25">
      <c r="A1417" s="474">
        <v>41065</v>
      </c>
      <c r="B1417" s="475">
        <v>1.2439</v>
      </c>
    </row>
    <row r="1418" spans="1:2" x14ac:dyDescent="0.25">
      <c r="A1418" s="474">
        <v>41064</v>
      </c>
      <c r="B1418" s="475">
        <v>1.2414000000000001</v>
      </c>
    </row>
    <row r="1419" spans="1:2" x14ac:dyDescent="0.25">
      <c r="A1419" s="474">
        <v>41063</v>
      </c>
      <c r="B1419" s="475">
        <v>1.2428999999999999</v>
      </c>
    </row>
    <row r="1420" spans="1:2" x14ac:dyDescent="0.25">
      <c r="A1420" s="474">
        <v>41062</v>
      </c>
      <c r="B1420" s="475">
        <v>1.2363</v>
      </c>
    </row>
    <row r="1421" spans="1:2" x14ac:dyDescent="0.25">
      <c r="A1421" s="474">
        <v>41061</v>
      </c>
      <c r="B1421" s="475">
        <v>1.2381</v>
      </c>
    </row>
    <row r="1422" spans="1:2" x14ac:dyDescent="0.25">
      <c r="A1422" s="474">
        <v>41060</v>
      </c>
      <c r="B1422" s="475">
        <v>1.244</v>
      </c>
    </row>
    <row r="1423" spans="1:2" x14ac:dyDescent="0.25">
      <c r="A1423" s="474">
        <v>41059</v>
      </c>
      <c r="B1423" s="475">
        <v>1.2524999999999999</v>
      </c>
    </row>
    <row r="1424" spans="1:2" x14ac:dyDescent="0.25">
      <c r="A1424" s="474">
        <v>41058</v>
      </c>
      <c r="B1424" s="475">
        <v>1.2567999999999999</v>
      </c>
    </row>
    <row r="1425" spans="1:2" x14ac:dyDescent="0.25">
      <c r="A1425" s="474">
        <v>41057</v>
      </c>
      <c r="B1425" s="475">
        <v>1.2526999999999999</v>
      </c>
    </row>
    <row r="1426" spans="1:2" x14ac:dyDescent="0.25">
      <c r="A1426" s="474">
        <v>41056</v>
      </c>
      <c r="B1426" s="475">
        <v>1.2514000000000001</v>
      </c>
    </row>
    <row r="1427" spans="1:2" x14ac:dyDescent="0.25">
      <c r="A1427" s="474">
        <v>41055</v>
      </c>
      <c r="B1427" s="475">
        <v>1.2539</v>
      </c>
    </row>
    <row r="1428" spans="1:2" x14ac:dyDescent="0.25">
      <c r="A1428" s="474">
        <v>41054</v>
      </c>
      <c r="B1428" s="475">
        <v>1.2567999999999999</v>
      </c>
    </row>
    <row r="1429" spans="1:2" x14ac:dyDescent="0.25">
      <c r="A1429" s="474">
        <v>41053</v>
      </c>
      <c r="B1429" s="475">
        <v>1.2638</v>
      </c>
    </row>
    <row r="1430" spans="1:2" x14ac:dyDescent="0.25">
      <c r="A1430" s="474">
        <v>41052</v>
      </c>
      <c r="B1430" s="475">
        <v>1.2767999999999999</v>
      </c>
    </row>
    <row r="1431" spans="1:2" x14ac:dyDescent="0.25">
      <c r="A1431" s="474">
        <v>41051</v>
      </c>
      <c r="B1431" s="475">
        <v>1.2777000000000001</v>
      </c>
    </row>
    <row r="1432" spans="1:2" x14ac:dyDescent="0.25">
      <c r="A1432" s="474">
        <v>41050</v>
      </c>
      <c r="B1432" s="475">
        <v>1.2764</v>
      </c>
    </row>
    <row r="1433" spans="1:2" x14ac:dyDescent="0.25">
      <c r="A1433" s="474">
        <v>41049</v>
      </c>
      <c r="B1433" s="475">
        <v>1.2766</v>
      </c>
    </row>
    <row r="1434" spans="1:2" x14ac:dyDescent="0.25">
      <c r="A1434" s="474">
        <v>41048</v>
      </c>
      <c r="B1434" s="475">
        <v>1.2702</v>
      </c>
    </row>
    <row r="1435" spans="1:2" x14ac:dyDescent="0.25">
      <c r="A1435" s="474">
        <v>41047</v>
      </c>
      <c r="B1435" s="475">
        <v>1.2718</v>
      </c>
    </row>
    <row r="1436" spans="1:2" x14ac:dyDescent="0.25">
      <c r="A1436" s="474">
        <v>41046</v>
      </c>
      <c r="B1436" s="475">
        <v>1.2724</v>
      </c>
    </row>
    <row r="1437" spans="1:2" x14ac:dyDescent="0.25">
      <c r="A1437" s="474">
        <v>41045</v>
      </c>
      <c r="B1437" s="475">
        <v>1.2810999999999999</v>
      </c>
    </row>
    <row r="1438" spans="1:2" x14ac:dyDescent="0.25">
      <c r="A1438" s="474">
        <v>41044</v>
      </c>
      <c r="B1438" s="475">
        <v>1.2868999999999999</v>
      </c>
    </row>
    <row r="1439" spans="1:2" x14ac:dyDescent="0.25">
      <c r="A1439" s="474">
        <v>41043</v>
      </c>
      <c r="B1439" s="475">
        <v>1.2912999999999999</v>
      </c>
    </row>
    <row r="1440" spans="1:2" x14ac:dyDescent="0.25">
      <c r="A1440" s="474">
        <v>41042</v>
      </c>
      <c r="B1440" s="475">
        <v>1.2912999999999999</v>
      </c>
    </row>
    <row r="1441" spans="1:2" x14ac:dyDescent="0.25">
      <c r="A1441" s="474">
        <v>41041</v>
      </c>
      <c r="B1441" s="475">
        <v>1.2929999999999999</v>
      </c>
    </row>
    <row r="1442" spans="1:2" x14ac:dyDescent="0.25">
      <c r="A1442" s="474">
        <v>41040</v>
      </c>
      <c r="B1442" s="475">
        <v>1.2948</v>
      </c>
    </row>
    <row r="1443" spans="1:2" x14ac:dyDescent="0.25">
      <c r="A1443" s="474">
        <v>41039</v>
      </c>
      <c r="B1443" s="475">
        <v>1.2968</v>
      </c>
    </row>
    <row r="1444" spans="1:2" x14ac:dyDescent="0.25">
      <c r="A1444" s="474">
        <v>41038</v>
      </c>
      <c r="B1444" s="475">
        <v>1.3025</v>
      </c>
    </row>
    <row r="1445" spans="1:2" x14ac:dyDescent="0.25">
      <c r="A1445" s="474">
        <v>41037</v>
      </c>
      <c r="B1445" s="475">
        <v>1.3017000000000001</v>
      </c>
    </row>
    <row r="1446" spans="1:2" x14ac:dyDescent="0.25">
      <c r="A1446" s="474">
        <v>41036</v>
      </c>
      <c r="B1446" s="475">
        <v>1.3071999999999999</v>
      </c>
    </row>
    <row r="1447" spans="1:2" x14ac:dyDescent="0.25">
      <c r="A1447" s="474">
        <v>41035</v>
      </c>
      <c r="B1447" s="475">
        <v>1.3079000000000001</v>
      </c>
    </row>
    <row r="1448" spans="1:2" x14ac:dyDescent="0.25">
      <c r="A1448" s="474">
        <v>41034</v>
      </c>
      <c r="B1448" s="475">
        <v>1.3130999999999999</v>
      </c>
    </row>
    <row r="1449" spans="1:2" x14ac:dyDescent="0.25">
      <c r="A1449" s="474">
        <v>41033</v>
      </c>
      <c r="B1449" s="475">
        <v>1.3146</v>
      </c>
    </row>
    <row r="1450" spans="1:2" x14ac:dyDescent="0.25">
      <c r="A1450" s="474">
        <v>41032</v>
      </c>
      <c r="B1450" s="475">
        <v>1.3186</v>
      </c>
    </row>
    <row r="1451" spans="1:2" x14ac:dyDescent="0.25">
      <c r="A1451" s="474">
        <v>41031</v>
      </c>
      <c r="B1451" s="475">
        <v>1.3244</v>
      </c>
    </row>
    <row r="1452" spans="1:2" x14ac:dyDescent="0.25">
      <c r="A1452" s="474">
        <v>41030</v>
      </c>
      <c r="B1452" s="475">
        <v>1.3234999999999999</v>
      </c>
    </row>
    <row r="1453" spans="1:2" x14ac:dyDescent="0.25">
      <c r="A1453" s="474">
        <v>41029</v>
      </c>
      <c r="B1453" s="475">
        <v>1.3246</v>
      </c>
    </row>
    <row r="1454" spans="1:2" x14ac:dyDescent="0.25">
      <c r="A1454" s="474">
        <v>41028</v>
      </c>
      <c r="B1454" s="475">
        <v>1.325</v>
      </c>
    </row>
    <row r="1455" spans="1:2" x14ac:dyDescent="0.25">
      <c r="A1455" s="474">
        <v>41027</v>
      </c>
      <c r="B1455" s="475">
        <v>1.3218000000000001</v>
      </c>
    </row>
    <row r="1456" spans="1:2" x14ac:dyDescent="0.25">
      <c r="A1456" s="474">
        <v>41026</v>
      </c>
      <c r="B1456" s="475">
        <v>1.3227</v>
      </c>
    </row>
    <row r="1457" spans="1:2" x14ac:dyDescent="0.25">
      <c r="A1457" s="474">
        <v>41025</v>
      </c>
      <c r="B1457" s="475">
        <v>1.3204</v>
      </c>
    </row>
    <row r="1458" spans="1:2" x14ac:dyDescent="0.25">
      <c r="A1458" s="474">
        <v>41024</v>
      </c>
      <c r="B1458" s="475">
        <v>1.3170999999999999</v>
      </c>
    </row>
    <row r="1459" spans="1:2" x14ac:dyDescent="0.25">
      <c r="A1459" s="474">
        <v>41023</v>
      </c>
      <c r="B1459" s="475">
        <v>1.3161</v>
      </c>
    </row>
    <row r="1460" spans="1:2" x14ac:dyDescent="0.25">
      <c r="A1460" s="474">
        <v>41022</v>
      </c>
      <c r="B1460" s="475">
        <v>1.3203</v>
      </c>
    </row>
    <row r="1461" spans="1:2" x14ac:dyDescent="0.25">
      <c r="A1461" s="474">
        <v>41021</v>
      </c>
      <c r="B1461" s="475">
        <v>1.3211999999999999</v>
      </c>
    </row>
    <row r="1462" spans="1:2" x14ac:dyDescent="0.25">
      <c r="A1462" s="474">
        <v>41020</v>
      </c>
      <c r="B1462" s="475">
        <v>1.3171999999999999</v>
      </c>
    </row>
    <row r="1463" spans="1:2" x14ac:dyDescent="0.25">
      <c r="A1463" s="474">
        <v>41019</v>
      </c>
      <c r="B1463" s="475">
        <v>1.3121</v>
      </c>
    </row>
    <row r="1464" spans="1:2" x14ac:dyDescent="0.25">
      <c r="A1464" s="474">
        <v>41018</v>
      </c>
      <c r="B1464" s="475">
        <v>1.3109999999999999</v>
      </c>
    </row>
    <row r="1465" spans="1:2" x14ac:dyDescent="0.25">
      <c r="A1465" s="474">
        <v>41017</v>
      </c>
      <c r="B1465" s="475">
        <v>1.3128</v>
      </c>
    </row>
    <row r="1466" spans="1:2" x14ac:dyDescent="0.25">
      <c r="A1466" s="474">
        <v>41016</v>
      </c>
      <c r="B1466" s="475">
        <v>1.3051999999999999</v>
      </c>
    </row>
    <row r="1467" spans="1:2" x14ac:dyDescent="0.25">
      <c r="A1467" s="474">
        <v>41015</v>
      </c>
      <c r="B1467" s="475">
        <v>1.3071999999999999</v>
      </c>
    </row>
    <row r="1468" spans="1:2" x14ac:dyDescent="0.25">
      <c r="A1468" s="474">
        <v>41014</v>
      </c>
      <c r="B1468" s="475">
        <v>1.3072999999999999</v>
      </c>
    </row>
    <row r="1469" spans="1:2" x14ac:dyDescent="0.25">
      <c r="A1469" s="474">
        <v>41013</v>
      </c>
      <c r="B1469" s="475">
        <v>1.3142</v>
      </c>
    </row>
    <row r="1470" spans="1:2" x14ac:dyDescent="0.25">
      <c r="A1470" s="474">
        <v>41012</v>
      </c>
      <c r="B1470" s="475">
        <v>1.3145</v>
      </c>
    </row>
    <row r="1471" spans="1:2" x14ac:dyDescent="0.25">
      <c r="A1471" s="474">
        <v>41011</v>
      </c>
      <c r="B1471" s="475">
        <v>1.3105</v>
      </c>
    </row>
    <row r="1472" spans="1:2" x14ac:dyDescent="0.25">
      <c r="A1472" s="474">
        <v>41010</v>
      </c>
      <c r="B1472" s="475">
        <v>1.3099000000000001</v>
      </c>
    </row>
    <row r="1473" spans="1:2" x14ac:dyDescent="0.25">
      <c r="A1473" s="474">
        <v>41009</v>
      </c>
      <c r="B1473" s="475">
        <v>1.3079000000000001</v>
      </c>
    </row>
    <row r="1474" spans="1:2" x14ac:dyDescent="0.25">
      <c r="A1474" s="474">
        <v>41008</v>
      </c>
      <c r="B1474" s="475">
        <v>1.3090999999999999</v>
      </c>
    </row>
    <row r="1475" spans="1:2" x14ac:dyDescent="0.25">
      <c r="A1475" s="474">
        <v>41007</v>
      </c>
      <c r="B1475" s="475">
        <v>1.3089999999999999</v>
      </c>
    </row>
    <row r="1476" spans="1:2" x14ac:dyDescent="0.25">
      <c r="A1476" s="474">
        <v>41006</v>
      </c>
      <c r="B1476" s="475">
        <v>1.3075000000000001</v>
      </c>
    </row>
    <row r="1477" spans="1:2" x14ac:dyDescent="0.25">
      <c r="A1477" s="474">
        <v>41005</v>
      </c>
      <c r="B1477" s="475">
        <v>1.3105</v>
      </c>
    </row>
    <row r="1478" spans="1:2" x14ac:dyDescent="0.25">
      <c r="A1478" s="474">
        <v>41004</v>
      </c>
      <c r="B1478" s="475">
        <v>1.3173999999999999</v>
      </c>
    </row>
    <row r="1479" spans="1:2" x14ac:dyDescent="0.25">
      <c r="A1479" s="474">
        <v>41003</v>
      </c>
      <c r="B1479" s="475">
        <v>1.3321000000000001</v>
      </c>
    </row>
    <row r="1480" spans="1:2" x14ac:dyDescent="0.25">
      <c r="A1480" s="474">
        <v>41002</v>
      </c>
      <c r="B1480" s="475">
        <v>1.3337000000000001</v>
      </c>
    </row>
    <row r="1481" spans="1:2" x14ac:dyDescent="0.25">
      <c r="A1481" s="474">
        <v>41001</v>
      </c>
      <c r="B1481" s="475">
        <v>1.3339000000000001</v>
      </c>
    </row>
    <row r="1482" spans="1:2" x14ac:dyDescent="0.25">
      <c r="A1482" s="474">
        <v>41000</v>
      </c>
      <c r="B1482" s="475">
        <v>1.3337000000000001</v>
      </c>
    </row>
    <row r="1483" spans="1:2" x14ac:dyDescent="0.25">
      <c r="A1483" s="474">
        <v>40999</v>
      </c>
      <c r="B1483" s="475">
        <v>1.3338000000000001</v>
      </c>
    </row>
    <row r="1484" spans="1:2" x14ac:dyDescent="0.25">
      <c r="A1484" s="474">
        <v>40998</v>
      </c>
      <c r="B1484" s="475">
        <v>1.3301000000000001</v>
      </c>
    </row>
    <row r="1485" spans="1:2" x14ac:dyDescent="0.25">
      <c r="A1485" s="474">
        <v>40997</v>
      </c>
      <c r="B1485" s="475">
        <v>1.3325</v>
      </c>
    </row>
    <row r="1486" spans="1:2" x14ac:dyDescent="0.25">
      <c r="A1486" s="474">
        <v>40996</v>
      </c>
      <c r="B1486" s="475">
        <v>1.3345</v>
      </c>
    </row>
    <row r="1487" spans="1:2" x14ac:dyDescent="0.25">
      <c r="A1487" s="474">
        <v>40995</v>
      </c>
      <c r="B1487" s="475">
        <v>1.3283</v>
      </c>
    </row>
    <row r="1488" spans="1:2" x14ac:dyDescent="0.25">
      <c r="A1488" s="474">
        <v>40994</v>
      </c>
      <c r="B1488" s="475">
        <v>1.3265</v>
      </c>
    </row>
    <row r="1489" spans="1:2" x14ac:dyDescent="0.25">
      <c r="A1489" s="474">
        <v>40993</v>
      </c>
      <c r="B1489" s="475">
        <v>1.3265</v>
      </c>
    </row>
    <row r="1490" spans="1:2" x14ac:dyDescent="0.25">
      <c r="A1490" s="474">
        <v>40992</v>
      </c>
      <c r="B1490" s="475">
        <v>1.3231999999999999</v>
      </c>
    </row>
    <row r="1491" spans="1:2" x14ac:dyDescent="0.25">
      <c r="A1491" s="474">
        <v>40991</v>
      </c>
      <c r="B1491" s="475">
        <v>1.3198000000000001</v>
      </c>
    </row>
    <row r="1492" spans="1:2" x14ac:dyDescent="0.25">
      <c r="A1492" s="474">
        <v>40990</v>
      </c>
      <c r="B1492" s="475">
        <v>1.3240000000000001</v>
      </c>
    </row>
    <row r="1493" spans="1:2" x14ac:dyDescent="0.25">
      <c r="A1493" s="474">
        <v>40989</v>
      </c>
      <c r="B1493" s="475">
        <v>1.3224</v>
      </c>
    </row>
    <row r="1494" spans="1:2" x14ac:dyDescent="0.25">
      <c r="A1494" s="474">
        <v>40988</v>
      </c>
      <c r="B1494" s="475">
        <v>1.3184</v>
      </c>
    </row>
    <row r="1495" spans="1:2" x14ac:dyDescent="0.25">
      <c r="A1495" s="474">
        <v>40987</v>
      </c>
      <c r="B1495" s="475">
        <v>1.3170999999999999</v>
      </c>
    </row>
    <row r="1496" spans="1:2" x14ac:dyDescent="0.25">
      <c r="A1496" s="474">
        <v>40986</v>
      </c>
      <c r="B1496" s="475">
        <v>1.3170999999999999</v>
      </c>
    </row>
    <row r="1497" spans="1:2" x14ac:dyDescent="0.25">
      <c r="A1497" s="474">
        <v>40985</v>
      </c>
      <c r="B1497" s="475">
        <v>1.3108</v>
      </c>
    </row>
    <row r="1498" spans="1:2" x14ac:dyDescent="0.25">
      <c r="A1498" s="474">
        <v>40984</v>
      </c>
      <c r="B1498" s="475">
        <v>1.3050999999999999</v>
      </c>
    </row>
    <row r="1499" spans="1:2" x14ac:dyDescent="0.25">
      <c r="A1499" s="474">
        <v>40983</v>
      </c>
      <c r="B1499" s="475">
        <v>1.3053999999999999</v>
      </c>
    </row>
    <row r="1500" spans="1:2" x14ac:dyDescent="0.25">
      <c r="A1500" s="474">
        <v>40982</v>
      </c>
      <c r="B1500" s="475">
        <v>1.3129999999999999</v>
      </c>
    </row>
    <row r="1501" spans="1:2" x14ac:dyDescent="0.25">
      <c r="A1501" s="474">
        <v>40981</v>
      </c>
      <c r="B1501" s="475">
        <v>1.3117000000000001</v>
      </c>
    </row>
    <row r="1502" spans="1:2" x14ac:dyDescent="0.25">
      <c r="A1502" s="474">
        <v>40980</v>
      </c>
      <c r="B1502" s="475">
        <v>1.3117000000000001</v>
      </c>
    </row>
    <row r="1503" spans="1:2" x14ac:dyDescent="0.25">
      <c r="A1503" s="474">
        <v>40979</v>
      </c>
      <c r="B1503" s="475">
        <v>1.3119000000000001</v>
      </c>
    </row>
    <row r="1504" spans="1:2" x14ac:dyDescent="0.25">
      <c r="A1504" s="474">
        <v>40978</v>
      </c>
      <c r="B1504" s="475">
        <v>1.3207</v>
      </c>
    </row>
    <row r="1505" spans="1:2" x14ac:dyDescent="0.25">
      <c r="A1505" s="474">
        <v>40977</v>
      </c>
      <c r="B1505" s="475">
        <v>1.3201000000000001</v>
      </c>
    </row>
    <row r="1506" spans="1:2" x14ac:dyDescent="0.25">
      <c r="A1506" s="474">
        <v>40976</v>
      </c>
      <c r="B1506" s="475">
        <v>1.3133999999999999</v>
      </c>
    </row>
    <row r="1507" spans="1:2" x14ac:dyDescent="0.25">
      <c r="A1507" s="474">
        <v>40975</v>
      </c>
      <c r="B1507" s="475">
        <v>1.3169999999999999</v>
      </c>
    </row>
    <row r="1508" spans="1:2" x14ac:dyDescent="0.25">
      <c r="A1508" s="474">
        <v>40974</v>
      </c>
      <c r="B1508" s="475">
        <v>1.3203</v>
      </c>
    </row>
    <row r="1509" spans="1:2" x14ac:dyDescent="0.25">
      <c r="A1509" s="474">
        <v>40973</v>
      </c>
      <c r="B1509" s="475">
        <v>1.3191999999999999</v>
      </c>
    </row>
    <row r="1510" spans="1:2" x14ac:dyDescent="0.25">
      <c r="A1510" s="474">
        <v>40972</v>
      </c>
      <c r="B1510" s="475">
        <v>1.3192999999999999</v>
      </c>
    </row>
    <row r="1511" spans="1:2" x14ac:dyDescent="0.25">
      <c r="A1511" s="474">
        <v>40971</v>
      </c>
      <c r="B1511" s="475">
        <v>1.3261000000000001</v>
      </c>
    </row>
    <row r="1512" spans="1:2" x14ac:dyDescent="0.25">
      <c r="A1512" s="474">
        <v>40970</v>
      </c>
      <c r="B1512" s="475">
        <v>1.3326</v>
      </c>
    </row>
    <row r="1513" spans="1:2" x14ac:dyDescent="0.25">
      <c r="A1513" s="474">
        <v>40969</v>
      </c>
      <c r="B1513" s="475">
        <v>1.3435999999999999</v>
      </c>
    </row>
    <row r="1514" spans="1:2" x14ac:dyDescent="0.25">
      <c r="A1514" s="474">
        <v>40968</v>
      </c>
      <c r="B1514" s="475">
        <v>1.3431</v>
      </c>
    </row>
    <row r="1515" spans="1:2" x14ac:dyDescent="0.25">
      <c r="A1515" s="474">
        <v>40967</v>
      </c>
      <c r="B1515" s="475">
        <v>1.3427</v>
      </c>
    </row>
    <row r="1516" spans="1:2" x14ac:dyDescent="0.25">
      <c r="A1516" s="474">
        <v>40966</v>
      </c>
      <c r="B1516" s="475">
        <v>1.3449</v>
      </c>
    </row>
    <row r="1517" spans="1:2" x14ac:dyDescent="0.25">
      <c r="A1517" s="474">
        <v>40965</v>
      </c>
      <c r="B1517" s="475">
        <v>1.3447</v>
      </c>
    </row>
    <row r="1518" spans="1:2" x14ac:dyDescent="0.25">
      <c r="A1518" s="474">
        <v>40964</v>
      </c>
      <c r="B1518" s="475">
        <v>1.3403</v>
      </c>
    </row>
    <row r="1519" spans="1:2" x14ac:dyDescent="0.25">
      <c r="A1519" s="474">
        <v>40963</v>
      </c>
      <c r="B1519" s="475">
        <v>1.3285</v>
      </c>
    </row>
    <row r="1520" spans="1:2" x14ac:dyDescent="0.25">
      <c r="A1520" s="474">
        <v>40962</v>
      </c>
      <c r="B1520" s="475">
        <v>1.3236000000000001</v>
      </c>
    </row>
    <row r="1521" spans="1:2" x14ac:dyDescent="0.25">
      <c r="A1521" s="474">
        <v>40961</v>
      </c>
      <c r="B1521" s="475">
        <v>1.3243</v>
      </c>
    </row>
    <row r="1522" spans="1:2" x14ac:dyDescent="0.25">
      <c r="A1522" s="474">
        <v>40960</v>
      </c>
      <c r="B1522" s="475">
        <v>1.3227</v>
      </c>
    </row>
    <row r="1523" spans="1:2" x14ac:dyDescent="0.25">
      <c r="A1523" s="474">
        <v>40959</v>
      </c>
      <c r="B1523" s="475">
        <v>1.3144</v>
      </c>
    </row>
    <row r="1524" spans="1:2" x14ac:dyDescent="0.25">
      <c r="A1524" s="474">
        <v>40958</v>
      </c>
      <c r="B1524" s="475">
        <v>1.3138000000000001</v>
      </c>
    </row>
    <row r="1525" spans="1:2" x14ac:dyDescent="0.25">
      <c r="A1525" s="474">
        <v>40957</v>
      </c>
      <c r="B1525" s="475">
        <v>1.3143</v>
      </c>
    </row>
    <row r="1526" spans="1:2" x14ac:dyDescent="0.25">
      <c r="A1526" s="474">
        <v>40956</v>
      </c>
      <c r="B1526" s="475">
        <v>1.304</v>
      </c>
    </row>
    <row r="1527" spans="1:2" x14ac:dyDescent="0.25">
      <c r="A1527" s="474">
        <v>40955</v>
      </c>
      <c r="B1527" s="475">
        <v>1.3126</v>
      </c>
    </row>
    <row r="1528" spans="1:2" x14ac:dyDescent="0.25">
      <c r="A1528" s="474">
        <v>40954</v>
      </c>
      <c r="B1528" s="475">
        <v>1.3157000000000001</v>
      </c>
    </row>
    <row r="1529" spans="1:2" x14ac:dyDescent="0.25">
      <c r="A1529" s="474">
        <v>40953</v>
      </c>
      <c r="B1529" s="475">
        <v>1.3234999999999999</v>
      </c>
    </row>
    <row r="1530" spans="1:2" x14ac:dyDescent="0.25">
      <c r="A1530" s="474">
        <v>40952</v>
      </c>
      <c r="B1530" s="475">
        <v>1.3192999999999999</v>
      </c>
    </row>
    <row r="1531" spans="1:2" x14ac:dyDescent="0.25">
      <c r="A1531" s="474">
        <v>40951</v>
      </c>
      <c r="B1531" s="475">
        <v>1.3191999999999999</v>
      </c>
    </row>
    <row r="1532" spans="1:2" x14ac:dyDescent="0.25">
      <c r="A1532" s="474">
        <v>40950</v>
      </c>
      <c r="B1532" s="475">
        <v>1.3236000000000001</v>
      </c>
    </row>
    <row r="1533" spans="1:2" x14ac:dyDescent="0.25">
      <c r="A1533" s="474">
        <v>40949</v>
      </c>
      <c r="B1533" s="475">
        <v>1.3273999999999999</v>
      </c>
    </row>
    <row r="1534" spans="1:2" x14ac:dyDescent="0.25">
      <c r="A1534" s="474">
        <v>40948</v>
      </c>
      <c r="B1534" s="475">
        <v>1.3260000000000001</v>
      </c>
    </row>
    <row r="1535" spans="1:2" x14ac:dyDescent="0.25">
      <c r="A1535" s="474">
        <v>40947</v>
      </c>
      <c r="B1535" s="475">
        <v>1.3154999999999999</v>
      </c>
    </row>
    <row r="1536" spans="1:2" x14ac:dyDescent="0.25">
      <c r="A1536" s="474">
        <v>40946</v>
      </c>
      <c r="B1536" s="475">
        <v>1.3089999999999999</v>
      </c>
    </row>
    <row r="1537" spans="1:2" x14ac:dyDescent="0.25">
      <c r="A1537" s="474">
        <v>40945</v>
      </c>
      <c r="B1537" s="475">
        <v>1.3145</v>
      </c>
    </row>
    <row r="1538" spans="1:2" x14ac:dyDescent="0.25">
      <c r="A1538" s="474">
        <v>40944</v>
      </c>
      <c r="B1538" s="475">
        <v>1.3151999999999999</v>
      </c>
    </row>
    <row r="1539" spans="1:2" x14ac:dyDescent="0.25">
      <c r="A1539" s="474">
        <v>40943</v>
      </c>
      <c r="B1539" s="475">
        <v>1.3139000000000001</v>
      </c>
    </row>
    <row r="1540" spans="1:2" x14ac:dyDescent="0.25">
      <c r="A1540" s="474">
        <v>40942</v>
      </c>
      <c r="B1540" s="475">
        <v>1.3154999999999999</v>
      </c>
    </row>
    <row r="1541" spans="1:2" x14ac:dyDescent="0.25">
      <c r="A1541" s="474">
        <v>40941</v>
      </c>
      <c r="B1541" s="475">
        <v>1.3116000000000001</v>
      </c>
    </row>
    <row r="1542" spans="1:2" x14ac:dyDescent="0.25">
      <c r="A1542" s="474">
        <v>40940</v>
      </c>
      <c r="B1542" s="475">
        <v>1.3149</v>
      </c>
    </row>
    <row r="1543" spans="1:2" x14ac:dyDescent="0.25">
      <c r="A1543" s="474">
        <v>40939</v>
      </c>
      <c r="B1543" s="475">
        <v>1.3151999999999999</v>
      </c>
    </row>
    <row r="1544" spans="1:2" x14ac:dyDescent="0.25">
      <c r="A1544" s="474">
        <v>40938</v>
      </c>
      <c r="B1544" s="475">
        <v>1.3213999999999999</v>
      </c>
    </row>
    <row r="1545" spans="1:2" x14ac:dyDescent="0.25">
      <c r="A1545" s="474">
        <v>40937</v>
      </c>
      <c r="B1545" s="475">
        <v>1.3214999999999999</v>
      </c>
    </row>
    <row r="1546" spans="1:2" x14ac:dyDescent="0.25">
      <c r="A1546" s="474">
        <v>40936</v>
      </c>
      <c r="B1546" s="475">
        <v>1.3129</v>
      </c>
    </row>
    <row r="1547" spans="1:2" x14ac:dyDescent="0.25">
      <c r="A1547" s="474">
        <v>40935</v>
      </c>
      <c r="B1547" s="475">
        <v>1.3125</v>
      </c>
    </row>
    <row r="1548" spans="1:2" x14ac:dyDescent="0.25">
      <c r="A1548" s="474">
        <v>40934</v>
      </c>
      <c r="B1548" s="475">
        <v>1.3015000000000001</v>
      </c>
    </row>
    <row r="1549" spans="1:2" x14ac:dyDescent="0.25">
      <c r="A1549" s="474">
        <v>40933</v>
      </c>
      <c r="B1549" s="475">
        <v>1.3008</v>
      </c>
    </row>
    <row r="1550" spans="1:2" x14ac:dyDescent="0.25">
      <c r="A1550" s="474">
        <v>40932</v>
      </c>
      <c r="B1550" s="475">
        <v>1.2948</v>
      </c>
    </row>
    <row r="1551" spans="1:2" x14ac:dyDescent="0.25">
      <c r="A1551" s="474">
        <v>40931</v>
      </c>
      <c r="B1551" s="475">
        <v>1.2921</v>
      </c>
    </row>
    <row r="1552" spans="1:2" x14ac:dyDescent="0.25">
      <c r="A1552" s="474">
        <v>40930</v>
      </c>
      <c r="B1552" s="475">
        <v>1.2927999999999999</v>
      </c>
    </row>
    <row r="1553" spans="1:2" x14ac:dyDescent="0.25">
      <c r="A1553" s="474">
        <v>40929</v>
      </c>
      <c r="B1553" s="475">
        <v>1.2942</v>
      </c>
    </row>
    <row r="1554" spans="1:2" x14ac:dyDescent="0.25">
      <c r="A1554" s="474">
        <v>40928</v>
      </c>
      <c r="B1554" s="475">
        <v>1.2885</v>
      </c>
    </row>
    <row r="1555" spans="1:2" x14ac:dyDescent="0.25">
      <c r="A1555" s="474">
        <v>40927</v>
      </c>
      <c r="B1555" s="475">
        <v>1.2793000000000001</v>
      </c>
    </row>
    <row r="1556" spans="1:2" x14ac:dyDescent="0.25">
      <c r="A1556" s="474">
        <v>40926</v>
      </c>
      <c r="B1556" s="475">
        <v>1.2728999999999999</v>
      </c>
    </row>
    <row r="1557" spans="1:2" x14ac:dyDescent="0.25">
      <c r="A1557" s="474">
        <v>40925</v>
      </c>
      <c r="B1557" s="475">
        <v>1.2657</v>
      </c>
    </row>
    <row r="1558" spans="1:2" x14ac:dyDescent="0.25">
      <c r="A1558" s="474">
        <v>40924</v>
      </c>
      <c r="B1558" s="475">
        <v>1.2670999999999999</v>
      </c>
    </row>
    <row r="1559" spans="1:2" x14ac:dyDescent="0.25">
      <c r="A1559" s="474">
        <v>40923</v>
      </c>
      <c r="B1559" s="475">
        <v>1.2676000000000001</v>
      </c>
    </row>
    <row r="1560" spans="1:2" x14ac:dyDescent="0.25">
      <c r="A1560" s="474">
        <v>40922</v>
      </c>
      <c r="B1560" s="475">
        <v>1.2777000000000001</v>
      </c>
    </row>
    <row r="1561" spans="1:2" x14ac:dyDescent="0.25">
      <c r="A1561" s="474">
        <v>40921</v>
      </c>
      <c r="B1561" s="475">
        <v>1.2750999999999999</v>
      </c>
    </row>
    <row r="1562" spans="1:2" x14ac:dyDescent="0.25">
      <c r="A1562" s="474">
        <v>40920</v>
      </c>
      <c r="B1562" s="475">
        <v>1.2733000000000001</v>
      </c>
    </row>
    <row r="1563" spans="1:2" x14ac:dyDescent="0.25">
      <c r="A1563" s="474">
        <v>40919</v>
      </c>
      <c r="B1563" s="475">
        <v>1.2779</v>
      </c>
    </row>
    <row r="1564" spans="1:2" x14ac:dyDescent="0.25">
      <c r="A1564" s="474">
        <v>40918</v>
      </c>
      <c r="B1564" s="475">
        <v>1.2726</v>
      </c>
    </row>
    <row r="1565" spans="1:2" x14ac:dyDescent="0.25">
      <c r="A1565" s="474">
        <v>40917</v>
      </c>
      <c r="B1565" s="475">
        <v>1.2709999999999999</v>
      </c>
    </row>
    <row r="1566" spans="1:2" x14ac:dyDescent="0.25">
      <c r="A1566" s="474">
        <v>40916</v>
      </c>
      <c r="B1566" s="475">
        <v>1.2715000000000001</v>
      </c>
    </row>
    <row r="1567" spans="1:2" x14ac:dyDescent="0.25">
      <c r="A1567" s="474">
        <v>40915</v>
      </c>
      <c r="B1567" s="475">
        <v>1.2768999999999999</v>
      </c>
    </row>
    <row r="1568" spans="1:2" x14ac:dyDescent="0.25">
      <c r="A1568" s="474">
        <v>40914</v>
      </c>
      <c r="B1568" s="475">
        <v>1.2870999999999999</v>
      </c>
    </row>
    <row r="1569" spans="1:2" x14ac:dyDescent="0.25">
      <c r="A1569" s="474">
        <v>40913</v>
      </c>
      <c r="B1569" s="475">
        <v>1.3003</v>
      </c>
    </row>
    <row r="1570" spans="1:2" x14ac:dyDescent="0.25">
      <c r="A1570" s="474">
        <v>40912</v>
      </c>
      <c r="B1570" s="475">
        <v>1.3003</v>
      </c>
    </row>
    <row r="1571" spans="1:2" x14ac:dyDescent="0.25">
      <c r="A1571" s="474">
        <v>40911</v>
      </c>
      <c r="B1571" s="475">
        <v>1.2935000000000001</v>
      </c>
    </row>
    <row r="1572" spans="1:2" x14ac:dyDescent="0.25">
      <c r="A1572" s="474">
        <v>40910</v>
      </c>
      <c r="B1572" s="475">
        <v>1.2954000000000001</v>
      </c>
    </row>
    <row r="1573" spans="1:2" x14ac:dyDescent="0.25">
      <c r="A1573" s="474">
        <v>40909</v>
      </c>
      <c r="B1573" s="475">
        <v>1.2957000000000001</v>
      </c>
    </row>
    <row r="1574" spans="1:2" x14ac:dyDescent="0.25">
      <c r="A1574" s="474">
        <v>40908</v>
      </c>
      <c r="B1574" s="475">
        <v>1.2948999999999999</v>
      </c>
    </row>
    <row r="1575" spans="1:2" x14ac:dyDescent="0.25">
      <c r="A1575" s="474">
        <v>40907</v>
      </c>
      <c r="B1575" s="475">
        <v>1.2921</v>
      </c>
    </row>
    <row r="1576" spans="1:2" x14ac:dyDescent="0.25">
      <c r="A1576" s="474">
        <v>40906</v>
      </c>
      <c r="B1576" s="475">
        <v>1.3035000000000001</v>
      </c>
    </row>
    <row r="1577" spans="1:2" x14ac:dyDescent="0.25">
      <c r="A1577" s="474">
        <v>40905</v>
      </c>
      <c r="B1577" s="475">
        <v>1.3067</v>
      </c>
    </row>
    <row r="1578" spans="1:2" x14ac:dyDescent="0.25">
      <c r="A1578" s="474">
        <v>40904</v>
      </c>
      <c r="B1578" s="475">
        <v>1.3059000000000001</v>
      </c>
    </row>
    <row r="1579" spans="1:2" x14ac:dyDescent="0.25">
      <c r="A1579" s="474">
        <v>40903</v>
      </c>
      <c r="B1579" s="475">
        <v>1.3038000000000001</v>
      </c>
    </row>
    <row r="1580" spans="1:2" x14ac:dyDescent="0.25">
      <c r="A1580" s="474">
        <v>40902</v>
      </c>
      <c r="B1580" s="475">
        <v>1.3038000000000001</v>
      </c>
    </row>
    <row r="1581" spans="1:2" x14ac:dyDescent="0.25">
      <c r="A1581" s="474">
        <v>40901</v>
      </c>
      <c r="B1581" s="475">
        <v>1.3059000000000001</v>
      </c>
    </row>
    <row r="1582" spans="1:2" x14ac:dyDescent="0.25">
      <c r="A1582" s="474">
        <v>40900</v>
      </c>
      <c r="B1582" s="475">
        <v>1.3052999999999999</v>
      </c>
    </row>
    <row r="1583" spans="1:2" x14ac:dyDescent="0.25">
      <c r="A1583" s="474">
        <v>40899</v>
      </c>
      <c r="B1583" s="475">
        <v>1.3090999999999999</v>
      </c>
    </row>
    <row r="1584" spans="1:2" x14ac:dyDescent="0.25">
      <c r="A1584" s="474">
        <v>40898</v>
      </c>
      <c r="B1584" s="475">
        <v>1.3044</v>
      </c>
    </row>
    <row r="1585" spans="1:2" x14ac:dyDescent="0.25">
      <c r="A1585" s="474">
        <v>40897</v>
      </c>
      <c r="B1585" s="475">
        <v>1.3018000000000001</v>
      </c>
    </row>
    <row r="1586" spans="1:2" x14ac:dyDescent="0.25">
      <c r="A1586" s="474">
        <v>40896</v>
      </c>
      <c r="B1586" s="475">
        <v>1.3037000000000001</v>
      </c>
    </row>
    <row r="1587" spans="1:2" x14ac:dyDescent="0.25">
      <c r="A1587" s="474">
        <v>40895</v>
      </c>
      <c r="B1587" s="475">
        <v>1.3038000000000001</v>
      </c>
    </row>
    <row r="1588" spans="1:2" x14ac:dyDescent="0.25">
      <c r="A1588" s="474">
        <v>40894</v>
      </c>
      <c r="B1588" s="475">
        <v>1.3030999999999999</v>
      </c>
    </row>
    <row r="1589" spans="1:2" x14ac:dyDescent="0.25">
      <c r="A1589" s="474">
        <v>40893</v>
      </c>
      <c r="B1589" s="475">
        <v>1.2999000000000001</v>
      </c>
    </row>
    <row r="1590" spans="1:2" x14ac:dyDescent="0.25">
      <c r="A1590" s="474">
        <v>40892</v>
      </c>
      <c r="B1590" s="475">
        <v>1.3012999999999999</v>
      </c>
    </row>
    <row r="1591" spans="1:2" x14ac:dyDescent="0.25">
      <c r="A1591" s="474">
        <v>40891</v>
      </c>
      <c r="B1591" s="475">
        <v>1.3162</v>
      </c>
    </row>
    <row r="1592" spans="1:2" x14ac:dyDescent="0.25">
      <c r="A1592" s="474">
        <v>40890</v>
      </c>
      <c r="B1592" s="475">
        <v>1.3289</v>
      </c>
    </row>
    <row r="1593" spans="1:2" x14ac:dyDescent="0.25">
      <c r="A1593" s="474">
        <v>40889</v>
      </c>
      <c r="B1593" s="475">
        <v>1.3381000000000001</v>
      </c>
    </row>
    <row r="1594" spans="1:2" x14ac:dyDescent="0.25">
      <c r="A1594" s="474">
        <v>40888</v>
      </c>
      <c r="B1594" s="475">
        <v>1.3382000000000001</v>
      </c>
    </row>
    <row r="1595" spans="1:2" x14ac:dyDescent="0.25">
      <c r="A1595" s="474">
        <v>40887</v>
      </c>
      <c r="B1595" s="475">
        <v>1.3351</v>
      </c>
    </row>
    <row r="1596" spans="1:2" x14ac:dyDescent="0.25">
      <c r="A1596" s="474">
        <v>40886</v>
      </c>
      <c r="B1596" s="475">
        <v>1.3382000000000001</v>
      </c>
    </row>
    <row r="1597" spans="1:2" x14ac:dyDescent="0.25">
      <c r="A1597" s="474">
        <v>40885</v>
      </c>
      <c r="B1597" s="475">
        <v>1.3405</v>
      </c>
    </row>
    <row r="1598" spans="1:2" x14ac:dyDescent="0.25">
      <c r="A1598" s="474">
        <v>40884</v>
      </c>
      <c r="B1598" s="475">
        <v>1.3385</v>
      </c>
    </row>
    <row r="1599" spans="1:2" x14ac:dyDescent="0.25">
      <c r="A1599" s="474">
        <v>40883</v>
      </c>
      <c r="B1599" s="475">
        <v>1.3429</v>
      </c>
    </row>
    <row r="1600" spans="1:2" x14ac:dyDescent="0.25">
      <c r="A1600" s="474">
        <v>40882</v>
      </c>
      <c r="B1600" s="475">
        <v>1.339</v>
      </c>
    </row>
    <row r="1601" spans="1:2" x14ac:dyDescent="0.25">
      <c r="A1601" s="474">
        <v>40881</v>
      </c>
      <c r="B1601" s="475">
        <v>1.3389</v>
      </c>
    </row>
    <row r="1602" spans="1:2" x14ac:dyDescent="0.25">
      <c r="A1602" s="474">
        <v>40880</v>
      </c>
      <c r="B1602" s="475">
        <v>1.3456999999999999</v>
      </c>
    </row>
    <row r="1603" spans="1:2" x14ac:dyDescent="0.25">
      <c r="A1603" s="474">
        <v>40879</v>
      </c>
      <c r="B1603" s="475">
        <v>1.3461000000000001</v>
      </c>
    </row>
    <row r="1604" spans="1:2" x14ac:dyDescent="0.25">
      <c r="A1604" s="474">
        <v>40878</v>
      </c>
      <c r="B1604" s="475">
        <v>1.3360000000000001</v>
      </c>
    </row>
    <row r="1605" spans="1:2" x14ac:dyDescent="0.25">
      <c r="A1605" s="474">
        <v>40877</v>
      </c>
      <c r="B1605" s="475">
        <v>1.3335999999999999</v>
      </c>
    </row>
    <row r="1606" spans="1:2" x14ac:dyDescent="0.25">
      <c r="A1606" s="474">
        <v>40876</v>
      </c>
      <c r="B1606" s="475">
        <v>1.3327</v>
      </c>
    </row>
    <row r="1607" spans="1:2" x14ac:dyDescent="0.25">
      <c r="A1607" s="474">
        <v>40875</v>
      </c>
      <c r="B1607" s="475">
        <v>1.3241000000000001</v>
      </c>
    </row>
    <row r="1608" spans="1:2" x14ac:dyDescent="0.25">
      <c r="A1608" s="474">
        <v>40874</v>
      </c>
      <c r="B1608" s="475">
        <v>1.3234999999999999</v>
      </c>
    </row>
    <row r="1609" spans="1:2" x14ac:dyDescent="0.25">
      <c r="A1609" s="474">
        <v>40873</v>
      </c>
      <c r="B1609" s="475">
        <v>1.3283</v>
      </c>
    </row>
    <row r="1610" spans="1:2" x14ac:dyDescent="0.25">
      <c r="A1610" s="474">
        <v>40872</v>
      </c>
      <c r="B1610" s="475">
        <v>1.3359000000000001</v>
      </c>
    </row>
    <row r="1611" spans="1:2" x14ac:dyDescent="0.25">
      <c r="A1611" s="474">
        <v>40871</v>
      </c>
      <c r="B1611" s="475">
        <v>1.3429</v>
      </c>
    </row>
    <row r="1612" spans="1:2" x14ac:dyDescent="0.25">
      <c r="A1612" s="474">
        <v>40870</v>
      </c>
      <c r="B1612" s="475">
        <v>1.3508</v>
      </c>
    </row>
    <row r="1613" spans="1:2" x14ac:dyDescent="0.25">
      <c r="A1613" s="474">
        <v>40869</v>
      </c>
      <c r="B1613" s="475">
        <v>1.3495999999999999</v>
      </c>
    </row>
    <row r="1614" spans="1:2" x14ac:dyDescent="0.25">
      <c r="A1614" s="474">
        <v>40868</v>
      </c>
      <c r="B1614" s="475">
        <v>1.3519000000000001</v>
      </c>
    </row>
    <row r="1615" spans="1:2" x14ac:dyDescent="0.25">
      <c r="A1615" s="474">
        <v>40867</v>
      </c>
      <c r="B1615" s="475">
        <v>1.3521000000000001</v>
      </c>
    </row>
    <row r="1616" spans="1:2" x14ac:dyDescent="0.25">
      <c r="A1616" s="474">
        <v>40866</v>
      </c>
      <c r="B1616" s="475">
        <v>1.3506</v>
      </c>
    </row>
    <row r="1617" spans="1:2" x14ac:dyDescent="0.25">
      <c r="A1617" s="474">
        <v>40865</v>
      </c>
      <c r="B1617" s="475">
        <v>1.3475999999999999</v>
      </c>
    </row>
    <row r="1618" spans="1:2" x14ac:dyDescent="0.25">
      <c r="A1618" s="474">
        <v>40864</v>
      </c>
      <c r="B1618" s="475">
        <v>1.3494999999999999</v>
      </c>
    </row>
    <row r="1619" spans="1:2" x14ac:dyDescent="0.25">
      <c r="A1619" s="474">
        <v>40863</v>
      </c>
      <c r="B1619" s="475">
        <v>1.3577999999999999</v>
      </c>
    </row>
    <row r="1620" spans="1:2" x14ac:dyDescent="0.25">
      <c r="A1620" s="474">
        <v>40862</v>
      </c>
      <c r="B1620" s="475">
        <v>1.3707</v>
      </c>
    </row>
    <row r="1621" spans="1:2" x14ac:dyDescent="0.25">
      <c r="A1621" s="474">
        <v>40861</v>
      </c>
      <c r="B1621" s="475">
        <v>1.3751</v>
      </c>
    </row>
    <row r="1622" spans="1:2" x14ac:dyDescent="0.25">
      <c r="A1622" s="474">
        <v>40860</v>
      </c>
      <c r="B1622" s="475">
        <v>1.3746</v>
      </c>
    </row>
    <row r="1623" spans="1:2" x14ac:dyDescent="0.25">
      <c r="A1623" s="474">
        <v>40859</v>
      </c>
      <c r="B1623" s="475">
        <v>1.3656999999999999</v>
      </c>
    </row>
    <row r="1624" spans="1:2" x14ac:dyDescent="0.25">
      <c r="A1624" s="474">
        <v>40858</v>
      </c>
      <c r="B1624" s="475">
        <v>1.3567</v>
      </c>
    </row>
    <row r="1625" spans="1:2" x14ac:dyDescent="0.25">
      <c r="A1625" s="474">
        <v>40857</v>
      </c>
      <c r="B1625" s="475">
        <v>1.3718999999999999</v>
      </c>
    </row>
    <row r="1626" spans="1:2" x14ac:dyDescent="0.25">
      <c r="A1626" s="474">
        <v>40856</v>
      </c>
      <c r="B1626" s="475">
        <v>1.3775999999999999</v>
      </c>
    </row>
    <row r="1627" spans="1:2" x14ac:dyDescent="0.25">
      <c r="A1627" s="474">
        <v>40855</v>
      </c>
      <c r="B1627" s="475">
        <v>1.3762000000000001</v>
      </c>
    </row>
    <row r="1628" spans="1:2" x14ac:dyDescent="0.25">
      <c r="A1628" s="474">
        <v>40854</v>
      </c>
      <c r="B1628" s="475">
        <v>1.3782000000000001</v>
      </c>
    </row>
    <row r="1629" spans="1:2" x14ac:dyDescent="0.25">
      <c r="A1629" s="474">
        <v>40853</v>
      </c>
      <c r="B1629" s="475">
        <v>1.3784000000000001</v>
      </c>
    </row>
    <row r="1630" spans="1:2" x14ac:dyDescent="0.25">
      <c r="A1630" s="474">
        <v>40852</v>
      </c>
      <c r="B1630" s="475">
        <v>1.3798999999999999</v>
      </c>
    </row>
    <row r="1631" spans="1:2" x14ac:dyDescent="0.25">
      <c r="A1631" s="474">
        <v>40851</v>
      </c>
      <c r="B1631" s="475">
        <v>1.3741000000000001</v>
      </c>
    </row>
    <row r="1632" spans="1:2" x14ac:dyDescent="0.25">
      <c r="A1632" s="474">
        <v>40850</v>
      </c>
      <c r="B1632" s="475">
        <v>1.3741000000000001</v>
      </c>
    </row>
    <row r="1633" spans="1:2" x14ac:dyDescent="0.25">
      <c r="A1633" s="474">
        <v>40849</v>
      </c>
      <c r="B1633" s="475">
        <v>1.3755999999999999</v>
      </c>
    </row>
    <row r="1634" spans="1:2" x14ac:dyDescent="0.25">
      <c r="A1634" s="474">
        <v>40848</v>
      </c>
      <c r="B1634" s="475">
        <v>1.4013</v>
      </c>
    </row>
    <row r="1635" spans="1:2" x14ac:dyDescent="0.25">
      <c r="A1635" s="474">
        <v>40847</v>
      </c>
      <c r="B1635" s="475">
        <v>1.4141999999999999</v>
      </c>
    </row>
    <row r="1636" spans="1:2" x14ac:dyDescent="0.25">
      <c r="A1636" s="474">
        <v>40846</v>
      </c>
      <c r="B1636" s="475">
        <v>1.4144000000000001</v>
      </c>
    </row>
    <row r="1637" spans="1:2" x14ac:dyDescent="0.25">
      <c r="A1637" s="474">
        <v>40845</v>
      </c>
      <c r="B1637" s="475">
        <v>1.4168000000000001</v>
      </c>
    </row>
    <row r="1638" spans="1:2" x14ac:dyDescent="0.25">
      <c r="A1638" s="474">
        <v>40844</v>
      </c>
      <c r="B1638" s="475">
        <v>1.4038999999999999</v>
      </c>
    </row>
    <row r="1639" spans="1:2" x14ac:dyDescent="0.25">
      <c r="A1639" s="474">
        <v>40843</v>
      </c>
      <c r="B1639" s="475">
        <v>1.3906000000000001</v>
      </c>
    </row>
    <row r="1640" spans="1:2" x14ac:dyDescent="0.25">
      <c r="A1640" s="474">
        <v>40842</v>
      </c>
      <c r="B1640" s="475">
        <v>1.3915</v>
      </c>
    </row>
    <row r="1641" spans="1:2" x14ac:dyDescent="0.25">
      <c r="A1641" s="474">
        <v>40841</v>
      </c>
      <c r="B1641" s="475">
        <v>1.3883000000000001</v>
      </c>
    </row>
    <row r="1642" spans="1:2" x14ac:dyDescent="0.25">
      <c r="A1642" s="474">
        <v>40840</v>
      </c>
      <c r="B1642" s="475">
        <v>1.3884000000000001</v>
      </c>
    </row>
    <row r="1643" spans="1:2" x14ac:dyDescent="0.25">
      <c r="A1643" s="474">
        <v>40839</v>
      </c>
      <c r="B1643" s="475">
        <v>1.389</v>
      </c>
    </row>
    <row r="1644" spans="1:2" x14ac:dyDescent="0.25">
      <c r="A1644" s="474">
        <v>40838</v>
      </c>
      <c r="B1644" s="475">
        <v>1.3807</v>
      </c>
    </row>
    <row r="1645" spans="1:2" x14ac:dyDescent="0.25">
      <c r="A1645" s="474">
        <v>40837</v>
      </c>
      <c r="B1645" s="475">
        <v>1.3745000000000001</v>
      </c>
    </row>
    <row r="1646" spans="1:2" x14ac:dyDescent="0.25">
      <c r="A1646" s="474">
        <v>40836</v>
      </c>
      <c r="B1646" s="475">
        <v>1.3787</v>
      </c>
    </row>
    <row r="1647" spans="1:2" x14ac:dyDescent="0.25">
      <c r="A1647" s="474">
        <v>40835</v>
      </c>
      <c r="B1647" s="475">
        <v>1.3732</v>
      </c>
    </row>
    <row r="1648" spans="1:2" x14ac:dyDescent="0.25">
      <c r="A1648" s="474">
        <v>40834</v>
      </c>
      <c r="B1648" s="475">
        <v>1.3821000000000001</v>
      </c>
    </row>
    <row r="1649" spans="1:2" x14ac:dyDescent="0.25">
      <c r="A1649" s="474">
        <v>40833</v>
      </c>
      <c r="B1649" s="475">
        <v>1.3875</v>
      </c>
    </row>
    <row r="1650" spans="1:2" x14ac:dyDescent="0.25">
      <c r="A1650" s="474">
        <v>40832</v>
      </c>
      <c r="B1650" s="475">
        <v>1.3875999999999999</v>
      </c>
    </row>
    <row r="1651" spans="1:2" x14ac:dyDescent="0.25">
      <c r="A1651" s="474">
        <v>40831</v>
      </c>
      <c r="B1651" s="475">
        <v>1.3804000000000001</v>
      </c>
    </row>
    <row r="1652" spans="1:2" x14ac:dyDescent="0.25">
      <c r="A1652" s="474">
        <v>40830</v>
      </c>
      <c r="B1652" s="475">
        <v>1.3764000000000001</v>
      </c>
    </row>
    <row r="1653" spans="1:2" x14ac:dyDescent="0.25">
      <c r="A1653" s="474">
        <v>40829</v>
      </c>
      <c r="B1653" s="475">
        <v>1.3714999999999999</v>
      </c>
    </row>
    <row r="1654" spans="1:2" x14ac:dyDescent="0.25">
      <c r="A1654" s="474">
        <v>40828</v>
      </c>
      <c r="B1654" s="475">
        <v>1.363</v>
      </c>
    </row>
    <row r="1655" spans="1:2" x14ac:dyDescent="0.25">
      <c r="A1655" s="474">
        <v>40827</v>
      </c>
      <c r="B1655" s="475">
        <v>1.3539000000000001</v>
      </c>
    </row>
    <row r="1656" spans="1:2" x14ac:dyDescent="0.25">
      <c r="A1656" s="474">
        <v>40826</v>
      </c>
      <c r="B1656" s="475">
        <v>1.337</v>
      </c>
    </row>
    <row r="1657" spans="1:2" x14ac:dyDescent="0.25">
      <c r="A1657" s="474">
        <v>40825</v>
      </c>
      <c r="B1657" s="475">
        <v>1.3371999999999999</v>
      </c>
    </row>
    <row r="1658" spans="1:2" x14ac:dyDescent="0.25">
      <c r="A1658" s="474">
        <v>40824</v>
      </c>
      <c r="B1658" s="475">
        <v>1.3431999999999999</v>
      </c>
    </row>
    <row r="1659" spans="1:2" x14ac:dyDescent="0.25">
      <c r="A1659" s="474">
        <v>40823</v>
      </c>
      <c r="B1659" s="475">
        <v>1.3359000000000001</v>
      </c>
    </row>
    <row r="1660" spans="1:2" x14ac:dyDescent="0.25">
      <c r="A1660" s="474">
        <v>40822</v>
      </c>
      <c r="B1660" s="475">
        <v>1.3318000000000001</v>
      </c>
    </row>
    <row r="1661" spans="1:2" x14ac:dyDescent="0.25">
      <c r="A1661" s="474">
        <v>40821</v>
      </c>
      <c r="B1661" s="475">
        <v>1.3217000000000001</v>
      </c>
    </row>
    <row r="1662" spans="1:2" x14ac:dyDescent="0.25">
      <c r="A1662" s="474">
        <v>40820</v>
      </c>
      <c r="B1662" s="475">
        <v>1.3314999999999999</v>
      </c>
    </row>
    <row r="1663" spans="1:2" x14ac:dyDescent="0.25">
      <c r="A1663" s="474">
        <v>40819</v>
      </c>
      <c r="B1663" s="475">
        <v>1.3375999999999999</v>
      </c>
    </row>
    <row r="1664" spans="1:2" x14ac:dyDescent="0.25">
      <c r="A1664" s="474">
        <v>40818</v>
      </c>
      <c r="B1664" s="475">
        <v>1.3382000000000001</v>
      </c>
    </row>
    <row r="1665" spans="1:2" x14ac:dyDescent="0.25">
      <c r="A1665" s="474">
        <v>40817</v>
      </c>
      <c r="B1665" s="475">
        <v>1.3506</v>
      </c>
    </row>
    <row r="1666" spans="1:2" x14ac:dyDescent="0.25">
      <c r="A1666" s="474">
        <v>40816</v>
      </c>
      <c r="B1666" s="475">
        <v>1.3596999999999999</v>
      </c>
    </row>
    <row r="1667" spans="1:2" x14ac:dyDescent="0.25">
      <c r="A1667" s="474">
        <v>40815</v>
      </c>
      <c r="B1667" s="475">
        <v>1.3594999999999999</v>
      </c>
    </row>
    <row r="1668" spans="1:2" x14ac:dyDescent="0.25">
      <c r="A1668" s="474">
        <v>40814</v>
      </c>
      <c r="B1668" s="475">
        <v>1.3556999999999999</v>
      </c>
    </row>
    <row r="1669" spans="1:2" x14ac:dyDescent="0.25">
      <c r="A1669" s="474">
        <v>40813</v>
      </c>
      <c r="B1669" s="475">
        <v>1.3463000000000001</v>
      </c>
    </row>
    <row r="1670" spans="1:2" x14ac:dyDescent="0.25">
      <c r="A1670" s="474">
        <v>40812</v>
      </c>
      <c r="B1670" s="475">
        <v>1.3496999999999999</v>
      </c>
    </row>
    <row r="1671" spans="1:2" x14ac:dyDescent="0.25">
      <c r="A1671" s="474">
        <v>40811</v>
      </c>
      <c r="B1671" s="475">
        <v>1.3493999999999999</v>
      </c>
    </row>
    <row r="1672" spans="1:2" x14ac:dyDescent="0.25">
      <c r="A1672" s="474">
        <v>40810</v>
      </c>
      <c r="B1672" s="475">
        <v>1.3501000000000001</v>
      </c>
    </row>
    <row r="1673" spans="1:2" x14ac:dyDescent="0.25">
      <c r="A1673" s="474">
        <v>40809</v>
      </c>
      <c r="B1673" s="475">
        <v>1.3509</v>
      </c>
    </row>
    <row r="1674" spans="1:2" x14ac:dyDescent="0.25">
      <c r="A1674" s="474">
        <v>40808</v>
      </c>
      <c r="B1674" s="475">
        <v>1.369</v>
      </c>
    </row>
    <row r="1675" spans="1:2" x14ac:dyDescent="0.25">
      <c r="A1675" s="474">
        <v>40807</v>
      </c>
      <c r="B1675" s="475">
        <v>1.3660000000000001</v>
      </c>
    </row>
    <row r="1676" spans="1:2" x14ac:dyDescent="0.25">
      <c r="A1676" s="474">
        <v>40806</v>
      </c>
      <c r="B1676" s="475">
        <v>1.3663000000000001</v>
      </c>
    </row>
    <row r="1677" spans="1:2" x14ac:dyDescent="0.25">
      <c r="A1677" s="474">
        <v>40805</v>
      </c>
      <c r="B1677" s="475">
        <v>1.3785000000000001</v>
      </c>
    </row>
    <row r="1678" spans="1:2" x14ac:dyDescent="0.25">
      <c r="A1678" s="474">
        <v>40804</v>
      </c>
      <c r="B1678" s="475">
        <v>1.3795999999999999</v>
      </c>
    </row>
    <row r="1679" spans="1:2" x14ac:dyDescent="0.25">
      <c r="A1679" s="474">
        <v>40803</v>
      </c>
      <c r="B1679" s="475">
        <v>1.3823000000000001</v>
      </c>
    </row>
    <row r="1680" spans="1:2" x14ac:dyDescent="0.25">
      <c r="A1680" s="474">
        <v>40802</v>
      </c>
      <c r="B1680" s="475">
        <v>1.3792</v>
      </c>
    </row>
    <row r="1681" spans="1:2" x14ac:dyDescent="0.25">
      <c r="A1681" s="474">
        <v>40801</v>
      </c>
      <c r="B1681" s="475">
        <v>1.3688</v>
      </c>
    </row>
    <row r="1682" spans="1:2" x14ac:dyDescent="0.25">
      <c r="A1682" s="474">
        <v>40800</v>
      </c>
      <c r="B1682" s="475">
        <v>1.3666</v>
      </c>
    </row>
    <row r="1683" spans="1:2" x14ac:dyDescent="0.25">
      <c r="A1683" s="474">
        <v>40799</v>
      </c>
      <c r="B1683" s="475">
        <v>1.3602000000000001</v>
      </c>
    </row>
    <row r="1684" spans="1:2" x14ac:dyDescent="0.25">
      <c r="A1684" s="474">
        <v>40798</v>
      </c>
      <c r="B1684" s="475">
        <v>1.3637999999999999</v>
      </c>
    </row>
    <row r="1685" spans="1:2" x14ac:dyDescent="0.25">
      <c r="A1685" s="474">
        <v>40797</v>
      </c>
      <c r="B1685" s="475">
        <v>1.3647</v>
      </c>
    </row>
    <row r="1686" spans="1:2" x14ac:dyDescent="0.25">
      <c r="A1686" s="474">
        <v>40796</v>
      </c>
      <c r="B1686" s="475">
        <v>1.3815999999999999</v>
      </c>
    </row>
    <row r="1687" spans="1:2" x14ac:dyDescent="0.25">
      <c r="A1687" s="474">
        <v>40795</v>
      </c>
      <c r="B1687" s="475">
        <v>1.4021999999999999</v>
      </c>
    </row>
    <row r="1688" spans="1:2" x14ac:dyDescent="0.25">
      <c r="A1688" s="474">
        <v>40794</v>
      </c>
      <c r="B1688" s="475">
        <v>1.4051</v>
      </c>
    </row>
    <row r="1689" spans="1:2" x14ac:dyDescent="0.25">
      <c r="A1689" s="474">
        <v>40793</v>
      </c>
      <c r="B1689" s="475">
        <v>1.407</v>
      </c>
    </row>
    <row r="1690" spans="1:2" x14ac:dyDescent="0.25">
      <c r="A1690" s="474">
        <v>40792</v>
      </c>
      <c r="B1690" s="475">
        <v>1.413</v>
      </c>
    </row>
    <row r="1691" spans="1:2" x14ac:dyDescent="0.25">
      <c r="A1691" s="474">
        <v>40791</v>
      </c>
      <c r="B1691" s="475">
        <v>1.4197</v>
      </c>
    </row>
    <row r="1692" spans="1:2" x14ac:dyDescent="0.25">
      <c r="A1692" s="474">
        <v>40790</v>
      </c>
      <c r="B1692" s="475">
        <v>1.4200999999999999</v>
      </c>
    </row>
    <row r="1693" spans="1:2" x14ac:dyDescent="0.25">
      <c r="A1693" s="474">
        <v>40789</v>
      </c>
      <c r="B1693" s="475">
        <v>1.4238999999999999</v>
      </c>
    </row>
    <row r="1694" spans="1:2" x14ac:dyDescent="0.25">
      <c r="A1694" s="474">
        <v>40788</v>
      </c>
      <c r="B1694" s="475">
        <v>1.4317</v>
      </c>
    </row>
    <row r="1695" spans="1:2" x14ac:dyDescent="0.25">
      <c r="A1695" s="474">
        <v>40787</v>
      </c>
      <c r="B1695" s="475">
        <v>1.4423999999999999</v>
      </c>
    </row>
    <row r="1696" spans="1:2" x14ac:dyDescent="0.25">
      <c r="A1696" s="474">
        <v>40786</v>
      </c>
      <c r="B1696" s="475">
        <v>1.4468000000000001</v>
      </c>
    </row>
    <row r="1697" spans="1:2" x14ac:dyDescent="0.25">
      <c r="A1697" s="474">
        <v>40785</v>
      </c>
      <c r="B1697" s="475">
        <v>1.4505999999999999</v>
      </c>
    </row>
    <row r="1698" spans="1:2" x14ac:dyDescent="0.25">
      <c r="A1698" s="474">
        <v>40784</v>
      </c>
      <c r="B1698" s="475">
        <v>1.4494</v>
      </c>
    </row>
    <row r="1699" spans="1:2" x14ac:dyDescent="0.25">
      <c r="A1699" s="474">
        <v>40783</v>
      </c>
      <c r="B1699" s="475">
        <v>1.4494</v>
      </c>
    </row>
    <row r="1700" spans="1:2" x14ac:dyDescent="0.25">
      <c r="A1700" s="474">
        <v>40782</v>
      </c>
      <c r="B1700" s="475">
        <v>1.4424999999999999</v>
      </c>
    </row>
    <row r="1701" spans="1:2" x14ac:dyDescent="0.25">
      <c r="A1701" s="474">
        <v>40781</v>
      </c>
      <c r="B1701" s="475">
        <v>1.4407000000000001</v>
      </c>
    </row>
    <row r="1702" spans="1:2" x14ac:dyDescent="0.25">
      <c r="A1702" s="474">
        <v>40780</v>
      </c>
      <c r="B1702" s="475">
        <v>1.4424999999999999</v>
      </c>
    </row>
    <row r="1703" spans="1:2" x14ac:dyDescent="0.25">
      <c r="A1703" s="474">
        <v>40779</v>
      </c>
      <c r="B1703" s="475">
        <v>1.4411</v>
      </c>
    </row>
    <row r="1704" spans="1:2" x14ac:dyDescent="0.25">
      <c r="A1704" s="474">
        <v>40778</v>
      </c>
      <c r="B1704" s="475">
        <v>1.4382999999999999</v>
      </c>
    </row>
    <row r="1705" spans="1:2" x14ac:dyDescent="0.25">
      <c r="A1705" s="474">
        <v>40777</v>
      </c>
      <c r="B1705" s="475">
        <v>1.4390000000000001</v>
      </c>
    </row>
    <row r="1706" spans="1:2" x14ac:dyDescent="0.25">
      <c r="A1706" s="474">
        <v>40776</v>
      </c>
      <c r="B1706" s="475">
        <v>1.4391</v>
      </c>
    </row>
    <row r="1707" spans="1:2" x14ac:dyDescent="0.25">
      <c r="A1707" s="474">
        <v>40775</v>
      </c>
      <c r="B1707" s="475">
        <v>1.4346000000000001</v>
      </c>
    </row>
    <row r="1708" spans="1:2" x14ac:dyDescent="0.25">
      <c r="A1708" s="474">
        <v>40774</v>
      </c>
      <c r="B1708" s="475">
        <v>1.4376</v>
      </c>
    </row>
    <row r="1709" spans="1:2" x14ac:dyDescent="0.25">
      <c r="A1709" s="474">
        <v>40773</v>
      </c>
      <c r="B1709" s="475">
        <v>1.4419999999999999</v>
      </c>
    </row>
    <row r="1710" spans="1:2" x14ac:dyDescent="0.25">
      <c r="A1710" s="474">
        <v>40772</v>
      </c>
      <c r="B1710" s="475">
        <v>1.4408000000000001</v>
      </c>
    </row>
    <row r="1711" spans="1:2" x14ac:dyDescent="0.25">
      <c r="A1711" s="474">
        <v>40771</v>
      </c>
      <c r="B1711" s="475">
        <v>1.4345000000000001</v>
      </c>
    </row>
    <row r="1712" spans="1:2" x14ac:dyDescent="0.25">
      <c r="A1712" s="474">
        <v>40770</v>
      </c>
      <c r="B1712" s="475">
        <v>1.4244000000000001</v>
      </c>
    </row>
    <row r="1713" spans="1:2" x14ac:dyDescent="0.25">
      <c r="A1713" s="474">
        <v>40769</v>
      </c>
      <c r="B1713" s="475">
        <v>1.4244000000000001</v>
      </c>
    </row>
    <row r="1714" spans="1:2" x14ac:dyDescent="0.25">
      <c r="A1714" s="474">
        <v>40768</v>
      </c>
      <c r="B1714" s="475">
        <v>1.4224000000000001</v>
      </c>
    </row>
    <row r="1715" spans="1:2" x14ac:dyDescent="0.25">
      <c r="A1715" s="474">
        <v>40767</v>
      </c>
      <c r="B1715" s="475">
        <v>1.4205000000000001</v>
      </c>
    </row>
    <row r="1716" spans="1:2" x14ac:dyDescent="0.25">
      <c r="A1716" s="474">
        <v>40766</v>
      </c>
      <c r="B1716" s="475">
        <v>1.4305000000000001</v>
      </c>
    </row>
    <row r="1717" spans="1:2" x14ac:dyDescent="0.25">
      <c r="A1717" s="474">
        <v>40765</v>
      </c>
      <c r="B1717" s="475">
        <v>1.4231</v>
      </c>
    </row>
    <row r="1718" spans="1:2" x14ac:dyDescent="0.25">
      <c r="A1718" s="474">
        <v>40764</v>
      </c>
      <c r="B1718" s="475">
        <v>1.4277</v>
      </c>
    </row>
    <row r="1719" spans="1:2" x14ac:dyDescent="0.25">
      <c r="A1719" s="474">
        <v>40763</v>
      </c>
      <c r="B1719" s="475">
        <v>1.4295</v>
      </c>
    </row>
    <row r="1720" spans="1:2" x14ac:dyDescent="0.25">
      <c r="A1720" s="474">
        <v>40762</v>
      </c>
      <c r="B1720" s="475">
        <v>1.4278</v>
      </c>
    </row>
    <row r="1721" spans="1:2" x14ac:dyDescent="0.25">
      <c r="A1721" s="474">
        <v>40761</v>
      </c>
      <c r="B1721" s="475">
        <v>1.4156</v>
      </c>
    </row>
    <row r="1722" spans="1:2" x14ac:dyDescent="0.25">
      <c r="A1722" s="474">
        <v>40760</v>
      </c>
      <c r="B1722" s="475">
        <v>1.4242999999999999</v>
      </c>
    </row>
    <row r="1723" spans="1:2" x14ac:dyDescent="0.25">
      <c r="A1723" s="474">
        <v>40759</v>
      </c>
      <c r="B1723" s="475">
        <v>1.4255</v>
      </c>
    </row>
    <row r="1724" spans="1:2" x14ac:dyDescent="0.25">
      <c r="A1724" s="474">
        <v>40758</v>
      </c>
      <c r="B1724" s="475">
        <v>1.4225000000000001</v>
      </c>
    </row>
    <row r="1725" spans="1:2" x14ac:dyDescent="0.25">
      <c r="A1725" s="474">
        <v>40757</v>
      </c>
      <c r="B1725" s="475">
        <v>1.4349000000000001</v>
      </c>
    </row>
    <row r="1726" spans="1:2" x14ac:dyDescent="0.25">
      <c r="A1726" s="474">
        <v>40756</v>
      </c>
      <c r="B1726" s="475">
        <v>1.4391</v>
      </c>
    </row>
    <row r="1727" spans="1:2" x14ac:dyDescent="0.25">
      <c r="A1727" s="474">
        <v>40755</v>
      </c>
      <c r="B1727" s="475">
        <v>1.4391</v>
      </c>
    </row>
    <row r="1728" spans="1:2" x14ac:dyDescent="0.25">
      <c r="A1728" s="474">
        <v>40754</v>
      </c>
      <c r="B1728" s="475">
        <v>1.4327000000000001</v>
      </c>
    </row>
    <row r="1729" spans="1:2" x14ac:dyDescent="0.25">
      <c r="A1729" s="474">
        <v>40753</v>
      </c>
      <c r="B1729" s="475">
        <v>1.4332</v>
      </c>
    </row>
    <row r="1730" spans="1:2" x14ac:dyDescent="0.25">
      <c r="A1730" s="474">
        <v>40752</v>
      </c>
      <c r="B1730" s="475">
        <v>1.4458</v>
      </c>
    </row>
    <row r="1731" spans="1:2" x14ac:dyDescent="0.25">
      <c r="A1731" s="474">
        <v>40751</v>
      </c>
      <c r="B1731" s="475">
        <v>1.4463999999999999</v>
      </c>
    </row>
    <row r="1732" spans="1:2" x14ac:dyDescent="0.25">
      <c r="A1732" s="474">
        <v>40750</v>
      </c>
      <c r="B1732" s="475">
        <v>1.4373</v>
      </c>
    </row>
    <row r="1733" spans="1:2" x14ac:dyDescent="0.25">
      <c r="A1733" s="474">
        <v>40749</v>
      </c>
      <c r="B1733" s="475">
        <v>1.4357</v>
      </c>
    </row>
    <row r="1734" spans="1:2" x14ac:dyDescent="0.25">
      <c r="A1734" s="474">
        <v>40748</v>
      </c>
      <c r="B1734" s="475">
        <v>1.4355</v>
      </c>
    </row>
    <row r="1735" spans="1:2" x14ac:dyDescent="0.25">
      <c r="A1735" s="474">
        <v>40747</v>
      </c>
      <c r="B1735" s="475">
        <v>1.4386000000000001</v>
      </c>
    </row>
    <row r="1736" spans="1:2" x14ac:dyDescent="0.25">
      <c r="A1736" s="474">
        <v>40746</v>
      </c>
      <c r="B1736" s="475">
        <v>1.4281999999999999</v>
      </c>
    </row>
    <row r="1737" spans="1:2" x14ac:dyDescent="0.25">
      <c r="A1737" s="474">
        <v>40745</v>
      </c>
      <c r="B1737" s="475">
        <v>1.4185000000000001</v>
      </c>
    </row>
    <row r="1738" spans="1:2" x14ac:dyDescent="0.25">
      <c r="A1738" s="474">
        <v>40744</v>
      </c>
      <c r="B1738" s="475">
        <v>1.4141999999999999</v>
      </c>
    </row>
    <row r="1739" spans="1:2" x14ac:dyDescent="0.25">
      <c r="A1739" s="474">
        <v>40743</v>
      </c>
      <c r="B1739" s="475">
        <v>1.4071</v>
      </c>
    </row>
    <row r="1740" spans="1:2" x14ac:dyDescent="0.25">
      <c r="A1740" s="474">
        <v>40742</v>
      </c>
      <c r="B1740" s="475">
        <v>1.4152</v>
      </c>
    </row>
    <row r="1741" spans="1:2" x14ac:dyDescent="0.25">
      <c r="A1741" s="474">
        <v>40741</v>
      </c>
      <c r="B1741" s="475">
        <v>1.4155</v>
      </c>
    </row>
    <row r="1742" spans="1:2" x14ac:dyDescent="0.25">
      <c r="A1742" s="474">
        <v>40740</v>
      </c>
      <c r="B1742" s="475">
        <v>1.4149</v>
      </c>
    </row>
    <row r="1743" spans="1:2" x14ac:dyDescent="0.25">
      <c r="A1743" s="474">
        <v>40739</v>
      </c>
      <c r="B1743" s="475">
        <v>1.4198</v>
      </c>
    </row>
    <row r="1744" spans="1:2" x14ac:dyDescent="0.25">
      <c r="A1744" s="474">
        <v>40738</v>
      </c>
      <c r="B1744" s="475">
        <v>1.4057999999999999</v>
      </c>
    </row>
    <row r="1745" spans="1:2" x14ac:dyDescent="0.25">
      <c r="A1745" s="474">
        <v>40737</v>
      </c>
      <c r="B1745" s="475">
        <v>1.3977999999999999</v>
      </c>
    </row>
    <row r="1746" spans="1:2" x14ac:dyDescent="0.25">
      <c r="A1746" s="474">
        <v>40736</v>
      </c>
      <c r="B1746" s="475">
        <v>1.4123000000000001</v>
      </c>
    </row>
    <row r="1747" spans="1:2" x14ac:dyDescent="0.25">
      <c r="A1747" s="474">
        <v>40735</v>
      </c>
      <c r="B1747" s="475">
        <v>1.425</v>
      </c>
    </row>
    <row r="1748" spans="1:2" x14ac:dyDescent="0.25">
      <c r="A1748" s="474">
        <v>40734</v>
      </c>
      <c r="B1748" s="475">
        <v>1.4253</v>
      </c>
    </row>
    <row r="1749" spans="1:2" x14ac:dyDescent="0.25">
      <c r="A1749" s="474">
        <v>40733</v>
      </c>
      <c r="B1749" s="475">
        <v>1.4306000000000001</v>
      </c>
    </row>
    <row r="1750" spans="1:2" x14ac:dyDescent="0.25">
      <c r="A1750" s="474">
        <v>40732</v>
      </c>
      <c r="B1750" s="475">
        <v>1.4321999999999999</v>
      </c>
    </row>
    <row r="1751" spans="1:2" x14ac:dyDescent="0.25">
      <c r="A1751" s="474">
        <v>40731</v>
      </c>
      <c r="B1751" s="475">
        <v>1.4377</v>
      </c>
    </row>
    <row r="1752" spans="1:2" x14ac:dyDescent="0.25">
      <c r="A1752" s="474">
        <v>40730</v>
      </c>
      <c r="B1752" s="475">
        <v>1.4480999999999999</v>
      </c>
    </row>
    <row r="1753" spans="1:2" x14ac:dyDescent="0.25">
      <c r="A1753" s="474">
        <v>40729</v>
      </c>
      <c r="B1753" s="475">
        <v>1.4534</v>
      </c>
    </row>
    <row r="1754" spans="1:2" x14ac:dyDescent="0.25">
      <c r="A1754" s="474">
        <v>40728</v>
      </c>
      <c r="B1754" s="475">
        <v>1.4520999999999999</v>
      </c>
    </row>
    <row r="1755" spans="1:2" x14ac:dyDescent="0.25">
      <c r="A1755" s="474">
        <v>40727</v>
      </c>
      <c r="B1755" s="475">
        <v>1.452</v>
      </c>
    </row>
    <row r="1756" spans="1:2" x14ac:dyDescent="0.25">
      <c r="A1756" s="474">
        <v>40726</v>
      </c>
      <c r="B1756" s="475">
        <v>1.4501999999999999</v>
      </c>
    </row>
    <row r="1757" spans="1:2" x14ac:dyDescent="0.25">
      <c r="A1757" s="474">
        <v>40725</v>
      </c>
      <c r="B1757" s="475">
        <v>1.4487000000000001</v>
      </c>
    </row>
    <row r="1758" spans="1:2" x14ac:dyDescent="0.25">
      <c r="A1758" s="474">
        <v>40724</v>
      </c>
      <c r="B1758" s="475">
        <v>1.4390000000000001</v>
      </c>
    </row>
    <row r="1759" spans="1:2" x14ac:dyDescent="0.25">
      <c r="A1759" s="474">
        <v>40723</v>
      </c>
      <c r="B1759" s="475">
        <v>1.4311</v>
      </c>
    </row>
    <row r="1760" spans="1:2" x14ac:dyDescent="0.25">
      <c r="A1760" s="474">
        <v>40722</v>
      </c>
      <c r="B1760" s="475">
        <v>1.4193</v>
      </c>
    </row>
    <row r="1761" spans="1:2" x14ac:dyDescent="0.25">
      <c r="A1761" s="474">
        <v>40721</v>
      </c>
      <c r="B1761" s="475">
        <v>1.4184000000000001</v>
      </c>
    </row>
    <row r="1762" spans="1:2" x14ac:dyDescent="0.25">
      <c r="A1762" s="474">
        <v>40720</v>
      </c>
      <c r="B1762" s="475">
        <v>1.4182999999999999</v>
      </c>
    </row>
    <row r="1763" spans="1:2" x14ac:dyDescent="0.25">
      <c r="A1763" s="474">
        <v>40719</v>
      </c>
      <c r="B1763" s="475">
        <v>1.4228000000000001</v>
      </c>
    </row>
    <row r="1764" spans="1:2" x14ac:dyDescent="0.25">
      <c r="A1764" s="474">
        <v>40718</v>
      </c>
      <c r="B1764" s="475">
        <v>1.4253</v>
      </c>
    </row>
    <row r="1765" spans="1:2" x14ac:dyDescent="0.25">
      <c r="A1765" s="474">
        <v>40717</v>
      </c>
      <c r="B1765" s="475">
        <v>1.4386000000000001</v>
      </c>
    </row>
    <row r="1766" spans="1:2" x14ac:dyDescent="0.25">
      <c r="A1766" s="474">
        <v>40716</v>
      </c>
      <c r="B1766" s="475">
        <v>1.4359</v>
      </c>
    </row>
    <row r="1767" spans="1:2" x14ac:dyDescent="0.25">
      <c r="A1767" s="474">
        <v>40715</v>
      </c>
      <c r="B1767" s="475">
        <v>1.4267000000000001</v>
      </c>
    </row>
    <row r="1768" spans="1:2" x14ac:dyDescent="0.25">
      <c r="A1768" s="474">
        <v>40714</v>
      </c>
      <c r="B1768" s="475">
        <v>1.43</v>
      </c>
    </row>
    <row r="1769" spans="1:2" x14ac:dyDescent="0.25">
      <c r="A1769" s="474">
        <v>40713</v>
      </c>
      <c r="B1769" s="475">
        <v>1.4302999999999999</v>
      </c>
    </row>
    <row r="1770" spans="1:2" x14ac:dyDescent="0.25">
      <c r="A1770" s="474">
        <v>40712</v>
      </c>
      <c r="B1770" s="475">
        <v>1.4232</v>
      </c>
    </row>
    <row r="1771" spans="1:2" x14ac:dyDescent="0.25">
      <c r="A1771" s="474">
        <v>40711</v>
      </c>
      <c r="B1771" s="475">
        <v>1.4152</v>
      </c>
    </row>
    <row r="1772" spans="1:2" x14ac:dyDescent="0.25">
      <c r="A1772" s="474">
        <v>40710</v>
      </c>
      <c r="B1772" s="475">
        <v>1.4329000000000001</v>
      </c>
    </row>
    <row r="1773" spans="1:2" x14ac:dyDescent="0.25">
      <c r="A1773" s="474">
        <v>40709</v>
      </c>
      <c r="B1773" s="475">
        <v>1.444</v>
      </c>
    </row>
    <row r="1774" spans="1:2" x14ac:dyDescent="0.25">
      <c r="A1774" s="474">
        <v>40708</v>
      </c>
      <c r="B1774" s="475">
        <v>1.4360999999999999</v>
      </c>
    </row>
    <row r="1775" spans="1:2" x14ac:dyDescent="0.25">
      <c r="A1775" s="474">
        <v>40707</v>
      </c>
      <c r="B1775" s="475">
        <v>1.4339999999999999</v>
      </c>
    </row>
    <row r="1776" spans="1:2" x14ac:dyDescent="0.25">
      <c r="A1776" s="474">
        <v>40706</v>
      </c>
      <c r="B1776" s="475">
        <v>1.4341999999999999</v>
      </c>
    </row>
    <row r="1777" spans="1:2" x14ac:dyDescent="0.25">
      <c r="A1777" s="474">
        <v>40705</v>
      </c>
      <c r="B1777" s="475">
        <v>1.4454</v>
      </c>
    </row>
    <row r="1778" spans="1:2" x14ac:dyDescent="0.25">
      <c r="A1778" s="474">
        <v>40704</v>
      </c>
      <c r="B1778" s="475">
        <v>1.4578</v>
      </c>
    </row>
    <row r="1779" spans="1:2" x14ac:dyDescent="0.25">
      <c r="A1779" s="474">
        <v>40703</v>
      </c>
      <c r="B1779" s="475">
        <v>1.4638</v>
      </c>
    </row>
    <row r="1780" spans="1:2" x14ac:dyDescent="0.25">
      <c r="A1780" s="474">
        <v>40702</v>
      </c>
      <c r="B1780" s="475">
        <v>1.4638</v>
      </c>
    </row>
    <row r="1781" spans="1:2" x14ac:dyDescent="0.25">
      <c r="A1781" s="474">
        <v>40701</v>
      </c>
      <c r="B1781" s="475">
        <v>1.462</v>
      </c>
    </row>
    <row r="1782" spans="1:2" x14ac:dyDescent="0.25">
      <c r="A1782" s="474">
        <v>40700</v>
      </c>
      <c r="B1782" s="475">
        <v>1.4629000000000001</v>
      </c>
    </row>
    <row r="1783" spans="1:2" x14ac:dyDescent="0.25">
      <c r="A1783" s="474">
        <v>40699</v>
      </c>
      <c r="B1783" s="475">
        <v>1.4630000000000001</v>
      </c>
    </row>
    <row r="1784" spans="1:2" x14ac:dyDescent="0.25">
      <c r="A1784" s="474">
        <v>40698</v>
      </c>
      <c r="B1784" s="475">
        <v>1.4523999999999999</v>
      </c>
    </row>
    <row r="1785" spans="1:2" x14ac:dyDescent="0.25">
      <c r="A1785" s="474">
        <v>40697</v>
      </c>
      <c r="B1785" s="475">
        <v>1.4408000000000001</v>
      </c>
    </row>
    <row r="1786" spans="1:2" x14ac:dyDescent="0.25">
      <c r="A1786" s="474">
        <v>40696</v>
      </c>
      <c r="B1786" s="475">
        <v>1.4409000000000001</v>
      </c>
    </row>
    <row r="1787" spans="1:2" x14ac:dyDescent="0.25">
      <c r="A1787" s="474">
        <v>40695</v>
      </c>
      <c r="B1787" s="475">
        <v>1.4377</v>
      </c>
    </row>
    <row r="1788" spans="1:2" x14ac:dyDescent="0.25">
      <c r="A1788" s="474">
        <v>40694</v>
      </c>
      <c r="B1788" s="475">
        <v>1.4281999999999999</v>
      </c>
    </row>
    <row r="1789" spans="1:2" x14ac:dyDescent="0.25">
      <c r="A1789" s="474">
        <v>40693</v>
      </c>
      <c r="B1789" s="475">
        <v>1.4313</v>
      </c>
    </row>
    <row r="1790" spans="1:2" x14ac:dyDescent="0.25">
      <c r="A1790" s="474">
        <v>40692</v>
      </c>
      <c r="B1790" s="475">
        <v>1.4313</v>
      </c>
    </row>
    <row r="1791" spans="1:2" x14ac:dyDescent="0.25">
      <c r="A1791" s="474">
        <v>40691</v>
      </c>
      <c r="B1791" s="475">
        <v>1.4229000000000001</v>
      </c>
    </row>
    <row r="1792" spans="1:2" x14ac:dyDescent="0.25">
      <c r="A1792" s="474">
        <v>40690</v>
      </c>
      <c r="B1792" s="475">
        <v>1.4139999999999999</v>
      </c>
    </row>
    <row r="1793" spans="1:2" x14ac:dyDescent="0.25">
      <c r="A1793" s="474">
        <v>40689</v>
      </c>
      <c r="B1793" s="475">
        <v>1.4069</v>
      </c>
    </row>
    <row r="1794" spans="1:2" x14ac:dyDescent="0.25">
      <c r="A1794" s="474">
        <v>40688</v>
      </c>
      <c r="B1794" s="475">
        <v>1.4076</v>
      </c>
    </row>
    <row r="1795" spans="1:2" x14ac:dyDescent="0.25">
      <c r="A1795" s="474">
        <v>40687</v>
      </c>
      <c r="B1795" s="475">
        <v>1.4054</v>
      </c>
    </row>
    <row r="1796" spans="1:2" x14ac:dyDescent="0.25">
      <c r="A1796" s="474">
        <v>40686</v>
      </c>
      <c r="B1796" s="475">
        <v>1.4149</v>
      </c>
    </row>
    <row r="1797" spans="1:2" x14ac:dyDescent="0.25">
      <c r="A1797" s="474">
        <v>40685</v>
      </c>
      <c r="B1797" s="475">
        <v>1.4151</v>
      </c>
    </row>
    <row r="1798" spans="1:2" x14ac:dyDescent="0.25">
      <c r="A1798" s="474">
        <v>40684</v>
      </c>
      <c r="B1798" s="475">
        <v>1.4263999999999999</v>
      </c>
    </row>
    <row r="1799" spans="1:2" x14ac:dyDescent="0.25">
      <c r="A1799" s="474">
        <v>40683</v>
      </c>
      <c r="B1799" s="475">
        <v>1.4272</v>
      </c>
    </row>
    <row r="1800" spans="1:2" x14ac:dyDescent="0.25">
      <c r="A1800" s="474">
        <v>40682</v>
      </c>
      <c r="B1800" s="475">
        <v>1.4251</v>
      </c>
    </row>
    <row r="1801" spans="1:2" x14ac:dyDescent="0.25">
      <c r="A1801" s="474">
        <v>40681</v>
      </c>
      <c r="B1801" s="475">
        <v>1.4173</v>
      </c>
    </row>
    <row r="1802" spans="1:2" x14ac:dyDescent="0.25">
      <c r="A1802" s="474">
        <v>40680</v>
      </c>
      <c r="B1802" s="475">
        <v>1.4133</v>
      </c>
    </row>
    <row r="1803" spans="1:2" x14ac:dyDescent="0.25">
      <c r="A1803" s="474">
        <v>40679</v>
      </c>
      <c r="B1803" s="475">
        <v>1.411</v>
      </c>
    </row>
    <row r="1804" spans="1:2" x14ac:dyDescent="0.25">
      <c r="A1804" s="474">
        <v>40678</v>
      </c>
      <c r="B1804" s="475">
        <v>1.4113</v>
      </c>
    </row>
    <row r="1805" spans="1:2" x14ac:dyDescent="0.25">
      <c r="A1805" s="474">
        <v>40677</v>
      </c>
      <c r="B1805" s="475">
        <v>1.4215</v>
      </c>
    </row>
    <row r="1806" spans="1:2" x14ac:dyDescent="0.25">
      <c r="A1806" s="474">
        <v>40676</v>
      </c>
      <c r="B1806" s="475">
        <v>1.4209000000000001</v>
      </c>
    </row>
    <row r="1807" spans="1:2" x14ac:dyDescent="0.25">
      <c r="A1807" s="474">
        <v>40675</v>
      </c>
      <c r="B1807" s="475">
        <v>1.4343999999999999</v>
      </c>
    </row>
    <row r="1808" spans="1:2" x14ac:dyDescent="0.25">
      <c r="A1808" s="474">
        <v>40674</v>
      </c>
      <c r="B1808" s="475">
        <v>1.4351</v>
      </c>
    </row>
    <row r="1809" spans="1:2" x14ac:dyDescent="0.25">
      <c r="A1809" s="474">
        <v>40673</v>
      </c>
      <c r="B1809" s="475">
        <v>1.4367000000000001</v>
      </c>
    </row>
    <row r="1810" spans="1:2" x14ac:dyDescent="0.25">
      <c r="A1810" s="474">
        <v>40672</v>
      </c>
      <c r="B1810" s="475">
        <v>1.4315</v>
      </c>
    </row>
    <row r="1811" spans="1:2" x14ac:dyDescent="0.25">
      <c r="A1811" s="474">
        <v>40671</v>
      </c>
      <c r="B1811" s="475">
        <v>1.4309000000000001</v>
      </c>
    </row>
    <row r="1812" spans="1:2" x14ac:dyDescent="0.25">
      <c r="A1812" s="474">
        <v>40670</v>
      </c>
      <c r="B1812" s="475">
        <v>1.4504999999999999</v>
      </c>
    </row>
    <row r="1813" spans="1:2" x14ac:dyDescent="0.25">
      <c r="A1813" s="474">
        <v>40669</v>
      </c>
      <c r="B1813" s="475">
        <v>1.4759</v>
      </c>
    </row>
    <row r="1814" spans="1:2" x14ac:dyDescent="0.25">
      <c r="A1814" s="474">
        <v>40668</v>
      </c>
      <c r="B1814" s="475">
        <v>1.4842</v>
      </c>
    </row>
    <row r="1815" spans="1:2" x14ac:dyDescent="0.25">
      <c r="A1815" s="474">
        <v>40667</v>
      </c>
      <c r="B1815" s="475">
        <v>1.4813000000000001</v>
      </c>
    </row>
    <row r="1816" spans="1:2" x14ac:dyDescent="0.25">
      <c r="A1816" s="474">
        <v>40666</v>
      </c>
      <c r="B1816" s="475">
        <v>1.4829000000000001</v>
      </c>
    </row>
    <row r="1817" spans="1:2" x14ac:dyDescent="0.25">
      <c r="A1817" s="474">
        <v>40665</v>
      </c>
      <c r="B1817" s="475">
        <v>1.4802999999999999</v>
      </c>
    </row>
    <row r="1818" spans="1:2" x14ac:dyDescent="0.25">
      <c r="A1818" s="474">
        <v>40664</v>
      </c>
      <c r="B1818" s="475">
        <v>1.4802</v>
      </c>
    </row>
    <row r="1819" spans="1:2" x14ac:dyDescent="0.25">
      <c r="A1819" s="474">
        <v>40663</v>
      </c>
      <c r="B1819" s="475">
        <v>1.4838</v>
      </c>
    </row>
    <row r="1820" spans="1:2" x14ac:dyDescent="0.25">
      <c r="A1820" s="474">
        <v>40662</v>
      </c>
      <c r="B1820" s="475">
        <v>1.4822</v>
      </c>
    </row>
    <row r="1821" spans="1:2" x14ac:dyDescent="0.25">
      <c r="A1821" s="474">
        <v>40661</v>
      </c>
      <c r="B1821" s="475">
        <v>1.4684999999999999</v>
      </c>
    </row>
    <row r="1822" spans="1:2" x14ac:dyDescent="0.25">
      <c r="A1822" s="474">
        <v>40660</v>
      </c>
      <c r="B1822" s="475">
        <v>1.4590000000000001</v>
      </c>
    </row>
    <row r="1823" spans="1:2" x14ac:dyDescent="0.25">
      <c r="A1823" s="474">
        <v>40659</v>
      </c>
      <c r="B1823" s="475">
        <v>1.4575</v>
      </c>
    </row>
    <row r="1824" spans="1:2" x14ac:dyDescent="0.25">
      <c r="A1824" s="474">
        <v>40658</v>
      </c>
      <c r="B1824" s="475">
        <v>1.4557</v>
      </c>
    </row>
    <row r="1825" spans="1:2" x14ac:dyDescent="0.25">
      <c r="A1825" s="474">
        <v>40657</v>
      </c>
      <c r="B1825" s="475">
        <v>1.4557</v>
      </c>
    </row>
    <row r="1826" spans="1:2" x14ac:dyDescent="0.25">
      <c r="A1826" s="474">
        <v>40656</v>
      </c>
      <c r="B1826" s="475">
        <v>1.4557</v>
      </c>
    </row>
    <row r="1827" spans="1:2" x14ac:dyDescent="0.25">
      <c r="A1827" s="474">
        <v>40655</v>
      </c>
      <c r="B1827" s="475">
        <v>1.4574</v>
      </c>
    </row>
    <row r="1828" spans="1:2" x14ac:dyDescent="0.25">
      <c r="A1828" s="474">
        <v>40654</v>
      </c>
      <c r="B1828" s="475">
        <v>1.4447000000000001</v>
      </c>
    </row>
    <row r="1829" spans="1:2" x14ac:dyDescent="0.25">
      <c r="A1829" s="474">
        <v>40653</v>
      </c>
      <c r="B1829" s="475">
        <v>1.427</v>
      </c>
    </row>
    <row r="1830" spans="1:2" x14ac:dyDescent="0.25">
      <c r="A1830" s="474">
        <v>40652</v>
      </c>
      <c r="B1830" s="475">
        <v>1.4319999999999999</v>
      </c>
    </row>
    <row r="1831" spans="1:2" x14ac:dyDescent="0.25">
      <c r="A1831" s="474">
        <v>40651</v>
      </c>
      <c r="B1831" s="475">
        <v>1.4423999999999999</v>
      </c>
    </row>
    <row r="1832" spans="1:2" x14ac:dyDescent="0.25">
      <c r="A1832" s="474">
        <v>40650</v>
      </c>
      <c r="B1832" s="475">
        <v>1.4424999999999999</v>
      </c>
    </row>
    <row r="1833" spans="1:2" x14ac:dyDescent="0.25">
      <c r="A1833" s="474">
        <v>40649</v>
      </c>
      <c r="B1833" s="475">
        <v>1.4458</v>
      </c>
    </row>
    <row r="1834" spans="1:2" x14ac:dyDescent="0.25">
      <c r="A1834" s="474">
        <v>40648</v>
      </c>
      <c r="B1834" s="475">
        <v>1.4456</v>
      </c>
    </row>
    <row r="1835" spans="1:2" x14ac:dyDescent="0.25">
      <c r="A1835" s="474">
        <v>40647</v>
      </c>
      <c r="B1835" s="475">
        <v>1.4478</v>
      </c>
    </row>
    <row r="1836" spans="1:2" x14ac:dyDescent="0.25">
      <c r="A1836" s="474">
        <v>40646</v>
      </c>
      <c r="B1836" s="475">
        <v>1.4444999999999999</v>
      </c>
    </row>
    <row r="1837" spans="1:2" x14ac:dyDescent="0.25">
      <c r="A1837" s="474">
        <v>40645</v>
      </c>
      <c r="B1837" s="475">
        <v>1.4451000000000001</v>
      </c>
    </row>
    <row r="1838" spans="1:2" x14ac:dyDescent="0.25">
      <c r="A1838" s="474">
        <v>40644</v>
      </c>
      <c r="B1838" s="475">
        <v>1.4462999999999999</v>
      </c>
    </row>
    <row r="1839" spans="1:2" x14ac:dyDescent="0.25">
      <c r="A1839" s="474">
        <v>40643</v>
      </c>
      <c r="B1839" s="475">
        <v>1.4471000000000001</v>
      </c>
    </row>
    <row r="1840" spans="1:2" x14ac:dyDescent="0.25">
      <c r="A1840" s="474">
        <v>40642</v>
      </c>
      <c r="B1840" s="475">
        <v>1.4392</v>
      </c>
    </row>
    <row r="1841" spans="1:2" x14ac:dyDescent="0.25">
      <c r="A1841" s="474">
        <v>40641</v>
      </c>
      <c r="B1841" s="475">
        <v>1.4298999999999999</v>
      </c>
    </row>
    <row r="1842" spans="1:2" x14ac:dyDescent="0.25">
      <c r="A1842" s="474">
        <v>40640</v>
      </c>
      <c r="B1842" s="475">
        <v>1.4283999999999999</v>
      </c>
    </row>
    <row r="1843" spans="1:2" x14ac:dyDescent="0.25">
      <c r="A1843" s="474">
        <v>40639</v>
      </c>
      <c r="B1843" s="475">
        <v>1.42</v>
      </c>
    </row>
    <row r="1844" spans="1:2" x14ac:dyDescent="0.25">
      <c r="A1844" s="474">
        <v>40638</v>
      </c>
      <c r="B1844" s="475">
        <v>1.4224000000000001</v>
      </c>
    </row>
    <row r="1845" spans="1:2" x14ac:dyDescent="0.25">
      <c r="A1845" s="474">
        <v>40637</v>
      </c>
      <c r="B1845" s="475">
        <v>1.4232</v>
      </c>
    </row>
    <row r="1846" spans="1:2" x14ac:dyDescent="0.25">
      <c r="A1846" s="474">
        <v>40636</v>
      </c>
      <c r="B1846" s="475">
        <v>1.4232</v>
      </c>
    </row>
    <row r="1847" spans="1:2" x14ac:dyDescent="0.25">
      <c r="A1847" s="474">
        <v>40635</v>
      </c>
      <c r="B1847" s="475">
        <v>1.4168000000000001</v>
      </c>
    </row>
    <row r="1848" spans="1:2" x14ac:dyDescent="0.25">
      <c r="A1848" s="474">
        <v>40634</v>
      </c>
      <c r="B1848" s="475">
        <v>1.4169</v>
      </c>
    </row>
    <row r="1849" spans="1:2" x14ac:dyDescent="0.25">
      <c r="A1849" s="474">
        <v>40633</v>
      </c>
      <c r="B1849" s="475">
        <v>1.4097999999999999</v>
      </c>
    </row>
    <row r="1850" spans="1:2" x14ac:dyDescent="0.25">
      <c r="A1850" s="474">
        <v>40632</v>
      </c>
      <c r="B1850" s="475">
        <v>1.409</v>
      </c>
    </row>
    <row r="1851" spans="1:2" x14ac:dyDescent="0.25">
      <c r="A1851" s="474">
        <v>40631</v>
      </c>
      <c r="B1851" s="475">
        <v>1.4064000000000001</v>
      </c>
    </row>
    <row r="1852" spans="1:2" x14ac:dyDescent="0.25">
      <c r="A1852" s="474">
        <v>40630</v>
      </c>
      <c r="B1852" s="475">
        <v>1.4076</v>
      </c>
    </row>
    <row r="1853" spans="1:2" x14ac:dyDescent="0.25">
      <c r="A1853" s="474">
        <v>40629</v>
      </c>
      <c r="B1853" s="475">
        <v>1.4083000000000001</v>
      </c>
    </row>
    <row r="1854" spans="1:2" x14ac:dyDescent="0.25">
      <c r="A1854" s="474">
        <v>40628</v>
      </c>
      <c r="B1854" s="475">
        <v>1.4145000000000001</v>
      </c>
    </row>
    <row r="1855" spans="1:2" x14ac:dyDescent="0.25">
      <c r="A1855" s="474">
        <v>40627</v>
      </c>
      <c r="B1855" s="475">
        <v>1.4121999999999999</v>
      </c>
    </row>
    <row r="1856" spans="1:2" x14ac:dyDescent="0.25">
      <c r="A1856" s="474">
        <v>40626</v>
      </c>
      <c r="B1856" s="475">
        <v>1.4157999999999999</v>
      </c>
    </row>
    <row r="1857" spans="1:2" x14ac:dyDescent="0.25">
      <c r="A1857" s="474">
        <v>40625</v>
      </c>
      <c r="B1857" s="475">
        <v>1.4218</v>
      </c>
    </row>
    <row r="1858" spans="1:2" x14ac:dyDescent="0.25">
      <c r="A1858" s="474">
        <v>40624</v>
      </c>
      <c r="B1858" s="475">
        <v>1.4180999999999999</v>
      </c>
    </row>
    <row r="1859" spans="1:2" x14ac:dyDescent="0.25">
      <c r="A1859" s="474">
        <v>40623</v>
      </c>
      <c r="B1859" s="475">
        <v>1.4177999999999999</v>
      </c>
    </row>
    <row r="1860" spans="1:2" x14ac:dyDescent="0.25">
      <c r="A1860" s="474">
        <v>40622</v>
      </c>
      <c r="B1860" s="475">
        <v>1.4177</v>
      </c>
    </row>
    <row r="1861" spans="1:2" x14ac:dyDescent="0.25">
      <c r="A1861" s="474">
        <v>40621</v>
      </c>
      <c r="B1861" s="475">
        <v>1.4091</v>
      </c>
    </row>
    <row r="1862" spans="1:2" x14ac:dyDescent="0.25">
      <c r="A1862" s="474">
        <v>40620</v>
      </c>
      <c r="B1862" s="475">
        <v>1.3968</v>
      </c>
    </row>
    <row r="1863" spans="1:2" x14ac:dyDescent="0.25">
      <c r="A1863" s="474">
        <v>40619</v>
      </c>
      <c r="B1863" s="475">
        <v>1.3951</v>
      </c>
    </row>
    <row r="1864" spans="1:2" x14ac:dyDescent="0.25">
      <c r="A1864" s="474">
        <v>40618</v>
      </c>
      <c r="B1864" s="475">
        <v>1.3947000000000001</v>
      </c>
    </row>
    <row r="1865" spans="1:2" x14ac:dyDescent="0.25">
      <c r="A1865" s="474">
        <v>40617</v>
      </c>
      <c r="B1865" s="475">
        <v>1.3953</v>
      </c>
    </row>
    <row r="1866" spans="1:2" x14ac:dyDescent="0.25">
      <c r="A1866" s="474">
        <v>40616</v>
      </c>
      <c r="B1866" s="475">
        <v>1.3906000000000001</v>
      </c>
    </row>
    <row r="1867" spans="1:2" x14ac:dyDescent="0.25">
      <c r="A1867" s="474">
        <v>40615</v>
      </c>
      <c r="B1867" s="475">
        <v>1.3897999999999999</v>
      </c>
    </row>
    <row r="1868" spans="1:2" x14ac:dyDescent="0.25">
      <c r="A1868" s="474">
        <v>40614</v>
      </c>
      <c r="B1868" s="475">
        <v>1.3819999999999999</v>
      </c>
    </row>
    <row r="1869" spans="1:2" x14ac:dyDescent="0.25">
      <c r="A1869" s="474">
        <v>40613</v>
      </c>
      <c r="B1869" s="475">
        <v>1.385</v>
      </c>
    </row>
    <row r="1870" spans="1:2" x14ac:dyDescent="0.25">
      <c r="A1870" s="474">
        <v>40612</v>
      </c>
      <c r="B1870" s="475">
        <v>1.3897999999999999</v>
      </c>
    </row>
    <row r="1871" spans="1:2" x14ac:dyDescent="0.25">
      <c r="A1871" s="474">
        <v>40611</v>
      </c>
      <c r="B1871" s="475">
        <v>1.3937999999999999</v>
      </c>
    </row>
    <row r="1872" spans="1:2" x14ac:dyDescent="0.25">
      <c r="A1872" s="474">
        <v>40610</v>
      </c>
      <c r="B1872" s="475">
        <v>1.3989</v>
      </c>
    </row>
    <row r="1873" spans="1:2" x14ac:dyDescent="0.25">
      <c r="A1873" s="474">
        <v>40609</v>
      </c>
      <c r="B1873" s="475">
        <v>1.3983000000000001</v>
      </c>
    </row>
    <row r="1874" spans="1:2" x14ac:dyDescent="0.25">
      <c r="A1874" s="474">
        <v>40608</v>
      </c>
      <c r="B1874" s="475">
        <v>1.3984000000000001</v>
      </c>
    </row>
    <row r="1875" spans="1:2" x14ac:dyDescent="0.25">
      <c r="A1875" s="474">
        <v>40607</v>
      </c>
      <c r="B1875" s="475">
        <v>1.3967000000000001</v>
      </c>
    </row>
    <row r="1876" spans="1:2" x14ac:dyDescent="0.25">
      <c r="A1876" s="474">
        <v>40606</v>
      </c>
      <c r="B1876" s="475">
        <v>1.3886000000000001</v>
      </c>
    </row>
    <row r="1877" spans="1:2" x14ac:dyDescent="0.25">
      <c r="A1877" s="474">
        <v>40605</v>
      </c>
      <c r="B1877" s="475">
        <v>1.3805000000000001</v>
      </c>
    </row>
    <row r="1878" spans="1:2" x14ac:dyDescent="0.25">
      <c r="A1878" s="474">
        <v>40604</v>
      </c>
      <c r="B1878" s="475">
        <v>1.3813</v>
      </c>
    </row>
    <row r="1879" spans="1:2" x14ac:dyDescent="0.25">
      <c r="A1879" s="474">
        <v>40603</v>
      </c>
      <c r="B1879" s="475">
        <v>1.3784000000000001</v>
      </c>
    </row>
    <row r="1880" spans="1:2" x14ac:dyDescent="0.25">
      <c r="A1880" s="474">
        <v>40602</v>
      </c>
      <c r="B1880" s="475">
        <v>1.3748</v>
      </c>
    </row>
    <row r="1881" spans="1:2" x14ac:dyDescent="0.25">
      <c r="A1881" s="474">
        <v>40601</v>
      </c>
      <c r="B1881" s="475">
        <v>1.3748</v>
      </c>
    </row>
    <row r="1882" spans="1:2" x14ac:dyDescent="0.25">
      <c r="A1882" s="474">
        <v>40600</v>
      </c>
      <c r="B1882" s="475">
        <v>1.3791</v>
      </c>
    </row>
    <row r="1883" spans="1:2" x14ac:dyDescent="0.25">
      <c r="A1883" s="474">
        <v>40599</v>
      </c>
      <c r="B1883" s="475">
        <v>1.3772</v>
      </c>
    </row>
    <row r="1884" spans="1:2" x14ac:dyDescent="0.25">
      <c r="A1884" s="474">
        <v>40598</v>
      </c>
      <c r="B1884" s="475">
        <v>1.3713</v>
      </c>
    </row>
    <row r="1885" spans="1:2" x14ac:dyDescent="0.25">
      <c r="A1885" s="474">
        <v>40597</v>
      </c>
      <c r="B1885" s="475">
        <v>1.3632</v>
      </c>
    </row>
    <row r="1886" spans="1:2" x14ac:dyDescent="0.25">
      <c r="A1886" s="474">
        <v>40596</v>
      </c>
      <c r="B1886" s="475">
        <v>1.3680000000000001</v>
      </c>
    </row>
    <row r="1887" spans="1:2" x14ac:dyDescent="0.25">
      <c r="A1887" s="474">
        <v>40595</v>
      </c>
      <c r="B1887" s="475">
        <v>1.3692</v>
      </c>
    </row>
    <row r="1888" spans="1:2" x14ac:dyDescent="0.25">
      <c r="A1888" s="474">
        <v>40594</v>
      </c>
      <c r="B1888" s="475">
        <v>1.3688</v>
      </c>
    </row>
    <row r="1889" spans="1:2" x14ac:dyDescent="0.25">
      <c r="A1889" s="474">
        <v>40593</v>
      </c>
      <c r="B1889" s="475">
        <v>1.3615999999999999</v>
      </c>
    </row>
    <row r="1890" spans="1:2" x14ac:dyDescent="0.25">
      <c r="A1890" s="474">
        <v>40592</v>
      </c>
      <c r="B1890" s="475">
        <v>1.3577999999999999</v>
      </c>
    </row>
    <row r="1891" spans="1:2" x14ac:dyDescent="0.25">
      <c r="A1891" s="474">
        <v>40591</v>
      </c>
      <c r="B1891" s="475">
        <v>1.3525</v>
      </c>
    </row>
    <row r="1892" spans="1:2" x14ac:dyDescent="0.25">
      <c r="A1892" s="474">
        <v>40590</v>
      </c>
      <c r="B1892" s="475">
        <v>1.3506</v>
      </c>
    </row>
    <row r="1893" spans="1:2" x14ac:dyDescent="0.25">
      <c r="A1893" s="474">
        <v>40589</v>
      </c>
      <c r="B1893" s="475">
        <v>1.3498000000000001</v>
      </c>
    </row>
    <row r="1894" spans="1:2" x14ac:dyDescent="0.25">
      <c r="A1894" s="474">
        <v>40588</v>
      </c>
      <c r="B1894" s="475">
        <v>1.3543000000000001</v>
      </c>
    </row>
    <row r="1895" spans="1:2" x14ac:dyDescent="0.25">
      <c r="A1895" s="474">
        <v>40587</v>
      </c>
      <c r="B1895" s="475">
        <v>1.3546</v>
      </c>
    </row>
    <row r="1896" spans="1:2" x14ac:dyDescent="0.25">
      <c r="A1896" s="474">
        <v>40586</v>
      </c>
      <c r="B1896" s="475">
        <v>1.3555999999999999</v>
      </c>
    </row>
    <row r="1897" spans="1:2" x14ac:dyDescent="0.25">
      <c r="A1897" s="474">
        <v>40585</v>
      </c>
      <c r="B1897" s="475">
        <v>1.3661000000000001</v>
      </c>
    </row>
    <row r="1898" spans="1:2" x14ac:dyDescent="0.25">
      <c r="A1898" s="474">
        <v>40584</v>
      </c>
      <c r="B1898" s="475">
        <v>1.3658999999999999</v>
      </c>
    </row>
    <row r="1899" spans="1:2" x14ac:dyDescent="0.25">
      <c r="A1899" s="474">
        <v>40583</v>
      </c>
      <c r="B1899" s="475">
        <v>1.3624000000000001</v>
      </c>
    </row>
    <row r="1900" spans="1:2" x14ac:dyDescent="0.25">
      <c r="A1900" s="474">
        <v>40582</v>
      </c>
      <c r="B1900" s="475">
        <v>1.3576999999999999</v>
      </c>
    </row>
    <row r="1901" spans="1:2" x14ac:dyDescent="0.25">
      <c r="A1901" s="474">
        <v>40581</v>
      </c>
      <c r="B1901" s="475">
        <v>1.3573</v>
      </c>
    </row>
    <row r="1902" spans="1:2" x14ac:dyDescent="0.25">
      <c r="A1902" s="474">
        <v>40580</v>
      </c>
      <c r="B1902" s="475">
        <v>1.3575999999999999</v>
      </c>
    </row>
    <row r="1903" spans="1:2" x14ac:dyDescent="0.25">
      <c r="A1903" s="474">
        <v>40579</v>
      </c>
      <c r="B1903" s="475">
        <v>1.3613999999999999</v>
      </c>
    </row>
    <row r="1904" spans="1:2" x14ac:dyDescent="0.25">
      <c r="A1904" s="474">
        <v>40578</v>
      </c>
      <c r="B1904" s="475">
        <v>1.3747</v>
      </c>
    </row>
    <row r="1905" spans="1:2" x14ac:dyDescent="0.25">
      <c r="A1905" s="474">
        <v>40577</v>
      </c>
      <c r="B1905" s="475">
        <v>1.3819999999999999</v>
      </c>
    </row>
    <row r="1906" spans="1:2" x14ac:dyDescent="0.25">
      <c r="A1906" s="474">
        <v>40576</v>
      </c>
      <c r="B1906" s="475">
        <v>1.3747</v>
      </c>
    </row>
    <row r="1907" spans="1:2" x14ac:dyDescent="0.25">
      <c r="A1907" s="474">
        <v>40575</v>
      </c>
      <c r="B1907" s="475">
        <v>1.3642000000000001</v>
      </c>
    </row>
    <row r="1908" spans="1:2" x14ac:dyDescent="0.25">
      <c r="A1908" s="474">
        <v>40574</v>
      </c>
      <c r="B1908" s="475">
        <v>1.3603000000000001</v>
      </c>
    </row>
    <row r="1909" spans="1:2" x14ac:dyDescent="0.25">
      <c r="A1909" s="474">
        <v>40573</v>
      </c>
      <c r="B1909" s="475">
        <v>1.3606</v>
      </c>
    </row>
    <row r="1910" spans="1:2" x14ac:dyDescent="0.25">
      <c r="A1910" s="474">
        <v>40572</v>
      </c>
      <c r="B1910" s="475">
        <v>1.369</v>
      </c>
    </row>
    <row r="1911" spans="1:2" x14ac:dyDescent="0.25">
      <c r="A1911" s="474">
        <v>40571</v>
      </c>
      <c r="B1911" s="475">
        <v>1.3708</v>
      </c>
    </row>
    <row r="1912" spans="1:2" x14ac:dyDescent="0.25">
      <c r="A1912" s="474">
        <v>40570</v>
      </c>
      <c r="B1912" s="475">
        <v>1.3685</v>
      </c>
    </row>
    <row r="1913" spans="1:2" x14ac:dyDescent="0.25">
      <c r="A1913" s="474">
        <v>40569</v>
      </c>
      <c r="B1913" s="475">
        <v>1.3642000000000001</v>
      </c>
    </row>
    <row r="1914" spans="1:2" x14ac:dyDescent="0.25">
      <c r="A1914" s="474">
        <v>40568</v>
      </c>
      <c r="B1914" s="475">
        <v>1.3607</v>
      </c>
    </row>
    <row r="1915" spans="1:2" x14ac:dyDescent="0.25">
      <c r="A1915" s="474">
        <v>40567</v>
      </c>
      <c r="B1915" s="475">
        <v>1.361</v>
      </c>
    </row>
    <row r="1916" spans="1:2" x14ac:dyDescent="0.25">
      <c r="A1916" s="474">
        <v>40566</v>
      </c>
      <c r="B1916" s="475">
        <v>1.3613</v>
      </c>
    </row>
    <row r="1917" spans="1:2" x14ac:dyDescent="0.25">
      <c r="A1917" s="474">
        <v>40565</v>
      </c>
      <c r="B1917" s="475">
        <v>1.3524</v>
      </c>
    </row>
    <row r="1918" spans="1:2" x14ac:dyDescent="0.25">
      <c r="A1918" s="474">
        <v>40564</v>
      </c>
      <c r="B1918" s="475">
        <v>1.3460000000000001</v>
      </c>
    </row>
    <row r="1919" spans="1:2" x14ac:dyDescent="0.25">
      <c r="A1919" s="474">
        <v>40563</v>
      </c>
      <c r="B1919" s="475">
        <v>1.3454999999999999</v>
      </c>
    </row>
    <row r="1920" spans="1:2" x14ac:dyDescent="0.25">
      <c r="A1920" s="474">
        <v>40562</v>
      </c>
      <c r="B1920" s="475">
        <v>1.3348</v>
      </c>
    </row>
    <row r="1921" spans="1:2" x14ac:dyDescent="0.25">
      <c r="A1921" s="474">
        <v>40561</v>
      </c>
      <c r="B1921" s="475">
        <v>1.3317000000000001</v>
      </c>
    </row>
    <row r="1922" spans="1:2" x14ac:dyDescent="0.25">
      <c r="A1922" s="474">
        <v>40560</v>
      </c>
      <c r="B1922" s="475">
        <v>1.3382000000000001</v>
      </c>
    </row>
    <row r="1923" spans="1:2" x14ac:dyDescent="0.25">
      <c r="A1923" s="474">
        <v>40559</v>
      </c>
      <c r="B1923" s="475">
        <v>1.3381000000000001</v>
      </c>
    </row>
    <row r="1924" spans="1:2" x14ac:dyDescent="0.25">
      <c r="A1924" s="474">
        <v>40558</v>
      </c>
      <c r="B1924" s="475">
        <v>1.3355999999999999</v>
      </c>
    </row>
    <row r="1925" spans="1:2" x14ac:dyDescent="0.25">
      <c r="A1925" s="474">
        <v>40557</v>
      </c>
      <c r="B1925" s="475">
        <v>1.3193999999999999</v>
      </c>
    </row>
    <row r="1926" spans="1:2" x14ac:dyDescent="0.25">
      <c r="A1926" s="474">
        <v>40556</v>
      </c>
      <c r="B1926" s="475">
        <v>1.302</v>
      </c>
    </row>
    <row r="1927" spans="1:2" x14ac:dyDescent="0.25">
      <c r="A1927" s="474">
        <v>40555</v>
      </c>
      <c r="B1927" s="475">
        <v>1.2948</v>
      </c>
    </row>
    <row r="1928" spans="1:2" x14ac:dyDescent="0.25">
      <c r="A1928" s="474">
        <v>40554</v>
      </c>
      <c r="B1928" s="475">
        <v>1.2912999999999999</v>
      </c>
    </row>
    <row r="1929" spans="1:2" x14ac:dyDescent="0.25">
      <c r="A1929" s="474">
        <v>40553</v>
      </c>
      <c r="B1929" s="475">
        <v>1.2901</v>
      </c>
    </row>
    <row r="1930" spans="1:2" x14ac:dyDescent="0.25">
      <c r="A1930" s="474">
        <v>40552</v>
      </c>
      <c r="B1930" s="475">
        <v>1.2903</v>
      </c>
    </row>
    <row r="1931" spans="1:2" x14ac:dyDescent="0.25">
      <c r="A1931" s="474">
        <v>40551</v>
      </c>
      <c r="B1931" s="475">
        <v>1.2978000000000001</v>
      </c>
    </row>
    <row r="1932" spans="1:2" x14ac:dyDescent="0.25">
      <c r="A1932" s="474">
        <v>40550</v>
      </c>
      <c r="B1932" s="475">
        <v>1.3106</v>
      </c>
    </row>
    <row r="1933" spans="1:2" x14ac:dyDescent="0.25">
      <c r="A1933" s="474">
        <v>40549</v>
      </c>
      <c r="B1933" s="475">
        <v>1.3237000000000001</v>
      </c>
    </row>
    <row r="1934" spans="1:2" x14ac:dyDescent="0.25">
      <c r="A1934" s="474">
        <v>40548</v>
      </c>
      <c r="B1934" s="475">
        <v>1.3351999999999999</v>
      </c>
    </row>
    <row r="1935" spans="1:2" x14ac:dyDescent="0.25">
      <c r="A1935" s="474">
        <v>40547</v>
      </c>
      <c r="B1935" s="475">
        <v>1.3325</v>
      </c>
    </row>
    <row r="1936" spans="1:2" x14ac:dyDescent="0.25">
      <c r="A1936" s="474">
        <v>40546</v>
      </c>
      <c r="B1936" s="475">
        <v>1.3371999999999999</v>
      </c>
    </row>
    <row r="1937" spans="1:2" x14ac:dyDescent="0.25">
      <c r="A1937" s="474">
        <v>40545</v>
      </c>
      <c r="B1937" s="475">
        <v>1.3375999999999999</v>
      </c>
    </row>
    <row r="1938" spans="1:2" x14ac:dyDescent="0.25">
      <c r="A1938" s="474">
        <v>40544</v>
      </c>
      <c r="B1938" s="475">
        <v>1.3339000000000001</v>
      </c>
    </row>
    <row r="1939" spans="1:2" x14ac:dyDescent="0.25">
      <c r="A1939" s="474">
        <v>40543</v>
      </c>
      <c r="B1939" s="475">
        <v>1.3251999999999999</v>
      </c>
    </row>
    <row r="1940" spans="1:2" x14ac:dyDescent="0.25">
      <c r="A1940" s="474">
        <v>40542</v>
      </c>
      <c r="B1940" s="475">
        <v>1.3141</v>
      </c>
    </row>
    <row r="1941" spans="1:2" x14ac:dyDescent="0.25">
      <c r="A1941" s="474">
        <v>40541</v>
      </c>
      <c r="B1941" s="475">
        <v>1.3194999999999999</v>
      </c>
    </row>
    <row r="1942" spans="1:2" x14ac:dyDescent="0.25">
      <c r="A1942" s="474">
        <v>40540</v>
      </c>
      <c r="B1942" s="475">
        <v>1.3134999999999999</v>
      </c>
    </row>
    <row r="1943" spans="1:2" x14ac:dyDescent="0.25">
      <c r="A1943" s="474">
        <v>40539</v>
      </c>
      <c r="B1943" s="475">
        <v>1.3116000000000001</v>
      </c>
    </row>
    <row r="1944" spans="1:2" x14ac:dyDescent="0.25">
      <c r="A1944" s="474">
        <v>40538</v>
      </c>
      <c r="B1944" s="475">
        <v>1.3117000000000001</v>
      </c>
    </row>
    <row r="1945" spans="1:2" x14ac:dyDescent="0.25">
      <c r="A1945" s="474">
        <v>40537</v>
      </c>
      <c r="B1945" s="475">
        <v>1.3120000000000001</v>
      </c>
    </row>
    <row r="1946" spans="1:2" x14ac:dyDescent="0.25">
      <c r="A1946" s="474">
        <v>40536</v>
      </c>
      <c r="B1946" s="475">
        <v>1.3104</v>
      </c>
    </row>
    <row r="1947" spans="1:2" x14ac:dyDescent="0.25">
      <c r="A1947" s="474">
        <v>40535</v>
      </c>
      <c r="B1947" s="475">
        <v>1.3116000000000001</v>
      </c>
    </row>
    <row r="1948" spans="1:2" x14ac:dyDescent="0.25">
      <c r="A1948" s="474">
        <v>40534</v>
      </c>
      <c r="B1948" s="475">
        <v>1.3144</v>
      </c>
    </row>
    <row r="1949" spans="1:2" x14ac:dyDescent="0.25">
      <c r="A1949" s="474">
        <v>40533</v>
      </c>
      <c r="B1949" s="475">
        <v>1.3148</v>
      </c>
    </row>
    <row r="1950" spans="1:2" x14ac:dyDescent="0.25">
      <c r="A1950" s="474">
        <v>40532</v>
      </c>
      <c r="B1950" s="475">
        <v>1.3182</v>
      </c>
    </row>
    <row r="1951" spans="1:2" x14ac:dyDescent="0.25">
      <c r="A1951" s="474">
        <v>40531</v>
      </c>
      <c r="B1951" s="475">
        <v>1.3184</v>
      </c>
    </row>
    <row r="1952" spans="1:2" x14ac:dyDescent="0.25">
      <c r="A1952" s="474">
        <v>40530</v>
      </c>
      <c r="B1952" s="475">
        <v>1.325</v>
      </c>
    </row>
    <row r="1953" spans="1:2" x14ac:dyDescent="0.25">
      <c r="A1953" s="474">
        <v>40529</v>
      </c>
      <c r="B1953" s="475">
        <v>1.3224</v>
      </c>
    </row>
    <row r="1954" spans="1:2" x14ac:dyDescent="0.25">
      <c r="A1954" s="474">
        <v>40528</v>
      </c>
      <c r="B1954" s="475">
        <v>1.3325</v>
      </c>
    </row>
    <row r="1955" spans="1:2" x14ac:dyDescent="0.25">
      <c r="A1955" s="474">
        <v>40527</v>
      </c>
      <c r="B1955" s="475">
        <v>1.3409</v>
      </c>
    </row>
    <row r="1956" spans="1:2" x14ac:dyDescent="0.25">
      <c r="A1956" s="474">
        <v>40526</v>
      </c>
      <c r="B1956" s="475">
        <v>1.3261000000000001</v>
      </c>
    </row>
    <row r="1957" spans="1:2" x14ac:dyDescent="0.25">
      <c r="A1957" s="474">
        <v>40525</v>
      </c>
      <c r="B1957" s="475">
        <v>1.3222</v>
      </c>
    </row>
    <row r="1958" spans="1:2" x14ac:dyDescent="0.25">
      <c r="A1958" s="474">
        <v>40524</v>
      </c>
      <c r="B1958" s="475">
        <v>1.3222</v>
      </c>
    </row>
    <row r="1959" spans="1:2" x14ac:dyDescent="0.25">
      <c r="A1959" s="474">
        <v>40523</v>
      </c>
      <c r="B1959" s="475">
        <v>1.3239000000000001</v>
      </c>
    </row>
    <row r="1960" spans="1:2" x14ac:dyDescent="0.25">
      <c r="A1960" s="474">
        <v>40522</v>
      </c>
      <c r="B1960" s="475">
        <v>1.3254999999999999</v>
      </c>
    </row>
    <row r="1961" spans="1:2" x14ac:dyDescent="0.25">
      <c r="A1961" s="474">
        <v>40521</v>
      </c>
      <c r="B1961" s="475">
        <v>1.3236000000000001</v>
      </c>
    </row>
    <row r="1962" spans="1:2" x14ac:dyDescent="0.25">
      <c r="A1962" s="474">
        <v>40520</v>
      </c>
      <c r="B1962" s="475">
        <v>1.3331</v>
      </c>
    </row>
    <row r="1963" spans="1:2" x14ac:dyDescent="0.25">
      <c r="A1963" s="474">
        <v>40519</v>
      </c>
      <c r="B1963" s="475">
        <v>1.3328</v>
      </c>
    </row>
    <row r="1964" spans="1:2" x14ac:dyDescent="0.25">
      <c r="A1964" s="474">
        <v>40518</v>
      </c>
      <c r="B1964" s="475">
        <v>1.3411999999999999</v>
      </c>
    </row>
    <row r="1965" spans="1:2" x14ac:dyDescent="0.25">
      <c r="A1965" s="474">
        <v>40517</v>
      </c>
      <c r="B1965" s="475">
        <v>1.3411999999999999</v>
      </c>
    </row>
    <row r="1966" spans="1:2" x14ac:dyDescent="0.25">
      <c r="A1966" s="474">
        <v>40516</v>
      </c>
      <c r="B1966" s="475">
        <v>1.3267</v>
      </c>
    </row>
    <row r="1967" spans="1:2" x14ac:dyDescent="0.25">
      <c r="A1967" s="474">
        <v>40515</v>
      </c>
      <c r="B1967" s="475">
        <v>1.3152999999999999</v>
      </c>
    </row>
    <row r="1968" spans="1:2" x14ac:dyDescent="0.25">
      <c r="A1968" s="474">
        <v>40514</v>
      </c>
      <c r="B1968" s="475">
        <v>1.3055000000000001</v>
      </c>
    </row>
    <row r="1969" spans="1:2" x14ac:dyDescent="0.25">
      <c r="A1969" s="474">
        <v>40513</v>
      </c>
      <c r="B1969" s="475">
        <v>1.3063</v>
      </c>
    </row>
    <row r="1970" spans="1:2" x14ac:dyDescent="0.25">
      <c r="A1970" s="474">
        <v>40512</v>
      </c>
      <c r="B1970" s="475">
        <v>1.3191999999999999</v>
      </c>
    </row>
    <row r="1971" spans="1:2" x14ac:dyDescent="0.25">
      <c r="A1971" s="474">
        <v>40511</v>
      </c>
      <c r="B1971" s="475">
        <v>1.3243</v>
      </c>
    </row>
    <row r="1972" spans="1:2" x14ac:dyDescent="0.25">
      <c r="A1972" s="474">
        <v>40510</v>
      </c>
      <c r="B1972" s="475">
        <v>1.3237000000000001</v>
      </c>
    </row>
    <row r="1973" spans="1:2" x14ac:dyDescent="0.25">
      <c r="A1973" s="474">
        <v>40509</v>
      </c>
      <c r="B1973" s="475">
        <v>1.3280000000000001</v>
      </c>
    </row>
    <row r="1974" spans="1:2" x14ac:dyDescent="0.25">
      <c r="A1974" s="474">
        <v>40508</v>
      </c>
      <c r="B1974" s="475">
        <v>1.3337000000000001</v>
      </c>
    </row>
    <row r="1975" spans="1:2" x14ac:dyDescent="0.25">
      <c r="A1975" s="474">
        <v>40507</v>
      </c>
      <c r="B1975" s="475">
        <v>1.337</v>
      </c>
    </row>
    <row r="1976" spans="1:2" x14ac:dyDescent="0.25">
      <c r="A1976" s="474">
        <v>40506</v>
      </c>
      <c r="B1976" s="475">
        <v>1.3526</v>
      </c>
    </row>
    <row r="1977" spans="1:2" x14ac:dyDescent="0.25">
      <c r="A1977" s="474">
        <v>40505</v>
      </c>
      <c r="B1977" s="475">
        <v>1.3698999999999999</v>
      </c>
    </row>
    <row r="1978" spans="1:2" x14ac:dyDescent="0.25">
      <c r="A1978" s="474">
        <v>40504</v>
      </c>
      <c r="B1978" s="475">
        <v>1.3673</v>
      </c>
    </row>
    <row r="1979" spans="1:2" x14ac:dyDescent="0.25">
      <c r="A1979" s="474">
        <v>40503</v>
      </c>
      <c r="B1979" s="475">
        <v>1.3668</v>
      </c>
    </row>
    <row r="1980" spans="1:2" x14ac:dyDescent="0.25">
      <c r="A1980" s="474">
        <v>40502</v>
      </c>
      <c r="B1980" s="475">
        <v>1.3661000000000001</v>
      </c>
    </row>
    <row r="1981" spans="1:2" x14ac:dyDescent="0.25">
      <c r="A1981" s="474">
        <v>40501</v>
      </c>
      <c r="B1981" s="475">
        <v>1.3597999999999999</v>
      </c>
    </row>
    <row r="1982" spans="1:2" x14ac:dyDescent="0.25">
      <c r="A1982" s="474">
        <v>40500</v>
      </c>
      <c r="B1982" s="475">
        <v>1.3505</v>
      </c>
    </row>
    <row r="1983" spans="1:2" x14ac:dyDescent="0.25">
      <c r="A1983" s="474">
        <v>40499</v>
      </c>
      <c r="B1983" s="475">
        <v>1.3575999999999999</v>
      </c>
    </row>
    <row r="1984" spans="1:2" x14ac:dyDescent="0.25">
      <c r="A1984" s="474">
        <v>40498</v>
      </c>
      <c r="B1984" s="475">
        <v>1.3653999999999999</v>
      </c>
    </row>
    <row r="1985" spans="1:2" x14ac:dyDescent="0.25">
      <c r="A1985" s="474">
        <v>40497</v>
      </c>
      <c r="B1985" s="475">
        <v>1.3685</v>
      </c>
    </row>
    <row r="1986" spans="1:2" x14ac:dyDescent="0.25">
      <c r="A1986" s="474">
        <v>40496</v>
      </c>
      <c r="B1986" s="475">
        <v>1.3686</v>
      </c>
    </row>
    <row r="1987" spans="1:2" x14ac:dyDescent="0.25">
      <c r="A1987" s="474">
        <v>40495</v>
      </c>
      <c r="B1987" s="475">
        <v>1.3664000000000001</v>
      </c>
    </row>
    <row r="1988" spans="1:2" x14ac:dyDescent="0.25">
      <c r="A1988" s="474">
        <v>40494</v>
      </c>
      <c r="B1988" s="475">
        <v>1.3737999999999999</v>
      </c>
    </row>
    <row r="1989" spans="1:2" x14ac:dyDescent="0.25">
      <c r="A1989" s="474">
        <v>40493</v>
      </c>
      <c r="B1989" s="475">
        <v>1.3765000000000001</v>
      </c>
    </row>
    <row r="1990" spans="1:2" x14ac:dyDescent="0.25">
      <c r="A1990" s="474">
        <v>40492</v>
      </c>
      <c r="B1990" s="475">
        <v>1.3884000000000001</v>
      </c>
    </row>
    <row r="1991" spans="1:2" x14ac:dyDescent="0.25">
      <c r="A1991" s="474">
        <v>40491</v>
      </c>
      <c r="B1991" s="475">
        <v>1.3957999999999999</v>
      </c>
    </row>
    <row r="1992" spans="1:2" x14ac:dyDescent="0.25">
      <c r="A1992" s="474">
        <v>40490</v>
      </c>
      <c r="B1992" s="475">
        <v>1.4026000000000001</v>
      </c>
    </row>
    <row r="1993" spans="1:2" x14ac:dyDescent="0.25">
      <c r="A1993" s="474">
        <v>40489</v>
      </c>
      <c r="B1993" s="475">
        <v>1.4026000000000001</v>
      </c>
    </row>
    <row r="1994" spans="1:2" x14ac:dyDescent="0.25">
      <c r="A1994" s="474">
        <v>40488</v>
      </c>
      <c r="B1994" s="475">
        <v>1.4145000000000001</v>
      </c>
    </row>
    <row r="1995" spans="1:2" x14ac:dyDescent="0.25">
      <c r="A1995" s="474">
        <v>40487</v>
      </c>
      <c r="B1995" s="475">
        <v>1.4179999999999999</v>
      </c>
    </row>
    <row r="1996" spans="1:2" x14ac:dyDescent="0.25">
      <c r="A1996" s="474">
        <v>40486</v>
      </c>
      <c r="B1996" s="475">
        <v>1.4036999999999999</v>
      </c>
    </row>
    <row r="1997" spans="1:2" x14ac:dyDescent="0.25">
      <c r="A1997" s="474">
        <v>40485</v>
      </c>
      <c r="B1997" s="475">
        <v>1.3964000000000001</v>
      </c>
    </row>
    <row r="1998" spans="1:2" x14ac:dyDescent="0.25">
      <c r="A1998" s="474">
        <v>40484</v>
      </c>
      <c r="B1998" s="475">
        <v>1.3944000000000001</v>
      </c>
    </row>
    <row r="1999" spans="1:2" x14ac:dyDescent="0.25">
      <c r="A1999" s="474">
        <v>40483</v>
      </c>
      <c r="B1999" s="475">
        <v>1.3944000000000001</v>
      </c>
    </row>
    <row r="2000" spans="1:2" x14ac:dyDescent="0.25">
      <c r="A2000" s="474">
        <v>40482</v>
      </c>
      <c r="B2000" s="475">
        <v>1.3942000000000001</v>
      </c>
    </row>
    <row r="2001" spans="1:2" x14ac:dyDescent="0.25">
      <c r="A2001" s="474">
        <v>40481</v>
      </c>
      <c r="B2001" s="475">
        <v>1.3892</v>
      </c>
    </row>
    <row r="2002" spans="1:2" x14ac:dyDescent="0.25">
      <c r="A2002" s="474">
        <v>40480</v>
      </c>
      <c r="B2002" s="475">
        <v>1.3873</v>
      </c>
    </row>
    <row r="2003" spans="1:2" x14ac:dyDescent="0.25">
      <c r="A2003" s="474">
        <v>40479</v>
      </c>
      <c r="B2003" s="475">
        <v>1.3794</v>
      </c>
    </row>
    <row r="2004" spans="1:2" x14ac:dyDescent="0.25">
      <c r="A2004" s="474">
        <v>40478</v>
      </c>
      <c r="B2004" s="475">
        <v>1.3906000000000001</v>
      </c>
    </row>
    <row r="2005" spans="1:2" x14ac:dyDescent="0.25">
      <c r="A2005" s="474">
        <v>40477</v>
      </c>
      <c r="B2005" s="475">
        <v>1.4014</v>
      </c>
    </row>
    <row r="2006" spans="1:2" x14ac:dyDescent="0.25">
      <c r="A2006" s="474">
        <v>40476</v>
      </c>
      <c r="B2006" s="475">
        <v>1.3953</v>
      </c>
    </row>
    <row r="2007" spans="1:2" x14ac:dyDescent="0.25">
      <c r="A2007" s="474">
        <v>40475</v>
      </c>
      <c r="B2007" s="475">
        <v>1.3951</v>
      </c>
    </row>
    <row r="2008" spans="1:2" x14ac:dyDescent="0.25">
      <c r="A2008" s="474">
        <v>40474</v>
      </c>
      <c r="B2008" s="475">
        <v>1.3927</v>
      </c>
    </row>
    <row r="2009" spans="1:2" x14ac:dyDescent="0.25">
      <c r="A2009" s="474">
        <v>40473</v>
      </c>
      <c r="B2009" s="475">
        <v>1.3968</v>
      </c>
    </row>
    <row r="2010" spans="1:2" x14ac:dyDescent="0.25">
      <c r="A2010" s="474">
        <v>40472</v>
      </c>
      <c r="B2010" s="475">
        <v>1.3872</v>
      </c>
    </row>
    <row r="2011" spans="1:2" x14ac:dyDescent="0.25">
      <c r="A2011" s="474">
        <v>40471</v>
      </c>
      <c r="B2011" s="475">
        <v>1.3846000000000001</v>
      </c>
    </row>
    <row r="2012" spans="1:2" x14ac:dyDescent="0.25">
      <c r="A2012" s="474">
        <v>40470</v>
      </c>
      <c r="B2012" s="475">
        <v>1.3924000000000001</v>
      </c>
    </row>
    <row r="2013" spans="1:2" x14ac:dyDescent="0.25">
      <c r="A2013" s="474">
        <v>40469</v>
      </c>
      <c r="B2013" s="475">
        <v>1.3974</v>
      </c>
    </row>
    <row r="2014" spans="1:2" x14ac:dyDescent="0.25">
      <c r="A2014" s="474">
        <v>40468</v>
      </c>
      <c r="B2014" s="475">
        <v>1.3972</v>
      </c>
    </row>
    <row r="2015" spans="1:2" x14ac:dyDescent="0.25">
      <c r="A2015" s="474">
        <v>40467</v>
      </c>
      <c r="B2015" s="475">
        <v>1.4040999999999999</v>
      </c>
    </row>
    <row r="2016" spans="1:2" x14ac:dyDescent="0.25">
      <c r="A2016" s="474">
        <v>40466</v>
      </c>
      <c r="B2016" s="475">
        <v>1.4074</v>
      </c>
    </row>
    <row r="2017" spans="1:2" x14ac:dyDescent="0.25">
      <c r="A2017" s="474">
        <v>40465</v>
      </c>
      <c r="B2017" s="475">
        <v>1.3963000000000001</v>
      </c>
    </row>
    <row r="2018" spans="1:2" x14ac:dyDescent="0.25">
      <c r="A2018" s="474">
        <v>40464</v>
      </c>
      <c r="B2018" s="475">
        <v>1.3848</v>
      </c>
    </row>
    <row r="2019" spans="1:2" x14ac:dyDescent="0.25">
      <c r="A2019" s="474">
        <v>40463</v>
      </c>
      <c r="B2019" s="475">
        <v>1.3923000000000001</v>
      </c>
    </row>
    <row r="2020" spans="1:2" x14ac:dyDescent="0.25">
      <c r="A2020" s="474">
        <v>40462</v>
      </c>
      <c r="B2020" s="475">
        <v>1.3936999999999999</v>
      </c>
    </row>
    <row r="2021" spans="1:2" x14ac:dyDescent="0.25">
      <c r="A2021" s="474">
        <v>40461</v>
      </c>
      <c r="B2021" s="475">
        <v>1.3933</v>
      </c>
    </row>
    <row r="2022" spans="1:2" x14ac:dyDescent="0.25">
      <c r="A2022" s="474">
        <v>40460</v>
      </c>
      <c r="B2022" s="475">
        <v>1.3916999999999999</v>
      </c>
    </row>
    <row r="2023" spans="1:2" x14ac:dyDescent="0.25">
      <c r="A2023" s="474">
        <v>40459</v>
      </c>
      <c r="B2023" s="475">
        <v>1.3940999999999999</v>
      </c>
    </row>
    <row r="2024" spans="1:2" x14ac:dyDescent="0.25">
      <c r="A2024" s="474">
        <v>40458</v>
      </c>
      <c r="B2024" s="475">
        <v>1.3877999999999999</v>
      </c>
    </row>
    <row r="2025" spans="1:2" x14ac:dyDescent="0.25">
      <c r="A2025" s="474">
        <v>40457</v>
      </c>
      <c r="B2025" s="475">
        <v>1.3781000000000001</v>
      </c>
    </row>
    <row r="2026" spans="1:2" x14ac:dyDescent="0.25">
      <c r="A2026" s="474">
        <v>40456</v>
      </c>
      <c r="B2026" s="475">
        <v>1.3707</v>
      </c>
    </row>
    <row r="2027" spans="1:2" x14ac:dyDescent="0.25">
      <c r="A2027" s="474">
        <v>40455</v>
      </c>
      <c r="B2027" s="475">
        <v>1.3787</v>
      </c>
    </row>
    <row r="2028" spans="1:2" x14ac:dyDescent="0.25">
      <c r="A2028" s="474">
        <v>40454</v>
      </c>
      <c r="B2028" s="475">
        <v>1.3786</v>
      </c>
    </row>
    <row r="2029" spans="1:2" x14ac:dyDescent="0.25">
      <c r="A2029" s="474">
        <v>40453</v>
      </c>
      <c r="B2029" s="475">
        <v>1.3725000000000001</v>
      </c>
    </row>
    <row r="2030" spans="1:2" x14ac:dyDescent="0.25">
      <c r="A2030" s="474">
        <v>40452</v>
      </c>
      <c r="B2030" s="475">
        <v>1.3623000000000001</v>
      </c>
    </row>
    <row r="2031" spans="1:2" x14ac:dyDescent="0.25">
      <c r="A2031" s="474">
        <v>40451</v>
      </c>
      <c r="B2031" s="475">
        <v>1.361</v>
      </c>
    </row>
    <row r="2032" spans="1:2" x14ac:dyDescent="0.25">
      <c r="A2032" s="474">
        <v>40450</v>
      </c>
      <c r="B2032" s="475">
        <v>1.3498000000000001</v>
      </c>
    </row>
    <row r="2033" spans="1:2" x14ac:dyDescent="0.25">
      <c r="A2033" s="474">
        <v>40449</v>
      </c>
      <c r="B2033" s="475">
        <v>1.3468</v>
      </c>
    </row>
    <row r="2034" spans="1:2" x14ac:dyDescent="0.25">
      <c r="A2034" s="474">
        <v>40448</v>
      </c>
      <c r="B2034" s="475">
        <v>1.3486</v>
      </c>
    </row>
    <row r="2035" spans="1:2" x14ac:dyDescent="0.25">
      <c r="A2035" s="474">
        <v>40447</v>
      </c>
      <c r="B2035" s="475">
        <v>1.3487</v>
      </c>
    </row>
    <row r="2036" spans="1:2" x14ac:dyDescent="0.25">
      <c r="A2036" s="474">
        <v>40446</v>
      </c>
      <c r="B2036" s="475">
        <v>1.3419000000000001</v>
      </c>
    </row>
    <row r="2037" spans="1:2" x14ac:dyDescent="0.25">
      <c r="A2037" s="474">
        <v>40445</v>
      </c>
      <c r="B2037" s="475">
        <v>1.335</v>
      </c>
    </row>
    <row r="2038" spans="1:2" x14ac:dyDescent="0.25">
      <c r="A2038" s="474">
        <v>40444</v>
      </c>
      <c r="B2038" s="475">
        <v>1.3358000000000001</v>
      </c>
    </row>
    <row r="2039" spans="1:2" x14ac:dyDescent="0.25">
      <c r="A2039" s="474">
        <v>40443</v>
      </c>
      <c r="B2039" s="475">
        <v>1.3137000000000001</v>
      </c>
    </row>
    <row r="2040" spans="1:2" x14ac:dyDescent="0.25">
      <c r="A2040" s="474">
        <v>40442</v>
      </c>
      <c r="B2040" s="475">
        <v>1.3076000000000001</v>
      </c>
    </row>
    <row r="2041" spans="1:2" x14ac:dyDescent="0.25">
      <c r="A2041" s="474">
        <v>40441</v>
      </c>
      <c r="B2041" s="475">
        <v>1.3046</v>
      </c>
    </row>
    <row r="2042" spans="1:2" x14ac:dyDescent="0.25">
      <c r="A2042" s="474">
        <v>40440</v>
      </c>
      <c r="B2042" s="475">
        <v>1.3046</v>
      </c>
    </row>
    <row r="2043" spans="1:2" x14ac:dyDescent="0.25">
      <c r="A2043" s="474">
        <v>40439</v>
      </c>
      <c r="B2043" s="475">
        <v>1.3084</v>
      </c>
    </row>
    <row r="2044" spans="1:2" x14ac:dyDescent="0.25">
      <c r="A2044" s="474">
        <v>40438</v>
      </c>
      <c r="B2044" s="475">
        <v>1.3057000000000001</v>
      </c>
    </row>
    <row r="2045" spans="1:2" x14ac:dyDescent="0.25">
      <c r="A2045" s="474">
        <v>40437</v>
      </c>
      <c r="B2045" s="475">
        <v>1.2990999999999999</v>
      </c>
    </row>
    <row r="2046" spans="1:2" x14ac:dyDescent="0.25">
      <c r="A2046" s="474">
        <v>40436</v>
      </c>
      <c r="B2046" s="475">
        <v>1.2919</v>
      </c>
    </row>
    <row r="2047" spans="1:2" x14ac:dyDescent="0.25">
      <c r="A2047" s="474">
        <v>40435</v>
      </c>
      <c r="B2047" s="475">
        <v>1.2833000000000001</v>
      </c>
    </row>
    <row r="2048" spans="1:2" x14ac:dyDescent="0.25">
      <c r="A2048" s="474">
        <v>40434</v>
      </c>
      <c r="B2048" s="475">
        <v>1.268</v>
      </c>
    </row>
    <row r="2049" spans="1:2" x14ac:dyDescent="0.25">
      <c r="A2049" s="474">
        <v>40433</v>
      </c>
      <c r="B2049" s="475">
        <v>1.2677</v>
      </c>
    </row>
    <row r="2050" spans="1:2" x14ac:dyDescent="0.25">
      <c r="A2050" s="474">
        <v>40432</v>
      </c>
      <c r="B2050" s="475">
        <v>1.2709999999999999</v>
      </c>
    </row>
    <row r="2051" spans="1:2" x14ac:dyDescent="0.25">
      <c r="A2051" s="474">
        <v>40431</v>
      </c>
      <c r="B2051" s="475">
        <v>1.2708999999999999</v>
      </c>
    </row>
    <row r="2052" spans="1:2" x14ac:dyDescent="0.25">
      <c r="A2052" s="474">
        <v>40430</v>
      </c>
      <c r="B2052" s="475">
        <v>1.2714000000000001</v>
      </c>
    </row>
    <row r="2053" spans="1:2" x14ac:dyDescent="0.25">
      <c r="A2053" s="474">
        <v>40429</v>
      </c>
      <c r="B2053" s="475">
        <v>1.2747999999999999</v>
      </c>
    </row>
    <row r="2054" spans="1:2" x14ac:dyDescent="0.25">
      <c r="A2054" s="474">
        <v>40428</v>
      </c>
      <c r="B2054" s="475">
        <v>1.2884</v>
      </c>
    </row>
    <row r="2055" spans="1:2" x14ac:dyDescent="0.25">
      <c r="A2055" s="474">
        <v>40427</v>
      </c>
      <c r="B2055" s="475">
        <v>1.2889999999999999</v>
      </c>
    </row>
    <row r="2056" spans="1:2" x14ac:dyDescent="0.25">
      <c r="A2056" s="474">
        <v>40426</v>
      </c>
      <c r="B2056" s="475">
        <v>1.2890999999999999</v>
      </c>
    </row>
    <row r="2057" spans="1:2" x14ac:dyDescent="0.25">
      <c r="A2057" s="474">
        <v>40425</v>
      </c>
      <c r="B2057" s="475">
        <v>1.2851999999999999</v>
      </c>
    </row>
    <row r="2058" spans="1:2" x14ac:dyDescent="0.25">
      <c r="A2058" s="474">
        <v>40424</v>
      </c>
      <c r="B2058" s="475">
        <v>1.2813000000000001</v>
      </c>
    </row>
    <row r="2059" spans="1:2" x14ac:dyDescent="0.25">
      <c r="A2059" s="474">
        <v>40423</v>
      </c>
      <c r="B2059" s="475">
        <v>1.2778</v>
      </c>
    </row>
    <row r="2060" spans="1:2" x14ac:dyDescent="0.25">
      <c r="A2060" s="474">
        <v>40422</v>
      </c>
      <c r="B2060" s="475">
        <v>1.268</v>
      </c>
    </row>
    <row r="2061" spans="1:2" x14ac:dyDescent="0.25">
      <c r="A2061" s="474">
        <v>40421</v>
      </c>
      <c r="B2061" s="475">
        <v>1.27</v>
      </c>
    </row>
    <row r="2062" spans="1:2" x14ac:dyDescent="0.25">
      <c r="A2062" s="474">
        <v>40420</v>
      </c>
      <c r="B2062" s="475">
        <v>1.2758</v>
      </c>
    </row>
    <row r="2063" spans="1:2" x14ac:dyDescent="0.25">
      <c r="A2063" s="474">
        <v>40419</v>
      </c>
      <c r="B2063" s="475">
        <v>1.2758</v>
      </c>
    </row>
    <row r="2064" spans="1:2" x14ac:dyDescent="0.25">
      <c r="A2064" s="474">
        <v>40418</v>
      </c>
      <c r="B2064" s="475">
        <v>1.2725</v>
      </c>
    </row>
    <row r="2065" spans="1:2" x14ac:dyDescent="0.25">
      <c r="A2065" s="474">
        <v>40417</v>
      </c>
      <c r="B2065" s="475">
        <v>1.2708999999999999</v>
      </c>
    </row>
    <row r="2066" spans="1:2" x14ac:dyDescent="0.25">
      <c r="A2066" s="474">
        <v>40416</v>
      </c>
      <c r="B2066" s="475">
        <v>1.2652000000000001</v>
      </c>
    </row>
    <row r="2067" spans="1:2" x14ac:dyDescent="0.25">
      <c r="A2067" s="474">
        <v>40415</v>
      </c>
      <c r="B2067" s="475">
        <v>1.2645999999999999</v>
      </c>
    </row>
    <row r="2068" spans="1:2" x14ac:dyDescent="0.25">
      <c r="A2068" s="474">
        <v>40414</v>
      </c>
      <c r="B2068" s="475">
        <v>1.2690999999999999</v>
      </c>
    </row>
    <row r="2069" spans="1:2" x14ac:dyDescent="0.25">
      <c r="A2069" s="474">
        <v>40413</v>
      </c>
      <c r="B2069" s="475">
        <v>1.2705</v>
      </c>
    </row>
    <row r="2070" spans="1:2" x14ac:dyDescent="0.25">
      <c r="A2070" s="474">
        <v>40412</v>
      </c>
      <c r="B2070" s="475">
        <v>1.2706</v>
      </c>
    </row>
    <row r="2071" spans="1:2" x14ac:dyDescent="0.25">
      <c r="A2071" s="474">
        <v>40411</v>
      </c>
      <c r="B2071" s="475">
        <v>1.2734000000000001</v>
      </c>
    </row>
    <row r="2072" spans="1:2" x14ac:dyDescent="0.25">
      <c r="A2072" s="474">
        <v>40410</v>
      </c>
      <c r="B2072" s="475">
        <v>1.2827</v>
      </c>
    </row>
    <row r="2073" spans="1:2" x14ac:dyDescent="0.25">
      <c r="A2073" s="474">
        <v>40409</v>
      </c>
      <c r="B2073" s="475">
        <v>1.2866</v>
      </c>
    </row>
    <row r="2074" spans="1:2" x14ac:dyDescent="0.25">
      <c r="A2074" s="474">
        <v>40408</v>
      </c>
      <c r="B2074" s="475">
        <v>1.2870999999999999</v>
      </c>
    </row>
    <row r="2075" spans="1:2" x14ac:dyDescent="0.25">
      <c r="A2075" s="474">
        <v>40407</v>
      </c>
      <c r="B2075" s="475">
        <v>1.2817000000000001</v>
      </c>
    </row>
    <row r="2076" spans="1:2" x14ac:dyDescent="0.25">
      <c r="A2076" s="474">
        <v>40406</v>
      </c>
      <c r="B2076" s="475">
        <v>1.2749999999999999</v>
      </c>
    </row>
    <row r="2077" spans="1:2" x14ac:dyDescent="0.25">
      <c r="A2077" s="474">
        <v>40405</v>
      </c>
      <c r="B2077" s="475">
        <v>1.2748999999999999</v>
      </c>
    </row>
    <row r="2078" spans="1:2" x14ac:dyDescent="0.25">
      <c r="A2078" s="474">
        <v>40404</v>
      </c>
      <c r="B2078" s="475">
        <v>1.2810999999999999</v>
      </c>
    </row>
    <row r="2079" spans="1:2" x14ac:dyDescent="0.25">
      <c r="A2079" s="474">
        <v>40403</v>
      </c>
      <c r="B2079" s="475">
        <v>1.2850999999999999</v>
      </c>
    </row>
    <row r="2080" spans="1:2" x14ac:dyDescent="0.25">
      <c r="A2080" s="474">
        <v>40402</v>
      </c>
      <c r="B2080" s="475">
        <v>1.298</v>
      </c>
    </row>
    <row r="2081" spans="1:2" x14ac:dyDescent="0.25">
      <c r="A2081" s="474">
        <v>40401</v>
      </c>
      <c r="B2081" s="475">
        <v>1.3145</v>
      </c>
    </row>
    <row r="2082" spans="1:2" x14ac:dyDescent="0.25">
      <c r="A2082" s="474">
        <v>40400</v>
      </c>
      <c r="B2082" s="475">
        <v>1.3253999999999999</v>
      </c>
    </row>
    <row r="2083" spans="1:2" x14ac:dyDescent="0.25">
      <c r="A2083" s="474">
        <v>40399</v>
      </c>
      <c r="B2083" s="475">
        <v>1.3275999999999999</v>
      </c>
    </row>
    <row r="2084" spans="1:2" x14ac:dyDescent="0.25">
      <c r="A2084" s="474">
        <v>40398</v>
      </c>
      <c r="B2084" s="475">
        <v>1.3274999999999999</v>
      </c>
    </row>
    <row r="2085" spans="1:2" x14ac:dyDescent="0.25">
      <c r="A2085" s="474">
        <v>40397</v>
      </c>
      <c r="B2085" s="475">
        <v>1.3230999999999999</v>
      </c>
    </row>
    <row r="2086" spans="1:2" x14ac:dyDescent="0.25">
      <c r="A2086" s="474">
        <v>40396</v>
      </c>
      <c r="B2086" s="475">
        <v>1.3170999999999999</v>
      </c>
    </row>
    <row r="2087" spans="1:2" x14ac:dyDescent="0.25">
      <c r="A2087" s="474">
        <v>40395</v>
      </c>
      <c r="B2087" s="475">
        <v>1.3187</v>
      </c>
    </row>
    <row r="2088" spans="1:2" x14ac:dyDescent="0.25">
      <c r="A2088" s="474">
        <v>40394</v>
      </c>
      <c r="B2088" s="475">
        <v>1.3213999999999999</v>
      </c>
    </row>
    <row r="2089" spans="1:2" x14ac:dyDescent="0.25">
      <c r="A2089" s="474">
        <v>40393</v>
      </c>
      <c r="B2089" s="475">
        <v>1.3117000000000001</v>
      </c>
    </row>
    <row r="2090" spans="1:2" x14ac:dyDescent="0.25">
      <c r="A2090" s="474">
        <v>40392</v>
      </c>
      <c r="B2090" s="475">
        <v>1.3047</v>
      </c>
    </row>
    <row r="2091" spans="1:2" x14ac:dyDescent="0.25">
      <c r="A2091" s="474">
        <v>40391</v>
      </c>
      <c r="B2091" s="475">
        <v>1.3046</v>
      </c>
    </row>
    <row r="2092" spans="1:2" x14ac:dyDescent="0.25">
      <c r="A2092" s="474">
        <v>40390</v>
      </c>
      <c r="B2092" s="475">
        <v>1.3041</v>
      </c>
    </row>
    <row r="2093" spans="1:2" x14ac:dyDescent="0.25">
      <c r="A2093" s="474">
        <v>40389</v>
      </c>
      <c r="B2093" s="475">
        <v>1.3063</v>
      </c>
    </row>
    <row r="2094" spans="1:2" x14ac:dyDescent="0.25">
      <c r="A2094" s="474">
        <v>40388</v>
      </c>
      <c r="B2094" s="475">
        <v>1.3</v>
      </c>
    </row>
    <row r="2095" spans="1:2" x14ac:dyDescent="0.25">
      <c r="A2095" s="474">
        <v>40387</v>
      </c>
      <c r="B2095" s="475">
        <v>1.2996000000000001</v>
      </c>
    </row>
    <row r="2096" spans="1:2" x14ac:dyDescent="0.25">
      <c r="A2096" s="474">
        <v>40386</v>
      </c>
      <c r="B2096" s="475">
        <v>1.2946</v>
      </c>
    </row>
    <row r="2097" spans="1:2" x14ac:dyDescent="0.25">
      <c r="A2097" s="474">
        <v>40385</v>
      </c>
      <c r="B2097" s="475">
        <v>1.2903</v>
      </c>
    </row>
    <row r="2098" spans="1:2" x14ac:dyDescent="0.25">
      <c r="A2098" s="474">
        <v>40384</v>
      </c>
      <c r="B2098" s="475">
        <v>1.2906</v>
      </c>
    </row>
    <row r="2099" spans="1:2" x14ac:dyDescent="0.25">
      <c r="A2099" s="474">
        <v>40383</v>
      </c>
      <c r="B2099" s="475">
        <v>1.2887999999999999</v>
      </c>
    </row>
    <row r="2100" spans="1:2" x14ac:dyDescent="0.25">
      <c r="A2100" s="474">
        <v>40382</v>
      </c>
      <c r="B2100" s="475">
        <v>1.2850999999999999</v>
      </c>
    </row>
    <row r="2101" spans="1:2" x14ac:dyDescent="0.25">
      <c r="A2101" s="474">
        <v>40381</v>
      </c>
      <c r="B2101" s="475">
        <v>1.2826</v>
      </c>
    </row>
    <row r="2102" spans="1:2" x14ac:dyDescent="0.25">
      <c r="A2102" s="474">
        <v>40380</v>
      </c>
      <c r="B2102" s="475">
        <v>1.2921</v>
      </c>
    </row>
    <row r="2103" spans="1:2" x14ac:dyDescent="0.25">
      <c r="A2103" s="474">
        <v>40379</v>
      </c>
      <c r="B2103" s="475">
        <v>1.2946</v>
      </c>
    </row>
    <row r="2104" spans="1:2" x14ac:dyDescent="0.25">
      <c r="A2104" s="474">
        <v>40378</v>
      </c>
      <c r="B2104" s="475">
        <v>1.2923</v>
      </c>
    </row>
    <row r="2105" spans="1:2" x14ac:dyDescent="0.25">
      <c r="A2105" s="474">
        <v>40377</v>
      </c>
      <c r="B2105" s="475">
        <v>1.2925</v>
      </c>
    </row>
    <row r="2106" spans="1:2" x14ac:dyDescent="0.25">
      <c r="A2106" s="474">
        <v>40376</v>
      </c>
      <c r="B2106" s="475">
        <v>1.2941</v>
      </c>
    </row>
    <row r="2107" spans="1:2" x14ac:dyDescent="0.25">
      <c r="A2107" s="474">
        <v>40375</v>
      </c>
      <c r="B2107" s="475">
        <v>1.2830999999999999</v>
      </c>
    </row>
    <row r="2108" spans="1:2" x14ac:dyDescent="0.25">
      <c r="A2108" s="474">
        <v>40374</v>
      </c>
      <c r="B2108" s="475">
        <v>1.2723</v>
      </c>
    </row>
    <row r="2109" spans="1:2" x14ac:dyDescent="0.25">
      <c r="A2109" s="474">
        <v>40373</v>
      </c>
      <c r="B2109" s="475">
        <v>1.2627999999999999</v>
      </c>
    </row>
    <row r="2110" spans="1:2" x14ac:dyDescent="0.25">
      <c r="A2110" s="474">
        <v>40372</v>
      </c>
      <c r="B2110" s="475">
        <v>1.2581</v>
      </c>
    </row>
    <row r="2111" spans="1:2" x14ac:dyDescent="0.25">
      <c r="A2111" s="474">
        <v>40371</v>
      </c>
      <c r="B2111" s="475">
        <v>1.2634000000000001</v>
      </c>
    </row>
    <row r="2112" spans="1:2" x14ac:dyDescent="0.25">
      <c r="A2112" s="474">
        <v>40370</v>
      </c>
      <c r="B2112" s="475">
        <v>1.2635000000000001</v>
      </c>
    </row>
    <row r="2113" spans="1:2" x14ac:dyDescent="0.25">
      <c r="A2113" s="474">
        <v>40369</v>
      </c>
      <c r="B2113" s="475">
        <v>1.2659</v>
      </c>
    </row>
    <row r="2114" spans="1:2" x14ac:dyDescent="0.25">
      <c r="A2114" s="474">
        <v>40368</v>
      </c>
      <c r="B2114" s="475">
        <v>1.2664</v>
      </c>
    </row>
    <row r="2115" spans="1:2" x14ac:dyDescent="0.25">
      <c r="A2115" s="474">
        <v>40367</v>
      </c>
      <c r="B2115" s="475">
        <v>1.26</v>
      </c>
    </row>
    <row r="2116" spans="1:2" x14ac:dyDescent="0.25">
      <c r="A2116" s="474">
        <v>40366</v>
      </c>
      <c r="B2116" s="475">
        <v>1.2596000000000001</v>
      </c>
    </row>
    <row r="2117" spans="1:2" x14ac:dyDescent="0.25">
      <c r="A2117" s="474">
        <v>40365</v>
      </c>
      <c r="B2117" s="475">
        <v>1.2533000000000001</v>
      </c>
    </row>
    <row r="2118" spans="1:2" x14ac:dyDescent="0.25">
      <c r="A2118" s="474">
        <v>40364</v>
      </c>
      <c r="B2118" s="475">
        <v>1.256</v>
      </c>
    </row>
    <row r="2119" spans="1:2" x14ac:dyDescent="0.25">
      <c r="A2119" s="474">
        <v>40363</v>
      </c>
      <c r="B2119" s="475">
        <v>1.2561</v>
      </c>
    </row>
    <row r="2120" spans="1:2" x14ac:dyDescent="0.25">
      <c r="A2120" s="474">
        <v>40362</v>
      </c>
      <c r="B2120" s="475">
        <v>1.2536</v>
      </c>
    </row>
    <row r="2121" spans="1:2" x14ac:dyDescent="0.25">
      <c r="A2121" s="474">
        <v>40361</v>
      </c>
      <c r="B2121" s="475">
        <v>1.236</v>
      </c>
    </row>
    <row r="2122" spans="1:2" x14ac:dyDescent="0.25">
      <c r="A2122" s="474">
        <v>40360</v>
      </c>
      <c r="B2122" s="475">
        <v>1.2249000000000001</v>
      </c>
    </row>
    <row r="2123" spans="1:2" x14ac:dyDescent="0.25">
      <c r="A2123" s="474">
        <v>40359</v>
      </c>
      <c r="B2123" s="475">
        <v>1.2205999999999999</v>
      </c>
    </row>
    <row r="2124" spans="1:2" x14ac:dyDescent="0.25">
      <c r="A2124" s="474">
        <v>40358</v>
      </c>
      <c r="B2124" s="475">
        <v>1.2332000000000001</v>
      </c>
    </row>
    <row r="2125" spans="1:2" x14ac:dyDescent="0.25">
      <c r="A2125" s="474">
        <v>40357</v>
      </c>
      <c r="B2125" s="475">
        <v>1.2364999999999999</v>
      </c>
    </row>
    <row r="2126" spans="1:2" x14ac:dyDescent="0.25">
      <c r="A2126" s="474">
        <v>40356</v>
      </c>
      <c r="B2126" s="475">
        <v>1.2363999999999999</v>
      </c>
    </row>
    <row r="2127" spans="1:2" x14ac:dyDescent="0.25">
      <c r="A2127" s="474">
        <v>40355</v>
      </c>
      <c r="B2127" s="475">
        <v>1.2323999999999999</v>
      </c>
    </row>
    <row r="2128" spans="1:2" x14ac:dyDescent="0.25">
      <c r="A2128" s="474">
        <v>40354</v>
      </c>
      <c r="B2128" s="475">
        <v>1.2317</v>
      </c>
    </row>
    <row r="2129" spans="1:2" x14ac:dyDescent="0.25">
      <c r="A2129" s="474">
        <v>40353</v>
      </c>
      <c r="B2129" s="475">
        <v>1.2272000000000001</v>
      </c>
    </row>
    <row r="2130" spans="1:2" x14ac:dyDescent="0.25">
      <c r="A2130" s="474">
        <v>40352</v>
      </c>
      <c r="B2130" s="475">
        <v>1.2290000000000001</v>
      </c>
    </row>
    <row r="2131" spans="1:2" x14ac:dyDescent="0.25">
      <c r="A2131" s="474">
        <v>40351</v>
      </c>
      <c r="B2131" s="475">
        <v>1.2384999999999999</v>
      </c>
    </row>
    <row r="2132" spans="1:2" x14ac:dyDescent="0.25">
      <c r="A2132" s="474">
        <v>40350</v>
      </c>
      <c r="B2132" s="475">
        <v>1.2387999999999999</v>
      </c>
    </row>
    <row r="2133" spans="1:2" x14ac:dyDescent="0.25">
      <c r="A2133" s="474">
        <v>40349</v>
      </c>
      <c r="B2133" s="475">
        <v>1.2370000000000001</v>
      </c>
    </row>
    <row r="2134" spans="1:2" x14ac:dyDescent="0.25">
      <c r="A2134" s="474">
        <v>40348</v>
      </c>
      <c r="B2134" s="475">
        <v>1.2377</v>
      </c>
    </row>
    <row r="2135" spans="1:2" x14ac:dyDescent="0.25">
      <c r="A2135" s="474">
        <v>40347</v>
      </c>
      <c r="B2135" s="475">
        <v>1.2344999999999999</v>
      </c>
    </row>
    <row r="2136" spans="1:2" x14ac:dyDescent="0.25">
      <c r="A2136" s="474">
        <v>40346</v>
      </c>
      <c r="B2136" s="475">
        <v>1.2305999999999999</v>
      </c>
    </row>
    <row r="2137" spans="1:2" x14ac:dyDescent="0.25">
      <c r="A2137" s="474">
        <v>40345</v>
      </c>
      <c r="B2137" s="475">
        <v>1.2266999999999999</v>
      </c>
    </row>
    <row r="2138" spans="1:2" x14ac:dyDescent="0.25">
      <c r="A2138" s="474">
        <v>40344</v>
      </c>
      <c r="B2138" s="475">
        <v>1.2228000000000001</v>
      </c>
    </row>
    <row r="2139" spans="1:2" x14ac:dyDescent="0.25">
      <c r="A2139" s="474">
        <v>40343</v>
      </c>
      <c r="B2139" s="475">
        <v>1.2108000000000001</v>
      </c>
    </row>
    <row r="2140" spans="1:2" x14ac:dyDescent="0.25">
      <c r="A2140" s="474">
        <v>40342</v>
      </c>
      <c r="B2140" s="475">
        <v>1.2107000000000001</v>
      </c>
    </row>
    <row r="2141" spans="1:2" x14ac:dyDescent="0.25">
      <c r="A2141" s="474">
        <v>40341</v>
      </c>
      <c r="B2141" s="475">
        <v>1.2099</v>
      </c>
    </row>
    <row r="2142" spans="1:2" x14ac:dyDescent="0.25">
      <c r="A2142" s="474">
        <v>40340</v>
      </c>
      <c r="B2142" s="475">
        <v>1.2073</v>
      </c>
    </row>
    <row r="2143" spans="1:2" x14ac:dyDescent="0.25">
      <c r="A2143" s="474">
        <v>40339</v>
      </c>
      <c r="B2143" s="475">
        <v>1.1989000000000001</v>
      </c>
    </row>
    <row r="2144" spans="1:2" x14ac:dyDescent="0.25">
      <c r="A2144" s="474">
        <v>40338</v>
      </c>
      <c r="B2144" s="475">
        <v>1.1946000000000001</v>
      </c>
    </row>
    <row r="2145" spans="1:2" x14ac:dyDescent="0.25">
      <c r="A2145" s="474">
        <v>40337</v>
      </c>
      <c r="B2145" s="475">
        <v>1.1941999999999999</v>
      </c>
    </row>
    <row r="2146" spans="1:2" x14ac:dyDescent="0.25">
      <c r="A2146" s="474">
        <v>40336</v>
      </c>
      <c r="B2146" s="475">
        <v>1.196</v>
      </c>
    </row>
    <row r="2147" spans="1:2" x14ac:dyDescent="0.25">
      <c r="A2147" s="474">
        <v>40335</v>
      </c>
      <c r="B2147" s="475">
        <v>1.1962999999999999</v>
      </c>
    </row>
    <row r="2148" spans="1:2" x14ac:dyDescent="0.25">
      <c r="A2148" s="474">
        <v>40334</v>
      </c>
      <c r="B2148" s="475">
        <v>1.2085999999999999</v>
      </c>
    </row>
    <row r="2149" spans="1:2" x14ac:dyDescent="0.25">
      <c r="A2149" s="474">
        <v>40333</v>
      </c>
      <c r="B2149" s="475">
        <v>1.2238</v>
      </c>
    </row>
    <row r="2150" spans="1:2" x14ac:dyDescent="0.25">
      <c r="A2150" s="474">
        <v>40332</v>
      </c>
      <c r="B2150" s="475">
        <v>1.2221</v>
      </c>
    </row>
    <row r="2151" spans="1:2" x14ac:dyDescent="0.25">
      <c r="A2151" s="474">
        <v>40331</v>
      </c>
      <c r="B2151" s="475">
        <v>1.2225999999999999</v>
      </c>
    </row>
    <row r="2152" spans="1:2" x14ac:dyDescent="0.25">
      <c r="A2152" s="474">
        <v>40330</v>
      </c>
      <c r="B2152" s="475">
        <v>1.23</v>
      </c>
    </row>
    <row r="2153" spans="1:2" x14ac:dyDescent="0.25">
      <c r="A2153" s="474">
        <v>40329</v>
      </c>
      <c r="B2153" s="475">
        <v>1.2265999999999999</v>
      </c>
    </row>
    <row r="2154" spans="1:2" x14ac:dyDescent="0.25">
      <c r="A2154" s="474">
        <v>40328</v>
      </c>
      <c r="B2154" s="475">
        <v>1.2267999999999999</v>
      </c>
    </row>
    <row r="2155" spans="1:2" x14ac:dyDescent="0.25">
      <c r="A2155" s="474">
        <v>40327</v>
      </c>
      <c r="B2155" s="475">
        <v>1.2342</v>
      </c>
    </row>
    <row r="2156" spans="1:2" x14ac:dyDescent="0.25">
      <c r="A2156" s="474">
        <v>40326</v>
      </c>
      <c r="B2156" s="475">
        <v>1.2299</v>
      </c>
    </row>
    <row r="2157" spans="1:2" x14ac:dyDescent="0.25">
      <c r="A2157" s="474">
        <v>40325</v>
      </c>
      <c r="B2157" s="475">
        <v>1.2262999999999999</v>
      </c>
    </row>
    <row r="2158" spans="1:2" x14ac:dyDescent="0.25">
      <c r="A2158" s="474">
        <v>40324</v>
      </c>
      <c r="B2158" s="475">
        <v>1.2259</v>
      </c>
    </row>
    <row r="2159" spans="1:2" x14ac:dyDescent="0.25">
      <c r="A2159" s="474">
        <v>40323</v>
      </c>
      <c r="B2159" s="475">
        <v>1.2419</v>
      </c>
    </row>
    <row r="2160" spans="1:2" x14ac:dyDescent="0.25">
      <c r="A2160" s="474">
        <v>40322</v>
      </c>
      <c r="B2160" s="475">
        <v>1.2572000000000001</v>
      </c>
    </row>
    <row r="2161" spans="1:2" x14ac:dyDescent="0.25">
      <c r="A2161" s="474">
        <v>40321</v>
      </c>
      <c r="B2161" s="475">
        <v>1.2567999999999999</v>
      </c>
    </row>
    <row r="2162" spans="1:2" x14ac:dyDescent="0.25">
      <c r="A2162" s="474">
        <v>40320</v>
      </c>
      <c r="B2162" s="475">
        <v>1.2555000000000001</v>
      </c>
    </row>
    <row r="2163" spans="1:2" x14ac:dyDescent="0.25">
      <c r="A2163" s="474">
        <v>40319</v>
      </c>
      <c r="B2163" s="475">
        <v>1.2394000000000001</v>
      </c>
    </row>
    <row r="2164" spans="1:2" x14ac:dyDescent="0.25">
      <c r="A2164" s="474">
        <v>40318</v>
      </c>
      <c r="B2164" s="475">
        <v>1.2266999999999999</v>
      </c>
    </row>
    <row r="2165" spans="1:2" x14ac:dyDescent="0.25">
      <c r="A2165" s="474">
        <v>40317</v>
      </c>
      <c r="B2165" s="475">
        <v>1.2352000000000001</v>
      </c>
    </row>
    <row r="2166" spans="1:2" x14ac:dyDescent="0.25">
      <c r="A2166" s="474">
        <v>40316</v>
      </c>
      <c r="B2166" s="475">
        <v>1.2327999999999999</v>
      </c>
    </row>
    <row r="2167" spans="1:2" x14ac:dyDescent="0.25">
      <c r="A2167" s="474">
        <v>40315</v>
      </c>
      <c r="B2167" s="475">
        <v>1.2349000000000001</v>
      </c>
    </row>
    <row r="2168" spans="1:2" x14ac:dyDescent="0.25">
      <c r="A2168" s="474">
        <v>40314</v>
      </c>
      <c r="B2168" s="475">
        <v>1.2354000000000001</v>
      </c>
    </row>
    <row r="2169" spans="1:2" x14ac:dyDescent="0.25">
      <c r="A2169" s="474">
        <v>40313</v>
      </c>
      <c r="B2169" s="475">
        <v>1.2459</v>
      </c>
    </row>
    <row r="2170" spans="1:2" x14ac:dyDescent="0.25">
      <c r="A2170" s="474">
        <v>40312</v>
      </c>
      <c r="B2170" s="475">
        <v>1.2595000000000001</v>
      </c>
    </row>
    <row r="2171" spans="1:2" x14ac:dyDescent="0.25">
      <c r="A2171" s="474">
        <v>40311</v>
      </c>
      <c r="B2171" s="475">
        <v>1.2655000000000001</v>
      </c>
    </row>
    <row r="2172" spans="1:2" x14ac:dyDescent="0.25">
      <c r="A2172" s="474">
        <v>40310</v>
      </c>
      <c r="B2172" s="475">
        <v>1.2708999999999999</v>
      </c>
    </row>
    <row r="2173" spans="1:2" x14ac:dyDescent="0.25">
      <c r="A2173" s="474">
        <v>40309</v>
      </c>
      <c r="B2173" s="475">
        <v>1.2908999999999999</v>
      </c>
    </row>
    <row r="2174" spans="1:2" x14ac:dyDescent="0.25">
      <c r="A2174" s="474">
        <v>40308</v>
      </c>
      <c r="B2174" s="475">
        <v>1.2769999999999999</v>
      </c>
    </row>
    <row r="2175" spans="1:2" x14ac:dyDescent="0.25">
      <c r="A2175" s="474">
        <v>40307</v>
      </c>
      <c r="B2175" s="475">
        <v>1.2751999999999999</v>
      </c>
    </row>
    <row r="2176" spans="1:2" x14ac:dyDescent="0.25">
      <c r="A2176" s="474">
        <v>40306</v>
      </c>
      <c r="B2176" s="475">
        <v>1.2714000000000001</v>
      </c>
    </row>
    <row r="2177" spans="1:2" x14ac:dyDescent="0.25">
      <c r="A2177" s="474">
        <v>40305</v>
      </c>
      <c r="B2177" s="475">
        <v>1.2733000000000001</v>
      </c>
    </row>
    <row r="2178" spans="1:2" x14ac:dyDescent="0.25">
      <c r="A2178" s="474">
        <v>40304</v>
      </c>
      <c r="B2178" s="475">
        <v>1.2903</v>
      </c>
    </row>
    <row r="2179" spans="1:2" x14ac:dyDescent="0.25">
      <c r="A2179" s="474">
        <v>40303</v>
      </c>
      <c r="B2179" s="475">
        <v>1.3090999999999999</v>
      </c>
    </row>
    <row r="2180" spans="1:2" x14ac:dyDescent="0.25">
      <c r="A2180" s="474">
        <v>40302</v>
      </c>
      <c r="B2180" s="475">
        <v>1.3216000000000001</v>
      </c>
    </row>
    <row r="2181" spans="1:2" x14ac:dyDescent="0.25">
      <c r="A2181" s="474">
        <v>40301</v>
      </c>
      <c r="B2181" s="475">
        <v>1.3292999999999999</v>
      </c>
    </row>
    <row r="2182" spans="1:2" x14ac:dyDescent="0.25">
      <c r="A2182" s="474">
        <v>40300</v>
      </c>
      <c r="B2182" s="475">
        <v>1.3285</v>
      </c>
    </row>
    <row r="2183" spans="1:2" x14ac:dyDescent="0.25">
      <c r="A2183" s="474">
        <v>40299</v>
      </c>
      <c r="B2183" s="475">
        <v>1.3294999999999999</v>
      </c>
    </row>
    <row r="2184" spans="1:2" x14ac:dyDescent="0.25">
      <c r="A2184" s="474">
        <v>40298</v>
      </c>
      <c r="B2184" s="475">
        <v>1.3236000000000001</v>
      </c>
    </row>
    <row r="2185" spans="1:2" x14ac:dyDescent="0.25">
      <c r="A2185" s="474">
        <v>40297</v>
      </c>
      <c r="B2185" s="475">
        <v>1.319</v>
      </c>
    </row>
    <row r="2186" spans="1:2" x14ac:dyDescent="0.25">
      <c r="A2186" s="474">
        <v>40296</v>
      </c>
      <c r="B2186" s="475">
        <v>1.3298000000000001</v>
      </c>
    </row>
    <row r="2187" spans="1:2" x14ac:dyDescent="0.25">
      <c r="A2187" s="474">
        <v>40295</v>
      </c>
      <c r="B2187" s="475">
        <v>1.3340000000000001</v>
      </c>
    </row>
    <row r="2188" spans="1:2" x14ac:dyDescent="0.25">
      <c r="A2188" s="474">
        <v>40294</v>
      </c>
      <c r="B2188" s="475">
        <v>1.3381000000000001</v>
      </c>
    </row>
    <row r="2189" spans="1:2" x14ac:dyDescent="0.25">
      <c r="A2189" s="474">
        <v>40293</v>
      </c>
      <c r="B2189" s="475">
        <v>1.3382000000000001</v>
      </c>
    </row>
    <row r="2190" spans="1:2" x14ac:dyDescent="0.25">
      <c r="A2190" s="474">
        <v>40292</v>
      </c>
      <c r="B2190" s="475">
        <v>1.3312999999999999</v>
      </c>
    </row>
    <row r="2191" spans="1:2" x14ac:dyDescent="0.25">
      <c r="A2191" s="474">
        <v>40291</v>
      </c>
      <c r="B2191" s="475">
        <v>1.3342000000000001</v>
      </c>
    </row>
    <row r="2192" spans="1:2" x14ac:dyDescent="0.25">
      <c r="A2192" s="474">
        <v>40290</v>
      </c>
      <c r="B2192" s="475">
        <v>1.3405</v>
      </c>
    </row>
    <row r="2193" spans="1:2" x14ac:dyDescent="0.25">
      <c r="A2193" s="474">
        <v>40289</v>
      </c>
      <c r="B2193" s="475">
        <v>1.3466</v>
      </c>
    </row>
    <row r="2194" spans="1:2" x14ac:dyDescent="0.25">
      <c r="A2194" s="474">
        <v>40288</v>
      </c>
      <c r="B2194" s="475">
        <v>1.3454999999999999</v>
      </c>
    </row>
    <row r="2195" spans="1:2" x14ac:dyDescent="0.25">
      <c r="A2195" s="474">
        <v>40287</v>
      </c>
      <c r="B2195" s="475">
        <v>1.349</v>
      </c>
    </row>
    <row r="2196" spans="1:2" x14ac:dyDescent="0.25">
      <c r="A2196" s="474">
        <v>40286</v>
      </c>
      <c r="B2196" s="475">
        <v>1.3495999999999999</v>
      </c>
    </row>
    <row r="2197" spans="1:2" x14ac:dyDescent="0.25">
      <c r="A2197" s="474">
        <v>40285</v>
      </c>
      <c r="B2197" s="475">
        <v>1.3521000000000001</v>
      </c>
    </row>
    <row r="2198" spans="1:2" x14ac:dyDescent="0.25">
      <c r="A2198" s="474">
        <v>40284</v>
      </c>
      <c r="B2198" s="475">
        <v>1.3573999999999999</v>
      </c>
    </row>
    <row r="2199" spans="1:2" x14ac:dyDescent="0.25">
      <c r="A2199" s="474">
        <v>40283</v>
      </c>
      <c r="B2199" s="475">
        <v>1.3641000000000001</v>
      </c>
    </row>
    <row r="2200" spans="1:2" x14ac:dyDescent="0.25">
      <c r="A2200" s="474">
        <v>40282</v>
      </c>
      <c r="B2200" s="475">
        <v>1.3586</v>
      </c>
    </row>
    <row r="2201" spans="1:2" x14ac:dyDescent="0.25">
      <c r="A2201" s="474">
        <v>40281</v>
      </c>
      <c r="B2201" s="475">
        <v>1.3605</v>
      </c>
    </row>
    <row r="2202" spans="1:2" x14ac:dyDescent="0.25">
      <c r="A2202" s="474">
        <v>40280</v>
      </c>
      <c r="B2202" s="475">
        <v>1.3496999999999999</v>
      </c>
    </row>
    <row r="2203" spans="1:2" x14ac:dyDescent="0.25">
      <c r="A2203" s="474">
        <v>40279</v>
      </c>
      <c r="B2203" s="475">
        <v>1.3494999999999999</v>
      </c>
    </row>
    <row r="2204" spans="1:2" x14ac:dyDescent="0.25">
      <c r="A2204" s="474">
        <v>40278</v>
      </c>
      <c r="B2204" s="475">
        <v>1.3419000000000001</v>
      </c>
    </row>
    <row r="2205" spans="1:2" x14ac:dyDescent="0.25">
      <c r="A2205" s="474">
        <v>40277</v>
      </c>
      <c r="B2205" s="475">
        <v>1.3327</v>
      </c>
    </row>
    <row r="2206" spans="1:2" x14ac:dyDescent="0.25">
      <c r="A2206" s="474">
        <v>40276</v>
      </c>
      <c r="B2206" s="475">
        <v>1.3364</v>
      </c>
    </row>
    <row r="2207" spans="1:2" x14ac:dyDescent="0.25">
      <c r="A2207" s="474">
        <v>40275</v>
      </c>
      <c r="B2207" s="475">
        <v>1.3398000000000001</v>
      </c>
    </row>
    <row r="2208" spans="1:2" x14ac:dyDescent="0.25">
      <c r="A2208" s="474">
        <v>40274</v>
      </c>
      <c r="B2208" s="475">
        <v>1.3488</v>
      </c>
    </row>
    <row r="2209" spans="1:2" x14ac:dyDescent="0.25">
      <c r="A2209" s="474">
        <v>40273</v>
      </c>
      <c r="B2209" s="475">
        <v>1.3492999999999999</v>
      </c>
    </row>
    <row r="2210" spans="1:2" x14ac:dyDescent="0.25">
      <c r="A2210" s="474">
        <v>40272</v>
      </c>
      <c r="B2210" s="475">
        <v>1.3492999999999999</v>
      </c>
    </row>
    <row r="2211" spans="1:2" x14ac:dyDescent="0.25">
      <c r="A2211" s="474">
        <v>40271</v>
      </c>
      <c r="B2211" s="475">
        <v>1.3540000000000001</v>
      </c>
    </row>
    <row r="2212" spans="1:2" x14ac:dyDescent="0.25">
      <c r="A2212" s="474">
        <v>40270</v>
      </c>
      <c r="B2212" s="475">
        <v>1.3528</v>
      </c>
    </row>
    <row r="2213" spans="1:2" x14ac:dyDescent="0.25">
      <c r="A2213" s="474">
        <v>40269</v>
      </c>
      <c r="B2213" s="475">
        <v>1.3485</v>
      </c>
    </row>
    <row r="2214" spans="1:2" x14ac:dyDescent="0.25">
      <c r="A2214" s="474">
        <v>40268</v>
      </c>
      <c r="B2214" s="475">
        <v>1.3452999999999999</v>
      </c>
    </row>
    <row r="2215" spans="1:2" x14ac:dyDescent="0.25">
      <c r="A2215" s="474">
        <v>40267</v>
      </c>
      <c r="B2215" s="475">
        <v>1.3465</v>
      </c>
    </row>
    <row r="2216" spans="1:2" x14ac:dyDescent="0.25">
      <c r="A2216" s="474">
        <v>40266</v>
      </c>
      <c r="B2216" s="475">
        <v>1.3413999999999999</v>
      </c>
    </row>
    <row r="2217" spans="1:2" x14ac:dyDescent="0.25">
      <c r="A2217" s="474">
        <v>40265</v>
      </c>
      <c r="B2217" s="475">
        <v>1.3387</v>
      </c>
    </row>
    <row r="2218" spans="1:2" x14ac:dyDescent="0.25">
      <c r="A2218" s="474">
        <v>40264</v>
      </c>
      <c r="B2218" s="475">
        <v>1.3380000000000001</v>
      </c>
    </row>
    <row r="2219" spans="1:2" x14ac:dyDescent="0.25">
      <c r="A2219" s="474">
        <v>40263</v>
      </c>
      <c r="B2219" s="475">
        <v>1.3324</v>
      </c>
    </row>
    <row r="2220" spans="1:2" x14ac:dyDescent="0.25">
      <c r="A2220" s="474">
        <v>40262</v>
      </c>
      <c r="B2220" s="475">
        <v>1.3363</v>
      </c>
    </row>
    <row r="2221" spans="1:2" x14ac:dyDescent="0.25">
      <c r="A2221" s="474">
        <v>40261</v>
      </c>
      <c r="B2221" s="475">
        <v>1.3513999999999999</v>
      </c>
    </row>
    <row r="2222" spans="1:2" x14ac:dyDescent="0.25">
      <c r="A2222" s="474">
        <v>40260</v>
      </c>
      <c r="B2222" s="475">
        <v>1.3525</v>
      </c>
    </row>
    <row r="2223" spans="1:2" x14ac:dyDescent="0.25">
      <c r="A2223" s="474">
        <v>40259</v>
      </c>
      <c r="B2223" s="475">
        <v>1.3525</v>
      </c>
    </row>
    <row r="2224" spans="1:2" x14ac:dyDescent="0.25">
      <c r="A2224" s="474">
        <v>40258</v>
      </c>
      <c r="B2224" s="475">
        <v>1.3531</v>
      </c>
    </row>
    <row r="2225" spans="1:2" x14ac:dyDescent="0.25">
      <c r="A2225" s="474">
        <v>40257</v>
      </c>
      <c r="B2225" s="475">
        <v>1.3559000000000001</v>
      </c>
    </row>
    <row r="2226" spans="1:2" x14ac:dyDescent="0.25">
      <c r="A2226" s="474">
        <v>40256</v>
      </c>
      <c r="B2226" s="475">
        <v>1.365</v>
      </c>
    </row>
    <row r="2227" spans="1:2" x14ac:dyDescent="0.25">
      <c r="A2227" s="474">
        <v>40255</v>
      </c>
      <c r="B2227" s="475">
        <v>1.3764000000000001</v>
      </c>
    </row>
    <row r="2228" spans="1:2" x14ac:dyDescent="0.25">
      <c r="A2228" s="474">
        <v>40254</v>
      </c>
      <c r="B2228" s="475">
        <v>1.3722000000000001</v>
      </c>
    </row>
    <row r="2229" spans="1:2" x14ac:dyDescent="0.25">
      <c r="A2229" s="474">
        <v>40253</v>
      </c>
      <c r="B2229" s="475">
        <v>1.37</v>
      </c>
    </row>
    <row r="2230" spans="1:2" x14ac:dyDescent="0.25">
      <c r="A2230" s="474">
        <v>40252</v>
      </c>
      <c r="B2230" s="475">
        <v>1.3765000000000001</v>
      </c>
    </row>
    <row r="2231" spans="1:2" x14ac:dyDescent="0.25">
      <c r="A2231" s="474">
        <v>40251</v>
      </c>
      <c r="B2231" s="475">
        <v>1.3764000000000001</v>
      </c>
    </row>
    <row r="2232" spans="1:2" x14ac:dyDescent="0.25">
      <c r="A2232" s="474">
        <v>40250</v>
      </c>
      <c r="B2232" s="475">
        <v>1.3744000000000001</v>
      </c>
    </row>
    <row r="2233" spans="1:2" x14ac:dyDescent="0.25">
      <c r="A2233" s="474">
        <v>40249</v>
      </c>
      <c r="B2233" s="475">
        <v>1.3656999999999999</v>
      </c>
    </row>
    <row r="2234" spans="1:2" x14ac:dyDescent="0.25">
      <c r="A2234" s="474">
        <v>40248</v>
      </c>
      <c r="B2234" s="475">
        <v>1.3614999999999999</v>
      </c>
    </row>
    <row r="2235" spans="1:2" x14ac:dyDescent="0.25">
      <c r="A2235" s="474">
        <v>40247</v>
      </c>
      <c r="B2235" s="475">
        <v>1.3587</v>
      </c>
    </row>
    <row r="2236" spans="1:2" x14ac:dyDescent="0.25">
      <c r="A2236" s="474">
        <v>40246</v>
      </c>
      <c r="B2236" s="475">
        <v>1.3653</v>
      </c>
    </row>
    <row r="2237" spans="1:2" x14ac:dyDescent="0.25">
      <c r="A2237" s="474">
        <v>40245</v>
      </c>
      <c r="B2237" s="475">
        <v>1.3621000000000001</v>
      </c>
    </row>
    <row r="2238" spans="1:2" x14ac:dyDescent="0.25">
      <c r="A2238" s="474">
        <v>40244</v>
      </c>
      <c r="B2238" s="475">
        <v>1.3620000000000001</v>
      </c>
    </row>
    <row r="2239" spans="1:2" x14ac:dyDescent="0.25">
      <c r="A2239" s="474">
        <v>40243</v>
      </c>
      <c r="B2239" s="475">
        <v>1.3593999999999999</v>
      </c>
    </row>
    <row r="2240" spans="1:2" x14ac:dyDescent="0.25">
      <c r="A2240" s="474">
        <v>40242</v>
      </c>
      <c r="B2240" s="475">
        <v>1.363</v>
      </c>
    </row>
    <row r="2241" spans="1:2" x14ac:dyDescent="0.25">
      <c r="A2241" s="474">
        <v>40241</v>
      </c>
      <c r="B2241" s="475">
        <v>1.3662000000000001</v>
      </c>
    </row>
    <row r="2242" spans="1:2" x14ac:dyDescent="0.25">
      <c r="A2242" s="474">
        <v>40240</v>
      </c>
      <c r="B2242" s="475">
        <v>1.3552</v>
      </c>
    </row>
    <row r="2243" spans="1:2" x14ac:dyDescent="0.25">
      <c r="A2243" s="474">
        <v>40239</v>
      </c>
      <c r="B2243" s="475">
        <v>1.3564000000000001</v>
      </c>
    </row>
    <row r="2244" spans="1:2" x14ac:dyDescent="0.25">
      <c r="A2244" s="474">
        <v>40238</v>
      </c>
      <c r="B2244" s="475">
        <v>1.3627</v>
      </c>
    </row>
    <row r="2245" spans="1:2" x14ac:dyDescent="0.25">
      <c r="A2245" s="474">
        <v>40237</v>
      </c>
      <c r="B2245" s="475">
        <v>1.3624000000000001</v>
      </c>
    </row>
    <row r="2246" spans="1:2" x14ac:dyDescent="0.25">
      <c r="A2246" s="474">
        <v>40236</v>
      </c>
      <c r="B2246" s="475">
        <v>1.3599000000000001</v>
      </c>
    </row>
    <row r="2247" spans="1:2" x14ac:dyDescent="0.25">
      <c r="A2247" s="474">
        <v>40235</v>
      </c>
      <c r="B2247" s="475">
        <v>1.3499000000000001</v>
      </c>
    </row>
    <row r="2248" spans="1:2" x14ac:dyDescent="0.25">
      <c r="A2248" s="474">
        <v>40234</v>
      </c>
      <c r="B2248" s="475">
        <v>1.3546</v>
      </c>
    </row>
    <row r="2249" spans="1:2" x14ac:dyDescent="0.25">
      <c r="A2249" s="474">
        <v>40233</v>
      </c>
      <c r="B2249" s="475">
        <v>1.3576999999999999</v>
      </c>
    </row>
    <row r="2250" spans="1:2" x14ac:dyDescent="0.25">
      <c r="A2250" s="474">
        <v>40232</v>
      </c>
      <c r="B2250" s="475">
        <v>1.3607</v>
      </c>
    </row>
    <row r="2251" spans="1:2" x14ac:dyDescent="0.25">
      <c r="A2251" s="474">
        <v>40231</v>
      </c>
      <c r="B2251" s="475">
        <v>1.361</v>
      </c>
    </row>
    <row r="2252" spans="1:2" x14ac:dyDescent="0.25">
      <c r="A2252" s="474">
        <v>40230</v>
      </c>
      <c r="B2252" s="475">
        <v>1.3607</v>
      </c>
    </row>
    <row r="2253" spans="1:2" x14ac:dyDescent="0.25">
      <c r="A2253" s="474">
        <v>40229</v>
      </c>
      <c r="B2253" s="475">
        <v>1.3522000000000001</v>
      </c>
    </row>
    <row r="2254" spans="1:2" x14ac:dyDescent="0.25">
      <c r="A2254" s="474">
        <v>40228</v>
      </c>
      <c r="B2254" s="475">
        <v>1.3583000000000001</v>
      </c>
    </row>
    <row r="2255" spans="1:2" x14ac:dyDescent="0.25">
      <c r="A2255" s="474">
        <v>40227</v>
      </c>
      <c r="B2255" s="475">
        <v>1.3694999999999999</v>
      </c>
    </row>
    <row r="2256" spans="1:2" x14ac:dyDescent="0.25">
      <c r="A2256" s="474">
        <v>40226</v>
      </c>
      <c r="B2256" s="475">
        <v>1.369</v>
      </c>
    </row>
    <row r="2257" spans="1:2" x14ac:dyDescent="0.25">
      <c r="A2257" s="474">
        <v>40225</v>
      </c>
      <c r="B2257" s="475">
        <v>1.3603000000000001</v>
      </c>
    </row>
    <row r="2258" spans="1:2" x14ac:dyDescent="0.25">
      <c r="A2258" s="474">
        <v>40224</v>
      </c>
      <c r="B2258" s="475">
        <v>1.3626</v>
      </c>
    </row>
    <row r="2259" spans="1:2" x14ac:dyDescent="0.25">
      <c r="A2259" s="474">
        <v>40223</v>
      </c>
      <c r="B2259" s="475">
        <v>1.3628</v>
      </c>
    </row>
    <row r="2260" spans="1:2" x14ac:dyDescent="0.25">
      <c r="A2260" s="474">
        <v>40222</v>
      </c>
      <c r="B2260" s="475">
        <v>1.3633</v>
      </c>
    </row>
    <row r="2261" spans="1:2" x14ac:dyDescent="0.25">
      <c r="A2261" s="474">
        <v>40221</v>
      </c>
      <c r="B2261" s="475">
        <v>1.373</v>
      </c>
    </row>
    <row r="2262" spans="1:2" x14ac:dyDescent="0.25">
      <c r="A2262" s="474">
        <v>40220</v>
      </c>
      <c r="B2262" s="475">
        <v>1.3759999999999999</v>
      </c>
    </row>
    <row r="2263" spans="1:2" x14ac:dyDescent="0.25">
      <c r="A2263" s="474">
        <v>40219</v>
      </c>
      <c r="B2263" s="475">
        <v>1.3716999999999999</v>
      </c>
    </row>
    <row r="2264" spans="1:2" x14ac:dyDescent="0.25">
      <c r="A2264" s="474">
        <v>40218</v>
      </c>
      <c r="B2264" s="475">
        <v>1.3666</v>
      </c>
    </row>
    <row r="2265" spans="1:2" x14ac:dyDescent="0.25">
      <c r="A2265" s="474">
        <v>40217</v>
      </c>
      <c r="B2265" s="475">
        <v>1.3677999999999999</v>
      </c>
    </row>
    <row r="2266" spans="1:2" x14ac:dyDescent="0.25">
      <c r="A2266" s="474">
        <v>40216</v>
      </c>
      <c r="B2266" s="475">
        <v>1.3673999999999999</v>
      </c>
    </row>
    <row r="2267" spans="1:2" x14ac:dyDescent="0.25">
      <c r="A2267" s="474">
        <v>40215</v>
      </c>
      <c r="B2267" s="475">
        <v>1.3688</v>
      </c>
    </row>
    <row r="2268" spans="1:2" x14ac:dyDescent="0.25">
      <c r="A2268" s="474">
        <v>40214</v>
      </c>
      <c r="B2268" s="475">
        <v>1.3842000000000001</v>
      </c>
    </row>
    <row r="2269" spans="1:2" x14ac:dyDescent="0.25">
      <c r="A2269" s="474">
        <v>40213</v>
      </c>
      <c r="B2269" s="475">
        <v>1.3957999999999999</v>
      </c>
    </row>
    <row r="2270" spans="1:2" x14ac:dyDescent="0.25">
      <c r="A2270" s="474">
        <v>40212</v>
      </c>
      <c r="B2270" s="475">
        <v>1.3935</v>
      </c>
    </row>
    <row r="2271" spans="1:2" x14ac:dyDescent="0.25">
      <c r="A2271" s="474">
        <v>40211</v>
      </c>
      <c r="B2271" s="475">
        <v>1.3892</v>
      </c>
    </row>
    <row r="2272" spans="1:2" x14ac:dyDescent="0.25">
      <c r="A2272" s="474">
        <v>40210</v>
      </c>
      <c r="B2272" s="475">
        <v>1.3857999999999999</v>
      </c>
    </row>
    <row r="2273" spans="1:2" x14ac:dyDescent="0.25">
      <c r="A2273" s="474">
        <v>40209</v>
      </c>
      <c r="B2273" s="475">
        <v>1.3857999999999999</v>
      </c>
    </row>
    <row r="2274" spans="1:2" x14ac:dyDescent="0.25">
      <c r="A2274" s="474">
        <v>40208</v>
      </c>
      <c r="B2274" s="475">
        <v>1.3935</v>
      </c>
    </row>
    <row r="2275" spans="1:2" x14ac:dyDescent="0.25">
      <c r="A2275" s="474">
        <v>40207</v>
      </c>
      <c r="B2275" s="475">
        <v>1.4001999999999999</v>
      </c>
    </row>
    <row r="2276" spans="1:2" x14ac:dyDescent="0.25">
      <c r="A2276" s="474">
        <v>40206</v>
      </c>
      <c r="B2276" s="475">
        <v>1.4059999999999999</v>
      </c>
    </row>
    <row r="2277" spans="1:2" x14ac:dyDescent="0.25">
      <c r="A2277" s="474">
        <v>40205</v>
      </c>
      <c r="B2277" s="475">
        <v>1.4105000000000001</v>
      </c>
    </row>
    <row r="2278" spans="1:2" x14ac:dyDescent="0.25">
      <c r="A2278" s="474">
        <v>40204</v>
      </c>
      <c r="B2278" s="475">
        <v>1.4155</v>
      </c>
    </row>
    <row r="2279" spans="1:2" x14ac:dyDescent="0.25">
      <c r="A2279" s="474">
        <v>40203</v>
      </c>
      <c r="B2279" s="475">
        <v>1.4139999999999999</v>
      </c>
    </row>
    <row r="2280" spans="1:2" x14ac:dyDescent="0.25">
      <c r="A2280" s="474">
        <v>40202</v>
      </c>
      <c r="B2280" s="475">
        <v>1.4131</v>
      </c>
    </row>
    <row r="2281" spans="1:2" x14ac:dyDescent="0.25">
      <c r="A2281" s="474">
        <v>40201</v>
      </c>
      <c r="B2281" s="475">
        <v>1.4127000000000001</v>
      </c>
    </row>
    <row r="2282" spans="1:2" x14ac:dyDescent="0.25">
      <c r="A2282" s="474">
        <v>40200</v>
      </c>
      <c r="B2282" s="475">
        <v>1.409</v>
      </c>
    </row>
    <row r="2283" spans="1:2" x14ac:dyDescent="0.25">
      <c r="A2283" s="474">
        <v>40199</v>
      </c>
      <c r="B2283" s="475">
        <v>1.4182999999999999</v>
      </c>
    </row>
    <row r="2284" spans="1:2" x14ac:dyDescent="0.25">
      <c r="A2284" s="474">
        <v>40198</v>
      </c>
      <c r="B2284" s="475">
        <v>1.4347000000000001</v>
      </c>
    </row>
    <row r="2285" spans="1:2" x14ac:dyDescent="0.25">
      <c r="A2285" s="474">
        <v>40197</v>
      </c>
      <c r="B2285" s="475">
        <v>1.4373</v>
      </c>
    </row>
    <row r="2286" spans="1:2" x14ac:dyDescent="0.25">
      <c r="A2286" s="474">
        <v>40196</v>
      </c>
      <c r="B2286" s="475">
        <v>1.4378</v>
      </c>
    </row>
    <row r="2287" spans="1:2" x14ac:dyDescent="0.25">
      <c r="A2287" s="474">
        <v>40195</v>
      </c>
      <c r="B2287" s="475">
        <v>1.4380999999999999</v>
      </c>
    </row>
    <row r="2288" spans="1:2" x14ac:dyDescent="0.25">
      <c r="A2288" s="474">
        <v>40194</v>
      </c>
      <c r="B2288" s="475">
        <v>1.4415</v>
      </c>
    </row>
    <row r="2289" spans="1:2" x14ac:dyDescent="0.25">
      <c r="A2289" s="474">
        <v>40193</v>
      </c>
      <c r="B2289" s="475">
        <v>1.4512</v>
      </c>
    </row>
    <row r="2290" spans="1:2" x14ac:dyDescent="0.25">
      <c r="A2290" s="474">
        <v>40192</v>
      </c>
      <c r="B2290" s="475">
        <v>1.4501999999999999</v>
      </c>
    </row>
    <row r="2291" spans="1:2" x14ac:dyDescent="0.25">
      <c r="A2291" s="474">
        <v>40191</v>
      </c>
      <c r="B2291" s="475">
        <v>1.4496</v>
      </c>
    </row>
    <row r="2292" spans="1:2" x14ac:dyDescent="0.25">
      <c r="A2292" s="474">
        <v>40190</v>
      </c>
      <c r="B2292" s="475">
        <v>1.4502999999999999</v>
      </c>
    </row>
    <row r="2293" spans="1:2" x14ac:dyDescent="0.25">
      <c r="A2293" s="474">
        <v>40189</v>
      </c>
      <c r="B2293" s="475">
        <v>1.4407000000000001</v>
      </c>
    </row>
    <row r="2294" spans="1:2" x14ac:dyDescent="0.25">
      <c r="A2294" s="474">
        <v>40188</v>
      </c>
      <c r="B2294" s="475">
        <v>1.4404999999999999</v>
      </c>
    </row>
    <row r="2295" spans="1:2" x14ac:dyDescent="0.25">
      <c r="A2295" s="474">
        <v>40187</v>
      </c>
      <c r="B2295" s="475">
        <v>1.4333</v>
      </c>
    </row>
    <row r="2296" spans="1:2" x14ac:dyDescent="0.25">
      <c r="A2296" s="474">
        <v>40186</v>
      </c>
      <c r="B2296" s="475">
        <v>1.4365000000000001</v>
      </c>
    </row>
    <row r="2297" spans="1:2" x14ac:dyDescent="0.25">
      <c r="A2297" s="474">
        <v>40185</v>
      </c>
      <c r="B2297" s="475">
        <v>1.4365000000000001</v>
      </c>
    </row>
    <row r="2298" spans="1:2" x14ac:dyDescent="0.25">
      <c r="A2298" s="474">
        <v>40184</v>
      </c>
      <c r="B2298" s="475">
        <v>1.4416</v>
      </c>
    </row>
    <row r="2299" spans="1:2" x14ac:dyDescent="0.25">
      <c r="A2299" s="474">
        <v>40183</v>
      </c>
      <c r="B2299" s="475">
        <v>1.4353</v>
      </c>
    </row>
    <row r="2300" spans="1:2" x14ac:dyDescent="0.25">
      <c r="A2300" s="474">
        <v>40182</v>
      </c>
      <c r="B2300" s="475">
        <v>1.4307000000000001</v>
      </c>
    </row>
    <row r="2301" spans="1:2" x14ac:dyDescent="0.25">
      <c r="A2301" s="474">
        <v>40181</v>
      </c>
      <c r="B2301" s="475">
        <v>1.4388000000000001</v>
      </c>
    </row>
    <row r="2302" spans="1:2" x14ac:dyDescent="0.25">
      <c r="A2302" s="474">
        <v>40180</v>
      </c>
      <c r="B2302" s="475">
        <v>1.4307000000000001</v>
      </c>
    </row>
    <row r="2303" spans="1:2" x14ac:dyDescent="0.25">
      <c r="A2303" s="474">
        <v>40179</v>
      </c>
      <c r="B2303" s="475">
        <v>1.4366000000000001</v>
      </c>
    </row>
    <row r="2304" spans="1:2" x14ac:dyDescent="0.25">
      <c r="A2304" s="474">
        <v>40178</v>
      </c>
      <c r="B2304" s="475">
        <v>1.4332</v>
      </c>
    </row>
    <row r="2305" spans="1:2" x14ac:dyDescent="0.25">
      <c r="A2305" s="474">
        <v>40177</v>
      </c>
      <c r="B2305" s="475">
        <v>1.4388000000000001</v>
      </c>
    </row>
    <row r="2306" spans="1:2" x14ac:dyDescent="0.25">
      <c r="A2306" s="474">
        <v>40176</v>
      </c>
      <c r="B2306" s="475">
        <v>1.4388000000000001</v>
      </c>
    </row>
    <row r="2307" spans="1:2" x14ac:dyDescent="0.25">
      <c r="A2307" s="474">
        <v>40175</v>
      </c>
      <c r="B2307" s="475">
        <v>1.4382999999999999</v>
      </c>
    </row>
    <row r="2308" spans="1:2" x14ac:dyDescent="0.25">
      <c r="A2308" s="474">
        <v>40174</v>
      </c>
      <c r="B2308" s="475">
        <v>1.4397</v>
      </c>
    </row>
    <row r="2309" spans="1:2" x14ac:dyDescent="0.25">
      <c r="A2309" s="474">
        <v>40173</v>
      </c>
      <c r="B2309" s="475">
        <v>1.4379</v>
      </c>
    </row>
    <row r="2310" spans="1:2" x14ac:dyDescent="0.25">
      <c r="A2310" s="474">
        <v>40172</v>
      </c>
      <c r="B2310" s="475">
        <v>1.4359999999999999</v>
      </c>
    </row>
    <row r="2311" spans="1:2" x14ac:dyDescent="0.25">
      <c r="A2311" s="474">
        <v>40171</v>
      </c>
      <c r="B2311" s="475">
        <v>1.4278</v>
      </c>
    </row>
    <row r="2312" spans="1:2" x14ac:dyDescent="0.25">
      <c r="A2312" s="474">
        <v>40170</v>
      </c>
      <c r="B2312" s="475">
        <v>1.4285000000000001</v>
      </c>
    </row>
    <row r="2313" spans="1:2" x14ac:dyDescent="0.25">
      <c r="A2313" s="474">
        <v>40169</v>
      </c>
      <c r="B2313" s="475">
        <v>1.4326000000000001</v>
      </c>
    </row>
    <row r="2314" spans="1:2" x14ac:dyDescent="0.25">
      <c r="A2314" s="474">
        <v>40168</v>
      </c>
      <c r="B2314" s="475">
        <v>1.4331</v>
      </c>
    </row>
    <row r="2315" spans="1:2" x14ac:dyDescent="0.25">
      <c r="A2315" s="474">
        <v>40167</v>
      </c>
      <c r="B2315" s="475">
        <v>1.4333</v>
      </c>
    </row>
    <row r="2316" spans="1:2" x14ac:dyDescent="0.25">
      <c r="A2316" s="474">
        <v>40166</v>
      </c>
      <c r="B2316" s="475">
        <v>1.4351</v>
      </c>
    </row>
    <row r="2317" spans="1:2" x14ac:dyDescent="0.25">
      <c r="A2317" s="474">
        <v>40165</v>
      </c>
      <c r="B2317" s="475">
        <v>1.4404999999999999</v>
      </c>
    </row>
    <row r="2318" spans="1:2" x14ac:dyDescent="0.25">
      <c r="A2318" s="474">
        <v>40164</v>
      </c>
      <c r="B2318" s="475">
        <v>1.4545999999999999</v>
      </c>
    </row>
    <row r="2319" spans="1:2" x14ac:dyDescent="0.25">
      <c r="A2319" s="474">
        <v>40163</v>
      </c>
      <c r="B2319" s="475">
        <v>1.4589000000000001</v>
      </c>
    </row>
    <row r="2320" spans="1:2" x14ac:dyDescent="0.25">
      <c r="A2320" s="474">
        <v>40162</v>
      </c>
      <c r="B2320" s="475">
        <v>1.4644999999999999</v>
      </c>
    </row>
    <row r="2321" spans="1:2" x14ac:dyDescent="0.25">
      <c r="A2321" s="474">
        <v>40161</v>
      </c>
      <c r="B2321" s="475">
        <v>1.4613</v>
      </c>
    </row>
    <row r="2322" spans="1:2" x14ac:dyDescent="0.25">
      <c r="A2322" s="474">
        <v>40160</v>
      </c>
      <c r="B2322" s="475">
        <v>1.4612000000000001</v>
      </c>
    </row>
    <row r="2323" spans="1:2" x14ac:dyDescent="0.25">
      <c r="A2323" s="474">
        <v>40159</v>
      </c>
      <c r="B2323" s="475">
        <v>1.4703999999999999</v>
      </c>
    </row>
    <row r="2324" spans="1:2" x14ac:dyDescent="0.25">
      <c r="A2324" s="474">
        <v>40158</v>
      </c>
      <c r="B2324" s="475">
        <v>1.4725999999999999</v>
      </c>
    </row>
    <row r="2325" spans="1:2" x14ac:dyDescent="0.25">
      <c r="A2325" s="474">
        <v>40157</v>
      </c>
      <c r="B2325" s="475">
        <v>1.4722</v>
      </c>
    </row>
    <row r="2326" spans="1:2" x14ac:dyDescent="0.25">
      <c r="A2326" s="474">
        <v>40156</v>
      </c>
      <c r="B2326" s="475">
        <v>1.4797</v>
      </c>
    </row>
    <row r="2327" spans="1:2" x14ac:dyDescent="0.25">
      <c r="A2327" s="474">
        <v>40155</v>
      </c>
      <c r="B2327" s="475">
        <v>1.4843999999999999</v>
      </c>
    </row>
    <row r="2328" spans="1:2" x14ac:dyDescent="0.25">
      <c r="A2328" s="474">
        <v>40154</v>
      </c>
      <c r="B2328" s="475">
        <v>1.4852000000000001</v>
      </c>
    </row>
    <row r="2329" spans="1:2" x14ac:dyDescent="0.25">
      <c r="A2329" s="474">
        <v>40153</v>
      </c>
      <c r="B2329" s="475">
        <v>1.4851000000000001</v>
      </c>
    </row>
    <row r="2330" spans="1:2" x14ac:dyDescent="0.25">
      <c r="A2330" s="474">
        <v>40152</v>
      </c>
      <c r="B2330" s="475">
        <v>1.5007999999999999</v>
      </c>
    </row>
    <row r="2331" spans="1:2" x14ac:dyDescent="0.25">
      <c r="A2331" s="474">
        <v>40151</v>
      </c>
      <c r="B2331" s="475">
        <v>1.5089999999999999</v>
      </c>
    </row>
    <row r="2332" spans="1:2" x14ac:dyDescent="0.25">
      <c r="A2332" s="474">
        <v>40150</v>
      </c>
      <c r="B2332" s="475">
        <v>1.5079</v>
      </c>
    </row>
    <row r="2333" spans="1:2" x14ac:dyDescent="0.25">
      <c r="A2333" s="474">
        <v>40149</v>
      </c>
      <c r="B2333" s="475">
        <v>1.5049999999999999</v>
      </c>
    </row>
    <row r="2334" spans="1:2" x14ac:dyDescent="0.25">
      <c r="A2334" s="474">
        <v>40148</v>
      </c>
      <c r="B2334" s="475">
        <v>1.5026999999999999</v>
      </c>
    </row>
    <row r="2335" spans="1:2" x14ac:dyDescent="0.25">
      <c r="A2335" s="474">
        <v>40147</v>
      </c>
      <c r="B2335" s="475">
        <v>1.4986999999999999</v>
      </c>
    </row>
    <row r="2336" spans="1:2" x14ac:dyDescent="0.25">
      <c r="A2336" s="474">
        <v>40146</v>
      </c>
      <c r="B2336" s="475">
        <v>1.4984</v>
      </c>
    </row>
    <row r="2337" spans="1:2" x14ac:dyDescent="0.25">
      <c r="A2337" s="474">
        <v>40145</v>
      </c>
      <c r="B2337" s="475">
        <v>1.4938</v>
      </c>
    </row>
    <row r="2338" spans="1:2" x14ac:dyDescent="0.25">
      <c r="A2338" s="474">
        <v>40144</v>
      </c>
      <c r="B2338" s="475">
        <v>1.5075000000000001</v>
      </c>
    </row>
    <row r="2339" spans="1:2" x14ac:dyDescent="0.25">
      <c r="A2339" s="474">
        <v>40143</v>
      </c>
      <c r="B2339" s="475">
        <v>1.5027999999999999</v>
      </c>
    </row>
    <row r="2340" spans="1:2" x14ac:dyDescent="0.25">
      <c r="A2340" s="474">
        <v>40142</v>
      </c>
      <c r="B2340" s="475">
        <v>1.4948999999999999</v>
      </c>
    </row>
    <row r="2341" spans="1:2" x14ac:dyDescent="0.25">
      <c r="A2341" s="474">
        <v>40141</v>
      </c>
      <c r="B2341" s="475">
        <v>1.4944</v>
      </c>
    </row>
    <row r="2342" spans="1:2" x14ac:dyDescent="0.25">
      <c r="A2342" s="474">
        <v>40140</v>
      </c>
      <c r="B2342" s="475">
        <v>1.4859</v>
      </c>
    </row>
    <row r="2343" spans="1:2" x14ac:dyDescent="0.25">
      <c r="A2343" s="474">
        <v>40139</v>
      </c>
      <c r="B2343" s="475">
        <v>1.4858</v>
      </c>
    </row>
    <row r="2344" spans="1:2" x14ac:dyDescent="0.25">
      <c r="A2344" s="474">
        <v>40138</v>
      </c>
      <c r="B2344" s="475">
        <v>1.4883</v>
      </c>
    </row>
    <row r="2345" spans="1:2" x14ac:dyDescent="0.25">
      <c r="A2345" s="474">
        <v>40137</v>
      </c>
      <c r="B2345" s="475">
        <v>1.4904999999999999</v>
      </c>
    </row>
    <row r="2346" spans="1:2" x14ac:dyDescent="0.25">
      <c r="A2346" s="474">
        <v>40136</v>
      </c>
      <c r="B2346" s="475">
        <v>1.4918</v>
      </c>
    </row>
    <row r="2347" spans="1:2" x14ac:dyDescent="0.25">
      <c r="A2347" s="474">
        <v>40135</v>
      </c>
      <c r="B2347" s="475">
        <v>1.4918</v>
      </c>
    </row>
    <row r="2348" spans="1:2" x14ac:dyDescent="0.25">
      <c r="A2348" s="474">
        <v>40134</v>
      </c>
      <c r="B2348" s="475">
        <v>1.4961</v>
      </c>
    </row>
    <row r="2349" spans="1:2" x14ac:dyDescent="0.25">
      <c r="A2349" s="474">
        <v>40133</v>
      </c>
      <c r="B2349" s="475">
        <v>1.4901</v>
      </c>
    </row>
    <row r="2350" spans="1:2" x14ac:dyDescent="0.25">
      <c r="A2350" s="474">
        <v>40132</v>
      </c>
      <c r="B2350" s="475">
        <v>1.4898</v>
      </c>
    </row>
    <row r="2351" spans="1:2" x14ac:dyDescent="0.25">
      <c r="A2351" s="474">
        <v>40131</v>
      </c>
      <c r="B2351" s="475">
        <v>1.4874000000000001</v>
      </c>
    </row>
    <row r="2352" spans="1:2" x14ac:dyDescent="0.25">
      <c r="A2352" s="474">
        <v>40130</v>
      </c>
      <c r="B2352" s="475">
        <v>1.4945999999999999</v>
      </c>
    </row>
    <row r="2353" spans="1:2" x14ac:dyDescent="0.25">
      <c r="A2353" s="474">
        <v>40129</v>
      </c>
      <c r="B2353" s="475">
        <v>1.4998</v>
      </c>
    </row>
    <row r="2354" spans="1:2" x14ac:dyDescent="0.25">
      <c r="A2354" s="474">
        <v>40128</v>
      </c>
      <c r="B2354" s="475">
        <v>1.4982</v>
      </c>
    </row>
    <row r="2355" spans="1:2" x14ac:dyDescent="0.25">
      <c r="A2355" s="474">
        <v>40127</v>
      </c>
      <c r="B2355" s="475">
        <v>1.4952000000000001</v>
      </c>
    </row>
    <row r="2356" spans="1:2" x14ac:dyDescent="0.25">
      <c r="A2356" s="474">
        <v>40126</v>
      </c>
      <c r="B2356" s="475">
        <v>1.4846999999999999</v>
      </c>
    </row>
    <row r="2357" spans="1:2" x14ac:dyDescent="0.25">
      <c r="A2357" s="474">
        <v>40125</v>
      </c>
      <c r="B2357" s="475">
        <v>1.4843</v>
      </c>
    </row>
    <row r="2358" spans="1:2" x14ac:dyDescent="0.25">
      <c r="A2358" s="474">
        <v>40124</v>
      </c>
      <c r="B2358" s="475">
        <v>1.4867999999999999</v>
      </c>
    </row>
    <row r="2359" spans="1:2" x14ac:dyDescent="0.25">
      <c r="A2359" s="474">
        <v>40123</v>
      </c>
      <c r="B2359" s="475">
        <v>1.4855</v>
      </c>
    </row>
    <row r="2360" spans="1:2" x14ac:dyDescent="0.25">
      <c r="A2360" s="474">
        <v>40122</v>
      </c>
      <c r="B2360" s="475">
        <v>1.4767999999999999</v>
      </c>
    </row>
    <row r="2361" spans="1:2" x14ac:dyDescent="0.25">
      <c r="A2361" s="474">
        <v>40121</v>
      </c>
      <c r="B2361" s="475">
        <v>1.4728000000000001</v>
      </c>
    </row>
    <row r="2362" spans="1:2" x14ac:dyDescent="0.25">
      <c r="A2362" s="474">
        <v>40120</v>
      </c>
      <c r="B2362" s="475">
        <v>1.4759</v>
      </c>
    </row>
    <row r="2363" spans="1:2" x14ac:dyDescent="0.25">
      <c r="A2363" s="474">
        <v>40119</v>
      </c>
      <c r="B2363" s="475">
        <v>1.4711000000000001</v>
      </c>
    </row>
    <row r="2364" spans="1:2" x14ac:dyDescent="0.25">
      <c r="A2364" s="474">
        <v>40118</v>
      </c>
      <c r="B2364" s="475">
        <v>1.4711000000000001</v>
      </c>
    </row>
    <row r="2365" spans="1:2" x14ac:dyDescent="0.25">
      <c r="A2365" s="474">
        <v>40117</v>
      </c>
      <c r="B2365" s="475">
        <v>1.4804999999999999</v>
      </c>
    </row>
    <row r="2366" spans="1:2" x14ac:dyDescent="0.25">
      <c r="A2366" s="474">
        <v>40116</v>
      </c>
      <c r="B2366" s="475">
        <v>1.4758</v>
      </c>
    </row>
    <row r="2367" spans="1:2" x14ac:dyDescent="0.25">
      <c r="A2367" s="474">
        <v>40115</v>
      </c>
      <c r="B2367" s="475">
        <v>1.4786999999999999</v>
      </c>
    </row>
    <row r="2368" spans="1:2" x14ac:dyDescent="0.25">
      <c r="A2368" s="474">
        <v>40114</v>
      </c>
      <c r="B2368" s="475">
        <v>1.4856</v>
      </c>
    </row>
    <row r="2369" spans="1:2" x14ac:dyDescent="0.25">
      <c r="A2369" s="474">
        <v>40113</v>
      </c>
      <c r="B2369" s="475">
        <v>1.4990000000000001</v>
      </c>
    </row>
    <row r="2370" spans="1:2" x14ac:dyDescent="0.25">
      <c r="A2370" s="474">
        <v>40112</v>
      </c>
      <c r="B2370" s="475">
        <v>1.5002</v>
      </c>
    </row>
    <row r="2371" spans="1:2" x14ac:dyDescent="0.25">
      <c r="A2371" s="474">
        <v>40111</v>
      </c>
      <c r="B2371" s="475">
        <v>1.5004</v>
      </c>
    </row>
    <row r="2372" spans="1:2" x14ac:dyDescent="0.25">
      <c r="A2372" s="474">
        <v>40110</v>
      </c>
      <c r="B2372" s="475">
        <v>1.5024</v>
      </c>
    </row>
    <row r="2373" spans="1:2" x14ac:dyDescent="0.25">
      <c r="A2373" s="474">
        <v>40109</v>
      </c>
      <c r="B2373" s="475">
        <v>1.4998</v>
      </c>
    </row>
    <row r="2374" spans="1:2" x14ac:dyDescent="0.25">
      <c r="A2374" s="474">
        <v>40108</v>
      </c>
      <c r="B2374" s="475">
        <v>1.4956</v>
      </c>
    </row>
    <row r="2375" spans="1:2" x14ac:dyDescent="0.25">
      <c r="A2375" s="474">
        <v>40107</v>
      </c>
      <c r="B2375" s="475">
        <v>1.4957</v>
      </c>
    </row>
    <row r="2376" spans="1:2" x14ac:dyDescent="0.25">
      <c r="A2376" s="474">
        <v>40106</v>
      </c>
      <c r="B2376" s="475">
        <v>1.4912000000000001</v>
      </c>
    </row>
    <row r="2377" spans="1:2" x14ac:dyDescent="0.25">
      <c r="A2377" s="474">
        <v>40105</v>
      </c>
      <c r="B2377" s="475">
        <v>1.4902</v>
      </c>
    </row>
    <row r="2378" spans="1:2" x14ac:dyDescent="0.25">
      <c r="A2378" s="474">
        <v>40104</v>
      </c>
      <c r="B2378" s="475">
        <v>1.4902</v>
      </c>
    </row>
    <row r="2379" spans="1:2" x14ac:dyDescent="0.25">
      <c r="A2379" s="474">
        <v>40103</v>
      </c>
      <c r="B2379" s="475">
        <v>1.4912000000000001</v>
      </c>
    </row>
    <row r="2380" spans="1:2" x14ac:dyDescent="0.25">
      <c r="A2380" s="474">
        <v>40102</v>
      </c>
      <c r="B2380" s="475">
        <v>1.4930000000000001</v>
      </c>
    </row>
    <row r="2381" spans="1:2" x14ac:dyDescent="0.25">
      <c r="A2381" s="474">
        <v>40101</v>
      </c>
      <c r="B2381" s="475">
        <v>1.4885999999999999</v>
      </c>
    </row>
    <row r="2382" spans="1:2" x14ac:dyDescent="0.25">
      <c r="A2382" s="474">
        <v>40100</v>
      </c>
      <c r="B2382" s="475">
        <v>1.4803999999999999</v>
      </c>
    </row>
    <row r="2383" spans="1:2" x14ac:dyDescent="0.25">
      <c r="A2383" s="474">
        <v>40099</v>
      </c>
      <c r="B2383" s="475">
        <v>1.4742999999999999</v>
      </c>
    </row>
    <row r="2384" spans="1:2" x14ac:dyDescent="0.25">
      <c r="A2384" s="474">
        <v>40098</v>
      </c>
      <c r="B2384" s="475">
        <v>1.4724999999999999</v>
      </c>
    </row>
    <row r="2385" spans="1:2" x14ac:dyDescent="0.25">
      <c r="A2385" s="474">
        <v>40097</v>
      </c>
      <c r="B2385" s="475">
        <v>1.4725999999999999</v>
      </c>
    </row>
    <row r="2386" spans="1:2" x14ac:dyDescent="0.25">
      <c r="A2386" s="474">
        <v>40096</v>
      </c>
      <c r="B2386" s="475">
        <v>1.4736</v>
      </c>
    </row>
    <row r="2387" spans="1:2" x14ac:dyDescent="0.25">
      <c r="A2387" s="474">
        <v>40095</v>
      </c>
      <c r="B2387" s="475">
        <v>1.4756</v>
      </c>
    </row>
    <row r="2388" spans="1:2" x14ac:dyDescent="0.25">
      <c r="A2388" s="474">
        <v>40094</v>
      </c>
      <c r="B2388" s="475">
        <v>1.4698</v>
      </c>
    </row>
    <row r="2389" spans="1:2" x14ac:dyDescent="0.25">
      <c r="A2389" s="474">
        <v>40093</v>
      </c>
      <c r="B2389" s="475">
        <v>1.4709000000000001</v>
      </c>
    </row>
    <row r="2390" spans="1:2" x14ac:dyDescent="0.25">
      <c r="A2390" s="474">
        <v>40092</v>
      </c>
      <c r="B2390" s="475">
        <v>1.4626999999999999</v>
      </c>
    </row>
    <row r="2391" spans="1:2" x14ac:dyDescent="0.25">
      <c r="A2391" s="474">
        <v>40091</v>
      </c>
      <c r="B2391" s="475">
        <v>1.4575</v>
      </c>
    </row>
    <row r="2392" spans="1:2" x14ac:dyDescent="0.25">
      <c r="A2392" s="474">
        <v>40090</v>
      </c>
      <c r="B2392" s="475">
        <v>1.4571000000000001</v>
      </c>
    </row>
    <row r="2393" spans="1:2" x14ac:dyDescent="0.25">
      <c r="A2393" s="474">
        <v>40089</v>
      </c>
      <c r="B2393" s="475">
        <v>1.4555</v>
      </c>
    </row>
    <row r="2394" spans="1:2" x14ac:dyDescent="0.25">
      <c r="A2394" s="474">
        <v>40088</v>
      </c>
      <c r="B2394" s="475">
        <v>1.4584999999999999</v>
      </c>
    </row>
    <row r="2395" spans="1:2" x14ac:dyDescent="0.25">
      <c r="A2395" s="474">
        <v>40087</v>
      </c>
      <c r="B2395" s="475">
        <v>1.4622999999999999</v>
      </c>
    </row>
    <row r="2396" spans="1:2" x14ac:dyDescent="0.25">
      <c r="A2396" s="474">
        <v>40086</v>
      </c>
      <c r="B2396" s="475">
        <v>1.4591000000000001</v>
      </c>
    </row>
    <row r="2397" spans="1:2" x14ac:dyDescent="0.25">
      <c r="A2397" s="474">
        <v>40085</v>
      </c>
      <c r="B2397" s="475">
        <v>1.4633</v>
      </c>
    </row>
    <row r="2398" spans="1:2" x14ac:dyDescent="0.25">
      <c r="A2398" s="474">
        <v>40084</v>
      </c>
      <c r="B2398" s="475">
        <v>1.4685999999999999</v>
      </c>
    </row>
    <row r="2399" spans="1:2" x14ac:dyDescent="0.25">
      <c r="A2399" s="474">
        <v>40083</v>
      </c>
      <c r="B2399" s="475">
        <v>1.4683999999999999</v>
      </c>
    </row>
    <row r="2400" spans="1:2" x14ac:dyDescent="0.25">
      <c r="A2400" s="474">
        <v>40082</v>
      </c>
      <c r="B2400" s="475">
        <v>1.4669000000000001</v>
      </c>
    </row>
    <row r="2401" spans="1:2" x14ac:dyDescent="0.25">
      <c r="A2401" s="474">
        <v>40081</v>
      </c>
      <c r="B2401" s="475">
        <v>1.4723999999999999</v>
      </c>
    </row>
    <row r="2402" spans="1:2" x14ac:dyDescent="0.25">
      <c r="A2402" s="474">
        <v>40080</v>
      </c>
      <c r="B2402" s="475">
        <v>1.4789000000000001</v>
      </c>
    </row>
    <row r="2403" spans="1:2" x14ac:dyDescent="0.25">
      <c r="A2403" s="474">
        <v>40079</v>
      </c>
      <c r="B2403" s="475">
        <v>1.4754</v>
      </c>
    </row>
    <row r="2404" spans="1:2" x14ac:dyDescent="0.25">
      <c r="A2404" s="474">
        <v>40078</v>
      </c>
      <c r="B2404" s="475">
        <v>1.4674</v>
      </c>
    </row>
    <row r="2405" spans="1:2" x14ac:dyDescent="0.25">
      <c r="A2405" s="474">
        <v>40077</v>
      </c>
      <c r="B2405" s="475">
        <v>1.4705999999999999</v>
      </c>
    </row>
    <row r="2406" spans="1:2" x14ac:dyDescent="0.25">
      <c r="A2406" s="474">
        <v>40076</v>
      </c>
      <c r="B2406" s="475">
        <v>1.4705999999999999</v>
      </c>
    </row>
    <row r="2407" spans="1:2" x14ac:dyDescent="0.25">
      <c r="A2407" s="474">
        <v>40075</v>
      </c>
      <c r="B2407" s="475">
        <v>1.4712000000000001</v>
      </c>
    </row>
    <row r="2408" spans="1:2" x14ac:dyDescent="0.25">
      <c r="A2408" s="474">
        <v>40074</v>
      </c>
      <c r="B2408" s="475">
        <v>1.4726999999999999</v>
      </c>
    </row>
    <row r="2409" spans="1:2" x14ac:dyDescent="0.25">
      <c r="A2409" s="474">
        <v>40073</v>
      </c>
      <c r="B2409" s="475">
        <v>1.4685999999999999</v>
      </c>
    </row>
    <row r="2410" spans="1:2" x14ac:dyDescent="0.25">
      <c r="A2410" s="474">
        <v>40072</v>
      </c>
      <c r="B2410" s="475">
        <v>1.462</v>
      </c>
    </row>
    <row r="2411" spans="1:2" x14ac:dyDescent="0.25">
      <c r="A2411" s="474">
        <v>40071</v>
      </c>
      <c r="B2411" s="475">
        <v>1.4573</v>
      </c>
    </row>
    <row r="2412" spans="1:2" x14ac:dyDescent="0.25">
      <c r="A2412" s="474">
        <v>40070</v>
      </c>
      <c r="B2412" s="475">
        <v>1.4568000000000001</v>
      </c>
    </row>
    <row r="2413" spans="1:2" x14ac:dyDescent="0.25">
      <c r="A2413" s="474">
        <v>40069</v>
      </c>
      <c r="B2413" s="475">
        <v>1.4565999999999999</v>
      </c>
    </row>
    <row r="2414" spans="1:2" x14ac:dyDescent="0.25">
      <c r="A2414" s="474">
        <v>40068</v>
      </c>
      <c r="B2414" s="475">
        <v>1.4592000000000001</v>
      </c>
    </row>
    <row r="2415" spans="1:2" x14ac:dyDescent="0.25">
      <c r="A2415" s="474">
        <v>40067</v>
      </c>
      <c r="B2415" s="475">
        <v>1.4562999999999999</v>
      </c>
    </row>
    <row r="2416" spans="1:2" x14ac:dyDescent="0.25">
      <c r="A2416" s="474">
        <v>40066</v>
      </c>
      <c r="B2416" s="475">
        <v>1.4519</v>
      </c>
    </row>
    <row r="2417" spans="1:2" x14ac:dyDescent="0.25">
      <c r="A2417" s="474">
        <v>40065</v>
      </c>
      <c r="B2417" s="475">
        <v>1.4419999999999999</v>
      </c>
    </row>
    <row r="2418" spans="1:2" x14ac:dyDescent="0.25">
      <c r="A2418" s="474">
        <v>40064</v>
      </c>
      <c r="B2418" s="475">
        <v>1.4332</v>
      </c>
    </row>
    <row r="2419" spans="1:2" x14ac:dyDescent="0.25">
      <c r="A2419" s="474">
        <v>40063</v>
      </c>
      <c r="B2419" s="475">
        <v>1.4286000000000001</v>
      </c>
    </row>
    <row r="2420" spans="1:2" x14ac:dyDescent="0.25">
      <c r="A2420" s="474">
        <v>40062</v>
      </c>
      <c r="B2420" s="475">
        <v>1.4286000000000001</v>
      </c>
    </row>
    <row r="2421" spans="1:2" x14ac:dyDescent="0.25">
      <c r="A2421" s="474">
        <v>40061</v>
      </c>
      <c r="B2421" s="475">
        <v>1.4265000000000001</v>
      </c>
    </row>
    <row r="2422" spans="1:2" x14ac:dyDescent="0.25">
      <c r="A2422" s="474">
        <v>40060</v>
      </c>
      <c r="B2422" s="475">
        <v>1.4277</v>
      </c>
    </row>
    <row r="2423" spans="1:2" x14ac:dyDescent="0.25">
      <c r="A2423" s="474">
        <v>40059</v>
      </c>
      <c r="B2423" s="475">
        <v>1.4228000000000001</v>
      </c>
    </row>
    <row r="2424" spans="1:2" x14ac:dyDescent="0.25">
      <c r="A2424" s="474">
        <v>40058</v>
      </c>
      <c r="B2424" s="475">
        <v>1.4306000000000001</v>
      </c>
    </row>
    <row r="2425" spans="1:2" x14ac:dyDescent="0.25">
      <c r="A2425" s="474">
        <v>40057</v>
      </c>
      <c r="B2425" s="475">
        <v>1.4302999999999999</v>
      </c>
    </row>
    <row r="2426" spans="1:2" x14ac:dyDescent="0.25">
      <c r="A2426" s="474">
        <v>40056</v>
      </c>
      <c r="B2426" s="475">
        <v>1.4298</v>
      </c>
    </row>
    <row r="2427" spans="1:2" x14ac:dyDescent="0.25">
      <c r="A2427" s="474">
        <v>40055</v>
      </c>
      <c r="B2427" s="475">
        <v>1.4298</v>
      </c>
    </row>
    <row r="2428" spans="1:2" x14ac:dyDescent="0.25">
      <c r="A2428" s="474">
        <v>40054</v>
      </c>
      <c r="B2428" s="475">
        <v>1.4349000000000001</v>
      </c>
    </row>
    <row r="2429" spans="1:2" x14ac:dyDescent="0.25">
      <c r="A2429" s="474">
        <v>40053</v>
      </c>
      <c r="B2429" s="475">
        <v>1.4262999999999999</v>
      </c>
    </row>
    <row r="2430" spans="1:2" x14ac:dyDescent="0.25">
      <c r="A2430" s="474">
        <v>40052</v>
      </c>
      <c r="B2430" s="475">
        <v>1.4278999999999999</v>
      </c>
    </row>
    <row r="2431" spans="1:2" x14ac:dyDescent="0.25">
      <c r="A2431" s="474">
        <v>40051</v>
      </c>
      <c r="B2431" s="475">
        <v>1.4303999999999999</v>
      </c>
    </row>
    <row r="2432" spans="1:2" x14ac:dyDescent="0.25">
      <c r="A2432" s="474">
        <v>40050</v>
      </c>
      <c r="B2432" s="475">
        <v>1.4320999999999999</v>
      </c>
    </row>
    <row r="2433" spans="1:2" x14ac:dyDescent="0.25">
      <c r="A2433" s="474">
        <v>40049</v>
      </c>
      <c r="B2433" s="475">
        <v>1.4321999999999999</v>
      </c>
    </row>
    <row r="2434" spans="1:2" x14ac:dyDescent="0.25">
      <c r="A2434" s="474">
        <v>40048</v>
      </c>
      <c r="B2434" s="475">
        <v>1.4320999999999999</v>
      </c>
    </row>
    <row r="2435" spans="1:2" x14ac:dyDescent="0.25">
      <c r="A2435" s="474">
        <v>40047</v>
      </c>
      <c r="B2435" s="475">
        <v>1.4287000000000001</v>
      </c>
    </row>
    <row r="2436" spans="1:2" x14ac:dyDescent="0.25">
      <c r="A2436" s="474">
        <v>40046</v>
      </c>
      <c r="B2436" s="475">
        <v>1.4232</v>
      </c>
    </row>
    <row r="2437" spans="1:2" x14ac:dyDescent="0.25">
      <c r="A2437" s="474">
        <v>40045</v>
      </c>
      <c r="B2437" s="475">
        <v>1.4156</v>
      </c>
    </row>
    <row r="2438" spans="1:2" x14ac:dyDescent="0.25">
      <c r="A2438" s="474">
        <v>40044</v>
      </c>
      <c r="B2438" s="475">
        <v>1.4111</v>
      </c>
    </row>
    <row r="2439" spans="1:2" x14ac:dyDescent="0.25">
      <c r="A2439" s="474">
        <v>40043</v>
      </c>
      <c r="B2439" s="475">
        <v>1.4115</v>
      </c>
    </row>
    <row r="2440" spans="1:2" x14ac:dyDescent="0.25">
      <c r="A2440" s="474">
        <v>40042</v>
      </c>
      <c r="B2440" s="475">
        <v>1.4197</v>
      </c>
    </row>
    <row r="2441" spans="1:2" x14ac:dyDescent="0.25">
      <c r="A2441" s="474">
        <v>40041</v>
      </c>
      <c r="B2441" s="475">
        <v>1.4198</v>
      </c>
    </row>
    <row r="2442" spans="1:2" x14ac:dyDescent="0.25">
      <c r="A2442" s="474">
        <v>40040</v>
      </c>
      <c r="B2442" s="475">
        <v>1.4256</v>
      </c>
    </row>
    <row r="2443" spans="1:2" x14ac:dyDescent="0.25">
      <c r="A2443" s="474">
        <v>40039</v>
      </c>
      <c r="B2443" s="475">
        <v>1.4253</v>
      </c>
    </row>
    <row r="2444" spans="1:2" x14ac:dyDescent="0.25">
      <c r="A2444" s="474">
        <v>40038</v>
      </c>
      <c r="B2444" s="475">
        <v>1.4164000000000001</v>
      </c>
    </row>
    <row r="2445" spans="1:2" x14ac:dyDescent="0.25">
      <c r="A2445" s="474">
        <v>40037</v>
      </c>
      <c r="B2445" s="475">
        <v>1.4148000000000001</v>
      </c>
    </row>
    <row r="2446" spans="1:2" x14ac:dyDescent="0.25">
      <c r="A2446" s="474">
        <v>40036</v>
      </c>
      <c r="B2446" s="475">
        <v>1.4177999999999999</v>
      </c>
    </row>
    <row r="2447" spans="1:2" x14ac:dyDescent="0.25">
      <c r="A2447" s="474">
        <v>40035</v>
      </c>
      <c r="B2447" s="475">
        <v>1.4178999999999999</v>
      </c>
    </row>
    <row r="2448" spans="1:2" x14ac:dyDescent="0.25">
      <c r="A2448" s="474">
        <v>40034</v>
      </c>
      <c r="B2448" s="475">
        <v>1.4177999999999999</v>
      </c>
    </row>
    <row r="2449" spans="1:2" x14ac:dyDescent="0.25">
      <c r="A2449" s="474">
        <v>40033</v>
      </c>
      <c r="B2449" s="475">
        <v>1.4306000000000001</v>
      </c>
    </row>
    <row r="2450" spans="1:2" x14ac:dyDescent="0.25">
      <c r="A2450" s="474">
        <v>40032</v>
      </c>
      <c r="B2450" s="475">
        <v>1.4386000000000001</v>
      </c>
    </row>
    <row r="2451" spans="1:2" x14ac:dyDescent="0.25">
      <c r="A2451" s="474">
        <v>40031</v>
      </c>
      <c r="B2451" s="475">
        <v>1.4402999999999999</v>
      </c>
    </row>
    <row r="2452" spans="1:2" x14ac:dyDescent="0.25">
      <c r="A2452" s="474">
        <v>40030</v>
      </c>
      <c r="B2452" s="475">
        <v>1.4400999999999999</v>
      </c>
    </row>
    <row r="2453" spans="1:2" x14ac:dyDescent="0.25">
      <c r="A2453" s="474">
        <v>40029</v>
      </c>
      <c r="B2453" s="475">
        <v>1.4308000000000001</v>
      </c>
    </row>
    <row r="2454" spans="1:2" x14ac:dyDescent="0.25">
      <c r="A2454" s="474">
        <v>40028</v>
      </c>
      <c r="B2454" s="475">
        <v>1.4254</v>
      </c>
    </row>
    <row r="2455" spans="1:2" x14ac:dyDescent="0.25">
      <c r="A2455" s="474">
        <v>40027</v>
      </c>
      <c r="B2455" s="475">
        <v>1.4252</v>
      </c>
    </row>
    <row r="2456" spans="1:2" x14ac:dyDescent="0.25">
      <c r="A2456" s="474">
        <v>40026</v>
      </c>
      <c r="B2456" s="475">
        <v>1.4147000000000001</v>
      </c>
    </row>
    <row r="2457" spans="1:2" x14ac:dyDescent="0.25">
      <c r="A2457" s="474">
        <v>40025</v>
      </c>
      <c r="B2457" s="475">
        <v>1.4058999999999999</v>
      </c>
    </row>
    <row r="2458" spans="1:2" x14ac:dyDescent="0.25">
      <c r="A2458" s="474">
        <v>40024</v>
      </c>
      <c r="B2458" s="475">
        <v>1.4120999999999999</v>
      </c>
    </row>
    <row r="2459" spans="1:2" x14ac:dyDescent="0.25">
      <c r="A2459" s="474">
        <v>40023</v>
      </c>
      <c r="B2459" s="475">
        <v>1.4226000000000001</v>
      </c>
    </row>
    <row r="2460" spans="1:2" x14ac:dyDescent="0.25">
      <c r="A2460" s="474">
        <v>40022</v>
      </c>
      <c r="B2460" s="475">
        <v>1.4234</v>
      </c>
    </row>
    <row r="2461" spans="1:2" x14ac:dyDescent="0.25">
      <c r="A2461" s="474">
        <v>40021</v>
      </c>
      <c r="B2461" s="475">
        <v>1.4198999999999999</v>
      </c>
    </row>
    <row r="2462" spans="1:2" x14ac:dyDescent="0.25">
      <c r="A2462" s="474">
        <v>40020</v>
      </c>
      <c r="B2462" s="475">
        <v>1.4197</v>
      </c>
    </row>
    <row r="2463" spans="1:2" x14ac:dyDescent="0.25">
      <c r="A2463" s="474">
        <v>40019</v>
      </c>
      <c r="B2463" s="475">
        <v>1.4193</v>
      </c>
    </row>
    <row r="2464" spans="1:2" x14ac:dyDescent="0.25">
      <c r="A2464" s="474">
        <v>40018</v>
      </c>
      <c r="B2464" s="475">
        <v>1.4224000000000001</v>
      </c>
    </row>
    <row r="2465" spans="1:2" x14ac:dyDescent="0.25">
      <c r="A2465" s="474">
        <v>40017</v>
      </c>
      <c r="B2465" s="475">
        <v>1.4202999999999999</v>
      </c>
    </row>
    <row r="2466" spans="1:2" x14ac:dyDescent="0.25">
      <c r="A2466" s="474">
        <v>40016</v>
      </c>
      <c r="B2466" s="475">
        <v>1.4212</v>
      </c>
    </row>
    <row r="2467" spans="1:2" x14ac:dyDescent="0.25">
      <c r="A2467" s="474">
        <v>40015</v>
      </c>
      <c r="B2467" s="475">
        <v>1.419</v>
      </c>
    </row>
    <row r="2468" spans="1:2" x14ac:dyDescent="0.25">
      <c r="A2468" s="474">
        <v>40014</v>
      </c>
      <c r="B2468" s="475">
        <v>1.4097</v>
      </c>
    </row>
    <row r="2469" spans="1:2" x14ac:dyDescent="0.25">
      <c r="A2469" s="474">
        <v>40013</v>
      </c>
      <c r="B2469" s="475">
        <v>1.4097</v>
      </c>
    </row>
    <row r="2470" spans="1:2" x14ac:dyDescent="0.25">
      <c r="A2470" s="474">
        <v>40012</v>
      </c>
      <c r="B2470" s="475">
        <v>1.4113</v>
      </c>
    </row>
    <row r="2471" spans="1:2" x14ac:dyDescent="0.25">
      <c r="A2471" s="474">
        <v>40011</v>
      </c>
      <c r="B2471" s="475">
        <v>1.4100999999999999</v>
      </c>
    </row>
    <row r="2472" spans="1:2" x14ac:dyDescent="0.25">
      <c r="A2472" s="474">
        <v>40010</v>
      </c>
      <c r="B2472" s="475">
        <v>1.4044000000000001</v>
      </c>
    </row>
    <row r="2473" spans="1:2" x14ac:dyDescent="0.25">
      <c r="A2473" s="474">
        <v>40009</v>
      </c>
      <c r="B2473" s="475">
        <v>1.3974</v>
      </c>
    </row>
    <row r="2474" spans="1:2" x14ac:dyDescent="0.25">
      <c r="A2474" s="474">
        <v>40008</v>
      </c>
      <c r="B2474" s="475">
        <v>1.3944000000000001</v>
      </c>
    </row>
    <row r="2475" spans="1:2" x14ac:dyDescent="0.25">
      <c r="A2475" s="474">
        <v>40007</v>
      </c>
      <c r="B2475" s="475">
        <v>1.3932</v>
      </c>
    </row>
    <row r="2476" spans="1:2" x14ac:dyDescent="0.25">
      <c r="A2476" s="474">
        <v>40006</v>
      </c>
      <c r="B2476" s="475">
        <v>1.3932</v>
      </c>
    </row>
    <row r="2477" spans="1:2" x14ac:dyDescent="0.25">
      <c r="A2477" s="474">
        <v>40005</v>
      </c>
      <c r="B2477" s="475">
        <v>1.3953</v>
      </c>
    </row>
    <row r="2478" spans="1:2" x14ac:dyDescent="0.25">
      <c r="A2478" s="474">
        <v>40004</v>
      </c>
      <c r="B2478" s="475">
        <v>1.3952</v>
      </c>
    </row>
    <row r="2479" spans="1:2" x14ac:dyDescent="0.25">
      <c r="A2479" s="474">
        <v>40003</v>
      </c>
      <c r="B2479" s="475">
        <v>1.3894</v>
      </c>
    </row>
    <row r="2480" spans="1:2" x14ac:dyDescent="0.25">
      <c r="A2480" s="474">
        <v>40002</v>
      </c>
      <c r="B2480" s="475">
        <v>1.3966000000000001</v>
      </c>
    </row>
    <row r="2481" spans="1:2" x14ac:dyDescent="0.25">
      <c r="A2481" s="474">
        <v>40001</v>
      </c>
      <c r="B2481" s="475">
        <v>1.3946000000000001</v>
      </c>
    </row>
    <row r="2482" spans="1:2" x14ac:dyDescent="0.25">
      <c r="A2482" s="474">
        <v>40000</v>
      </c>
      <c r="B2482" s="475">
        <v>1.3974</v>
      </c>
    </row>
    <row r="2483" spans="1:2" x14ac:dyDescent="0.25">
      <c r="A2483" s="474">
        <v>39999</v>
      </c>
      <c r="B2483" s="475">
        <v>1.3975</v>
      </c>
    </row>
    <row r="2484" spans="1:2" x14ac:dyDescent="0.25">
      <c r="A2484" s="474">
        <v>39998</v>
      </c>
      <c r="B2484" s="475">
        <v>1.3986000000000001</v>
      </c>
    </row>
    <row r="2485" spans="1:2" x14ac:dyDescent="0.25">
      <c r="A2485" s="474">
        <v>39997</v>
      </c>
      <c r="B2485" s="475">
        <v>1.4077</v>
      </c>
    </row>
    <row r="2486" spans="1:2" x14ac:dyDescent="0.25">
      <c r="A2486" s="474">
        <v>39996</v>
      </c>
      <c r="B2486" s="475">
        <v>1.4083000000000001</v>
      </c>
    </row>
    <row r="2487" spans="1:2" x14ac:dyDescent="0.25">
      <c r="A2487" s="474">
        <v>39995</v>
      </c>
      <c r="B2487" s="475">
        <v>1.4085000000000001</v>
      </c>
    </row>
    <row r="2488" spans="1:2" x14ac:dyDescent="0.25">
      <c r="A2488" s="474">
        <v>39994</v>
      </c>
      <c r="B2488" s="475">
        <v>1.4047000000000001</v>
      </c>
    </row>
    <row r="2489" spans="1:2" x14ac:dyDescent="0.25">
      <c r="A2489" s="474">
        <v>39993</v>
      </c>
      <c r="B2489" s="475">
        <v>1.4053</v>
      </c>
    </row>
    <row r="2490" spans="1:2" x14ac:dyDescent="0.25">
      <c r="A2490" s="474">
        <v>39992</v>
      </c>
      <c r="B2490" s="475">
        <v>1.4052</v>
      </c>
    </row>
    <row r="2491" spans="1:2" x14ac:dyDescent="0.25">
      <c r="A2491" s="474">
        <v>39991</v>
      </c>
      <c r="B2491" s="475">
        <v>1.4051</v>
      </c>
    </row>
    <row r="2492" spans="1:2" x14ac:dyDescent="0.25">
      <c r="A2492" s="474">
        <v>39990</v>
      </c>
      <c r="B2492" s="475">
        <v>1.3952</v>
      </c>
    </row>
    <row r="2493" spans="1:2" x14ac:dyDescent="0.25">
      <c r="A2493" s="474">
        <v>39989</v>
      </c>
      <c r="B2493" s="475">
        <v>1.4049</v>
      </c>
    </row>
    <row r="2494" spans="1:2" x14ac:dyDescent="0.25">
      <c r="A2494" s="474">
        <v>39988</v>
      </c>
      <c r="B2494" s="475">
        <v>1.3940999999999999</v>
      </c>
    </row>
    <row r="2495" spans="1:2" x14ac:dyDescent="0.25">
      <c r="A2495" s="474">
        <v>39987</v>
      </c>
      <c r="B2495" s="475">
        <v>1.3880999999999999</v>
      </c>
    </row>
    <row r="2496" spans="1:2" x14ac:dyDescent="0.25">
      <c r="A2496" s="474">
        <v>39986</v>
      </c>
      <c r="B2496" s="475">
        <v>1.3933</v>
      </c>
    </row>
    <row r="2497" spans="1:2" x14ac:dyDescent="0.25">
      <c r="A2497" s="474">
        <v>39985</v>
      </c>
      <c r="B2497" s="475">
        <v>1.3932</v>
      </c>
    </row>
    <row r="2498" spans="1:2" x14ac:dyDescent="0.25">
      <c r="A2498" s="474">
        <v>39984</v>
      </c>
      <c r="B2498" s="475">
        <v>1.3928</v>
      </c>
    </row>
    <row r="2499" spans="1:2" x14ac:dyDescent="0.25">
      <c r="A2499" s="474">
        <v>39983</v>
      </c>
      <c r="B2499" s="475">
        <v>1.3944000000000001</v>
      </c>
    </row>
    <row r="2500" spans="1:2" x14ac:dyDescent="0.25">
      <c r="A2500" s="474">
        <v>39982</v>
      </c>
      <c r="B2500" s="475">
        <v>1.3871</v>
      </c>
    </row>
    <row r="2501" spans="1:2" x14ac:dyDescent="0.25">
      <c r="A2501" s="474">
        <v>39981</v>
      </c>
      <c r="B2501" s="475">
        <v>1.3839999999999999</v>
      </c>
    </row>
    <row r="2502" spans="1:2" x14ac:dyDescent="0.25">
      <c r="A2502" s="474">
        <v>39980</v>
      </c>
      <c r="B2502" s="475">
        <v>1.3884000000000001</v>
      </c>
    </row>
    <row r="2503" spans="1:2" x14ac:dyDescent="0.25">
      <c r="A2503" s="474">
        <v>39979</v>
      </c>
      <c r="B2503" s="475">
        <v>1.4011</v>
      </c>
    </row>
    <row r="2504" spans="1:2" x14ac:dyDescent="0.25">
      <c r="A2504" s="474">
        <v>39978</v>
      </c>
      <c r="B2504" s="475">
        <v>1.4011</v>
      </c>
    </row>
    <row r="2505" spans="1:2" x14ac:dyDescent="0.25">
      <c r="A2505" s="474">
        <v>39977</v>
      </c>
      <c r="B2505" s="475">
        <v>1.4052</v>
      </c>
    </row>
    <row r="2506" spans="1:2" x14ac:dyDescent="0.25">
      <c r="A2506" s="474">
        <v>39976</v>
      </c>
      <c r="B2506" s="475">
        <v>1.4036999999999999</v>
      </c>
    </row>
    <row r="2507" spans="1:2" x14ac:dyDescent="0.25">
      <c r="A2507" s="474">
        <v>39975</v>
      </c>
      <c r="B2507" s="475">
        <v>1.4053</v>
      </c>
    </row>
    <row r="2508" spans="1:2" x14ac:dyDescent="0.25">
      <c r="A2508" s="474">
        <v>39974</v>
      </c>
      <c r="B2508" s="475">
        <v>1.3949</v>
      </c>
    </row>
    <row r="2509" spans="1:2" x14ac:dyDescent="0.25">
      <c r="A2509" s="474">
        <v>39973</v>
      </c>
      <c r="B2509" s="475">
        <v>1.3914</v>
      </c>
    </row>
    <row r="2510" spans="1:2" x14ac:dyDescent="0.25">
      <c r="A2510" s="474">
        <v>39972</v>
      </c>
      <c r="B2510" s="475">
        <v>1.3963000000000001</v>
      </c>
    </row>
    <row r="2511" spans="1:2" x14ac:dyDescent="0.25">
      <c r="A2511" s="474">
        <v>39971</v>
      </c>
      <c r="B2511" s="475">
        <v>1.3963000000000001</v>
      </c>
    </row>
    <row r="2512" spans="1:2" x14ac:dyDescent="0.25">
      <c r="A2512" s="474">
        <v>39970</v>
      </c>
      <c r="B2512" s="475">
        <v>1.4124000000000001</v>
      </c>
    </row>
    <row r="2513" spans="1:2" x14ac:dyDescent="0.25">
      <c r="A2513" s="474">
        <v>39969</v>
      </c>
      <c r="B2513" s="475">
        <v>1.4172</v>
      </c>
    </row>
    <row r="2514" spans="1:2" x14ac:dyDescent="0.25">
      <c r="A2514" s="474">
        <v>39968</v>
      </c>
      <c r="B2514" s="475">
        <v>1.4233</v>
      </c>
    </row>
    <row r="2515" spans="1:2" x14ac:dyDescent="0.25">
      <c r="A2515" s="474">
        <v>39967</v>
      </c>
      <c r="B2515" s="475">
        <v>1.4205000000000001</v>
      </c>
    </row>
    <row r="2516" spans="1:2" x14ac:dyDescent="0.25">
      <c r="A2516" s="474">
        <v>39966</v>
      </c>
      <c r="B2516" s="475">
        <v>1.4172</v>
      </c>
    </row>
    <row r="2517" spans="1:2" x14ac:dyDescent="0.25">
      <c r="A2517" s="474">
        <v>39965</v>
      </c>
      <c r="B2517" s="475">
        <v>1.4144000000000001</v>
      </c>
    </row>
    <row r="2518" spans="1:2" x14ac:dyDescent="0.25">
      <c r="A2518" s="474">
        <v>39964</v>
      </c>
      <c r="B2518" s="475">
        <v>1.4144000000000001</v>
      </c>
    </row>
    <row r="2519" spans="1:2" x14ac:dyDescent="0.25">
      <c r="A2519" s="474">
        <v>39963</v>
      </c>
      <c r="B2519" s="475">
        <v>1.4043000000000001</v>
      </c>
    </row>
    <row r="2520" spans="1:2" x14ac:dyDescent="0.25">
      <c r="A2520" s="474">
        <v>39962</v>
      </c>
      <c r="B2520" s="475">
        <v>1.3875999999999999</v>
      </c>
    </row>
    <row r="2521" spans="1:2" x14ac:dyDescent="0.25">
      <c r="A2521" s="474">
        <v>39961</v>
      </c>
      <c r="B2521" s="475">
        <v>1.3948</v>
      </c>
    </row>
    <row r="2522" spans="1:2" x14ac:dyDescent="0.25">
      <c r="A2522" s="474">
        <v>39960</v>
      </c>
      <c r="B2522" s="475">
        <v>1.3960999999999999</v>
      </c>
    </row>
    <row r="2523" spans="1:2" x14ac:dyDescent="0.25">
      <c r="A2523" s="474">
        <v>39959</v>
      </c>
      <c r="B2523" s="475">
        <v>1.4001999999999999</v>
      </c>
    </row>
    <row r="2524" spans="1:2" x14ac:dyDescent="0.25">
      <c r="A2524" s="474">
        <v>39958</v>
      </c>
      <c r="B2524" s="475">
        <v>1.3994</v>
      </c>
    </row>
    <row r="2525" spans="1:2" x14ac:dyDescent="0.25">
      <c r="A2525" s="474">
        <v>39957</v>
      </c>
      <c r="B2525" s="475">
        <v>1.3993</v>
      </c>
    </row>
    <row r="2526" spans="1:2" x14ac:dyDescent="0.25">
      <c r="A2526" s="474">
        <v>39956</v>
      </c>
      <c r="B2526" s="475">
        <v>1.3959999999999999</v>
      </c>
    </row>
    <row r="2527" spans="1:2" x14ac:dyDescent="0.25">
      <c r="A2527" s="474">
        <v>39955</v>
      </c>
      <c r="B2527" s="475">
        <v>1.3798999999999999</v>
      </c>
    </row>
    <row r="2528" spans="1:2" x14ac:dyDescent="0.25">
      <c r="A2528" s="474">
        <v>39954</v>
      </c>
      <c r="B2528" s="475">
        <v>1.3677999999999999</v>
      </c>
    </row>
    <row r="2529" spans="1:2" x14ac:dyDescent="0.25">
      <c r="A2529" s="474">
        <v>39953</v>
      </c>
      <c r="B2529" s="475">
        <v>1.3592</v>
      </c>
    </row>
    <row r="2530" spans="1:2" x14ac:dyDescent="0.25">
      <c r="A2530" s="474">
        <v>39952</v>
      </c>
      <c r="B2530" s="475">
        <v>1.3479000000000001</v>
      </c>
    </row>
    <row r="2531" spans="1:2" x14ac:dyDescent="0.25">
      <c r="A2531" s="474">
        <v>39951</v>
      </c>
      <c r="B2531" s="475">
        <v>1.3489</v>
      </c>
    </row>
    <row r="2532" spans="1:2" x14ac:dyDescent="0.25">
      <c r="A2532" s="474">
        <v>39950</v>
      </c>
      <c r="B2532" s="475">
        <v>1.349</v>
      </c>
    </row>
    <row r="2533" spans="1:2" x14ac:dyDescent="0.25">
      <c r="A2533" s="474">
        <v>39949</v>
      </c>
      <c r="B2533" s="475">
        <v>1.3580000000000001</v>
      </c>
    </row>
    <row r="2534" spans="1:2" x14ac:dyDescent="0.25">
      <c r="A2534" s="474">
        <v>39948</v>
      </c>
      <c r="B2534" s="475">
        <v>1.3588</v>
      </c>
    </row>
    <row r="2535" spans="1:2" x14ac:dyDescent="0.25">
      <c r="A2535" s="474">
        <v>39947</v>
      </c>
      <c r="B2535" s="475">
        <v>1.3648</v>
      </c>
    </row>
    <row r="2536" spans="1:2" x14ac:dyDescent="0.25">
      <c r="A2536" s="474">
        <v>39946</v>
      </c>
      <c r="B2536" s="475">
        <v>1.3621000000000001</v>
      </c>
    </row>
    <row r="2537" spans="1:2" x14ac:dyDescent="0.25">
      <c r="A2537" s="474">
        <v>39945</v>
      </c>
      <c r="B2537" s="475">
        <v>1.3613999999999999</v>
      </c>
    </row>
    <row r="2538" spans="1:2" x14ac:dyDescent="0.25">
      <c r="A2538" s="474">
        <v>39944</v>
      </c>
      <c r="B2538" s="475">
        <v>1.363</v>
      </c>
    </row>
    <row r="2539" spans="1:2" x14ac:dyDescent="0.25">
      <c r="A2539" s="474">
        <v>39943</v>
      </c>
      <c r="B2539" s="475">
        <v>1.3628</v>
      </c>
    </row>
    <row r="2540" spans="1:2" x14ac:dyDescent="0.25">
      <c r="A2540" s="474">
        <v>39942</v>
      </c>
      <c r="B2540" s="475">
        <v>1.3446</v>
      </c>
    </row>
    <row r="2541" spans="1:2" x14ac:dyDescent="0.25">
      <c r="A2541" s="474">
        <v>39941</v>
      </c>
      <c r="B2541" s="475">
        <v>1.3345</v>
      </c>
    </row>
    <row r="2542" spans="1:2" x14ac:dyDescent="0.25">
      <c r="A2542" s="474">
        <v>39940</v>
      </c>
      <c r="B2542" s="475">
        <v>1.3303</v>
      </c>
    </row>
    <row r="2543" spans="1:2" x14ac:dyDescent="0.25">
      <c r="A2543" s="474">
        <v>39939</v>
      </c>
      <c r="B2543" s="475">
        <v>1.3378000000000001</v>
      </c>
    </row>
    <row r="2544" spans="1:2" x14ac:dyDescent="0.25">
      <c r="A2544" s="474">
        <v>39938</v>
      </c>
      <c r="B2544" s="475">
        <v>1.331</v>
      </c>
    </row>
    <row r="2545" spans="1:2" x14ac:dyDescent="0.25">
      <c r="A2545" s="474">
        <v>39937</v>
      </c>
      <c r="B2545" s="475">
        <v>1.3265</v>
      </c>
    </row>
    <row r="2546" spans="1:2" x14ac:dyDescent="0.25">
      <c r="A2546" s="474">
        <v>39936</v>
      </c>
      <c r="B2546" s="475">
        <v>1.3265</v>
      </c>
    </row>
    <row r="2547" spans="1:2" x14ac:dyDescent="0.25">
      <c r="A2547" s="474">
        <v>39935</v>
      </c>
      <c r="B2547" s="475">
        <v>1.3260000000000001</v>
      </c>
    </row>
    <row r="2548" spans="1:2" x14ac:dyDescent="0.25">
      <c r="A2548" s="474">
        <v>39934</v>
      </c>
      <c r="B2548" s="475">
        <v>1.3278000000000001</v>
      </c>
    </row>
    <row r="2549" spans="1:2" x14ac:dyDescent="0.25">
      <c r="A2549" s="474">
        <v>39933</v>
      </c>
      <c r="B2549" s="475">
        <v>1.3213999999999999</v>
      </c>
    </row>
    <row r="2550" spans="1:2" x14ac:dyDescent="0.25">
      <c r="A2550" s="474">
        <v>39932</v>
      </c>
      <c r="B2550" s="475">
        <v>1.3038000000000001</v>
      </c>
    </row>
    <row r="2551" spans="1:2" x14ac:dyDescent="0.25">
      <c r="A2551" s="474">
        <v>39931</v>
      </c>
      <c r="B2551" s="475">
        <v>1.3149</v>
      </c>
    </row>
    <row r="2552" spans="1:2" x14ac:dyDescent="0.25">
      <c r="A2552" s="474">
        <v>39930</v>
      </c>
      <c r="B2552" s="475">
        <v>1.3237000000000001</v>
      </c>
    </row>
    <row r="2553" spans="1:2" x14ac:dyDescent="0.25">
      <c r="A2553" s="474">
        <v>39929</v>
      </c>
      <c r="B2553" s="475">
        <v>1.3239000000000001</v>
      </c>
    </row>
    <row r="2554" spans="1:2" x14ac:dyDescent="0.25">
      <c r="A2554" s="474">
        <v>39928</v>
      </c>
      <c r="B2554" s="475">
        <v>1.3201000000000001</v>
      </c>
    </row>
    <row r="2555" spans="1:2" x14ac:dyDescent="0.25">
      <c r="A2555" s="474">
        <v>39927</v>
      </c>
      <c r="B2555" s="475">
        <v>1.3031999999999999</v>
      </c>
    </row>
    <row r="2556" spans="1:2" x14ac:dyDescent="0.25">
      <c r="A2556" s="474">
        <v>39926</v>
      </c>
      <c r="B2556" s="475">
        <v>1.2955000000000001</v>
      </c>
    </row>
    <row r="2557" spans="1:2" x14ac:dyDescent="0.25">
      <c r="A2557" s="474">
        <v>39925</v>
      </c>
      <c r="B2557" s="475">
        <v>1.2939000000000001</v>
      </c>
    </row>
    <row r="2558" spans="1:2" x14ac:dyDescent="0.25">
      <c r="A2558" s="474">
        <v>39924</v>
      </c>
      <c r="B2558" s="475">
        <v>1.2976000000000001</v>
      </c>
    </row>
    <row r="2559" spans="1:2" x14ac:dyDescent="0.25">
      <c r="A2559" s="474">
        <v>39923</v>
      </c>
      <c r="B2559" s="475">
        <v>1.304</v>
      </c>
    </row>
    <row r="2560" spans="1:2" x14ac:dyDescent="0.25">
      <c r="A2560" s="474">
        <v>39922</v>
      </c>
      <c r="B2560" s="475">
        <v>1.3039000000000001</v>
      </c>
    </row>
    <row r="2561" spans="1:2" x14ac:dyDescent="0.25">
      <c r="A2561" s="474">
        <v>39921</v>
      </c>
      <c r="B2561" s="475">
        <v>1.3096000000000001</v>
      </c>
    </row>
    <row r="2562" spans="1:2" x14ac:dyDescent="0.25">
      <c r="A2562" s="474">
        <v>39920</v>
      </c>
      <c r="B2562" s="475">
        <v>1.3197000000000001</v>
      </c>
    </row>
    <row r="2563" spans="1:2" x14ac:dyDescent="0.25">
      <c r="A2563" s="474">
        <v>39919</v>
      </c>
      <c r="B2563" s="475">
        <v>1.3228</v>
      </c>
    </row>
    <row r="2564" spans="1:2" x14ac:dyDescent="0.25">
      <c r="A2564" s="474">
        <v>39918</v>
      </c>
      <c r="B2564" s="475">
        <v>1.3307</v>
      </c>
    </row>
    <row r="2565" spans="1:2" x14ac:dyDescent="0.25">
      <c r="A2565" s="474">
        <v>39917</v>
      </c>
      <c r="B2565" s="475">
        <v>1.3229</v>
      </c>
    </row>
    <row r="2566" spans="1:2" x14ac:dyDescent="0.25">
      <c r="A2566" s="474">
        <v>39916</v>
      </c>
      <c r="B2566" s="475">
        <v>1.3180000000000001</v>
      </c>
    </row>
    <row r="2567" spans="1:2" x14ac:dyDescent="0.25">
      <c r="A2567" s="474">
        <v>39915</v>
      </c>
      <c r="B2567" s="475">
        <v>1.3180000000000001</v>
      </c>
    </row>
    <row r="2568" spans="1:2" x14ac:dyDescent="0.25">
      <c r="A2568" s="474">
        <v>39914</v>
      </c>
      <c r="B2568" s="475">
        <v>1.3139000000000001</v>
      </c>
    </row>
    <row r="2569" spans="1:2" x14ac:dyDescent="0.25">
      <c r="A2569" s="474">
        <v>39913</v>
      </c>
      <c r="B2569" s="475">
        <v>1.3244</v>
      </c>
    </row>
    <row r="2570" spans="1:2" x14ac:dyDescent="0.25">
      <c r="A2570" s="474">
        <v>39912</v>
      </c>
      <c r="B2570" s="475">
        <v>1.3230999999999999</v>
      </c>
    </row>
    <row r="2571" spans="1:2" x14ac:dyDescent="0.25">
      <c r="A2571" s="474">
        <v>39911</v>
      </c>
      <c r="B2571" s="475">
        <v>1.3323</v>
      </c>
    </row>
    <row r="2572" spans="1:2" x14ac:dyDescent="0.25">
      <c r="A2572" s="474">
        <v>39910</v>
      </c>
      <c r="B2572" s="475">
        <v>1.3496999999999999</v>
      </c>
    </row>
    <row r="2573" spans="1:2" x14ac:dyDescent="0.25">
      <c r="A2573" s="474">
        <v>39909</v>
      </c>
      <c r="B2573" s="475">
        <v>1.3481000000000001</v>
      </c>
    </row>
    <row r="2574" spans="1:2" x14ac:dyDescent="0.25">
      <c r="A2574" s="474">
        <v>39908</v>
      </c>
      <c r="B2574" s="475">
        <v>1.3480000000000001</v>
      </c>
    </row>
    <row r="2575" spans="1:2" x14ac:dyDescent="0.25">
      <c r="A2575" s="474">
        <v>39907</v>
      </c>
      <c r="B2575" s="475">
        <v>1.3441000000000001</v>
      </c>
    </row>
    <row r="2576" spans="1:2" x14ac:dyDescent="0.25">
      <c r="A2576" s="474">
        <v>39906</v>
      </c>
      <c r="B2576" s="475">
        <v>1.3331</v>
      </c>
    </row>
    <row r="2577" spans="1:2" x14ac:dyDescent="0.25">
      <c r="A2577" s="474">
        <v>39905</v>
      </c>
      <c r="B2577" s="475">
        <v>1.3226</v>
      </c>
    </row>
    <row r="2578" spans="1:2" x14ac:dyDescent="0.25">
      <c r="A2578" s="474">
        <v>39904</v>
      </c>
      <c r="B2578" s="475">
        <v>1.3273999999999999</v>
      </c>
    </row>
    <row r="2579" spans="1:2" x14ac:dyDescent="0.25">
      <c r="A2579" s="474">
        <v>39903</v>
      </c>
      <c r="B2579" s="475">
        <v>1.3205</v>
      </c>
    </row>
    <row r="2580" spans="1:2" x14ac:dyDescent="0.25">
      <c r="A2580" s="474">
        <v>39902</v>
      </c>
      <c r="B2580" s="475">
        <v>1.3283</v>
      </c>
    </row>
    <row r="2581" spans="1:2" x14ac:dyDescent="0.25">
      <c r="A2581" s="474">
        <v>39901</v>
      </c>
      <c r="B2581" s="475">
        <v>1.3285</v>
      </c>
    </row>
    <row r="2582" spans="1:2" x14ac:dyDescent="0.25">
      <c r="A2582" s="474">
        <v>39900</v>
      </c>
      <c r="B2582" s="475">
        <v>1.3452</v>
      </c>
    </row>
    <row r="2583" spans="1:2" x14ac:dyDescent="0.25">
      <c r="A2583" s="474">
        <v>39899</v>
      </c>
      <c r="B2583" s="475">
        <v>1.3572</v>
      </c>
    </row>
    <row r="2584" spans="1:2" x14ac:dyDescent="0.25">
      <c r="A2584" s="474">
        <v>39898</v>
      </c>
      <c r="B2584" s="475">
        <v>1.3496999999999999</v>
      </c>
    </row>
    <row r="2585" spans="1:2" x14ac:dyDescent="0.25">
      <c r="A2585" s="474">
        <v>39897</v>
      </c>
      <c r="B2585" s="475">
        <v>1.3593999999999999</v>
      </c>
    </row>
    <row r="2586" spans="1:2" x14ac:dyDescent="0.25">
      <c r="A2586" s="474">
        <v>39896</v>
      </c>
      <c r="B2586" s="475">
        <v>1.3629</v>
      </c>
    </row>
    <row r="2587" spans="1:2" x14ac:dyDescent="0.25">
      <c r="A2587" s="474">
        <v>39895</v>
      </c>
      <c r="B2587" s="475">
        <v>1.3576999999999999</v>
      </c>
    </row>
    <row r="2588" spans="1:2" x14ac:dyDescent="0.25">
      <c r="A2588" s="474">
        <v>39894</v>
      </c>
      <c r="B2588" s="475">
        <v>1.3575999999999999</v>
      </c>
    </row>
    <row r="2589" spans="1:2" x14ac:dyDescent="0.25">
      <c r="A2589" s="474">
        <v>39893</v>
      </c>
      <c r="B2589" s="475">
        <v>1.3626</v>
      </c>
    </row>
    <row r="2590" spans="1:2" x14ac:dyDescent="0.25">
      <c r="A2590" s="474">
        <v>39892</v>
      </c>
      <c r="B2590" s="475">
        <v>1.3540000000000001</v>
      </c>
    </row>
    <row r="2591" spans="1:2" x14ac:dyDescent="0.25">
      <c r="A2591" s="474">
        <v>39891</v>
      </c>
      <c r="B2591" s="475">
        <v>1.3080000000000001</v>
      </c>
    </row>
    <row r="2592" spans="1:2" x14ac:dyDescent="0.25">
      <c r="A2592" s="474">
        <v>39890</v>
      </c>
      <c r="B2592" s="475">
        <v>1.2986</v>
      </c>
    </row>
    <row r="2593" spans="1:2" x14ac:dyDescent="0.25">
      <c r="A2593" s="474">
        <v>39889</v>
      </c>
      <c r="B2593" s="475">
        <v>1.2950999999999999</v>
      </c>
    </row>
    <row r="2594" spans="1:2" x14ac:dyDescent="0.25">
      <c r="A2594" s="474">
        <v>39888</v>
      </c>
      <c r="B2594" s="475">
        <v>1.2924</v>
      </c>
    </row>
    <row r="2595" spans="1:2" x14ac:dyDescent="0.25">
      <c r="A2595" s="474">
        <v>39887</v>
      </c>
      <c r="B2595" s="475">
        <v>1.2924</v>
      </c>
    </row>
    <row r="2596" spans="1:2" x14ac:dyDescent="0.25">
      <c r="A2596" s="474">
        <v>39886</v>
      </c>
      <c r="B2596" s="475">
        <v>1.2907</v>
      </c>
    </row>
    <row r="2597" spans="1:2" x14ac:dyDescent="0.25">
      <c r="A2597" s="474">
        <v>39885</v>
      </c>
      <c r="B2597" s="475">
        <v>1.2811999999999999</v>
      </c>
    </row>
    <row r="2598" spans="1:2" x14ac:dyDescent="0.25">
      <c r="A2598" s="474">
        <v>39884</v>
      </c>
      <c r="B2598" s="475">
        <v>1.2718</v>
      </c>
    </row>
    <row r="2599" spans="1:2" x14ac:dyDescent="0.25">
      <c r="A2599" s="474">
        <v>39883</v>
      </c>
      <c r="B2599" s="475">
        <v>1.2685</v>
      </c>
    </row>
    <row r="2600" spans="1:2" x14ac:dyDescent="0.25">
      <c r="A2600" s="474">
        <v>39882</v>
      </c>
      <c r="B2600" s="475">
        <v>1.2645</v>
      </c>
    </row>
    <row r="2601" spans="1:2" x14ac:dyDescent="0.25">
      <c r="A2601" s="474">
        <v>39881</v>
      </c>
      <c r="B2601" s="475">
        <v>1.2648999999999999</v>
      </c>
    </row>
    <row r="2602" spans="1:2" x14ac:dyDescent="0.25">
      <c r="A2602" s="474">
        <v>39880</v>
      </c>
      <c r="B2602" s="475">
        <v>1.2648999999999999</v>
      </c>
    </row>
    <row r="2603" spans="1:2" x14ac:dyDescent="0.25">
      <c r="A2603" s="474">
        <v>39879</v>
      </c>
      <c r="B2603" s="475">
        <v>1.2632000000000001</v>
      </c>
    </row>
    <row r="2604" spans="1:2" x14ac:dyDescent="0.25">
      <c r="A2604" s="474">
        <v>39878</v>
      </c>
      <c r="B2604" s="475">
        <v>1.2585</v>
      </c>
    </row>
    <row r="2605" spans="1:2" x14ac:dyDescent="0.25">
      <c r="A2605" s="474">
        <v>39877</v>
      </c>
      <c r="B2605" s="475">
        <v>1.2543</v>
      </c>
    </row>
    <row r="2606" spans="1:2" x14ac:dyDescent="0.25">
      <c r="A2606" s="474">
        <v>39876</v>
      </c>
      <c r="B2606" s="475">
        <v>1.26</v>
      </c>
    </row>
    <row r="2607" spans="1:2" x14ac:dyDescent="0.25">
      <c r="A2607" s="474">
        <v>39875</v>
      </c>
      <c r="B2607" s="475">
        <v>1.2589999999999999</v>
      </c>
    </row>
    <row r="2608" spans="1:2" x14ac:dyDescent="0.25">
      <c r="A2608" s="474">
        <v>39874</v>
      </c>
      <c r="B2608" s="475">
        <v>1.2662</v>
      </c>
    </row>
    <row r="2609" spans="1:2" x14ac:dyDescent="0.25">
      <c r="A2609" s="474">
        <v>39873</v>
      </c>
      <c r="B2609" s="475">
        <v>1.2664</v>
      </c>
    </row>
    <row r="2610" spans="1:2" x14ac:dyDescent="0.25">
      <c r="A2610" s="474">
        <v>39872</v>
      </c>
      <c r="B2610" s="475">
        <v>1.2694000000000001</v>
      </c>
    </row>
    <row r="2611" spans="1:2" x14ac:dyDescent="0.25">
      <c r="A2611" s="474">
        <v>39871</v>
      </c>
      <c r="B2611" s="475">
        <v>1.2744</v>
      </c>
    </row>
    <row r="2612" spans="1:2" x14ac:dyDescent="0.25">
      <c r="A2612" s="474">
        <v>39870</v>
      </c>
      <c r="B2612" s="475">
        <v>1.2811999999999999</v>
      </c>
    </row>
    <row r="2613" spans="1:2" x14ac:dyDescent="0.25">
      <c r="A2613" s="474">
        <v>39869</v>
      </c>
      <c r="B2613" s="475">
        <v>1.2749999999999999</v>
      </c>
    </row>
    <row r="2614" spans="1:2" x14ac:dyDescent="0.25">
      <c r="A2614" s="474">
        <v>39868</v>
      </c>
      <c r="B2614" s="475">
        <v>1.2829999999999999</v>
      </c>
    </row>
    <row r="2615" spans="1:2" x14ac:dyDescent="0.25">
      <c r="A2615" s="474">
        <v>39867</v>
      </c>
      <c r="B2615" s="475">
        <v>1.2817000000000001</v>
      </c>
    </row>
    <row r="2616" spans="1:2" x14ac:dyDescent="0.25">
      <c r="A2616" s="474">
        <v>39866</v>
      </c>
      <c r="B2616" s="475">
        <v>1.2822</v>
      </c>
    </row>
    <row r="2617" spans="1:2" x14ac:dyDescent="0.25">
      <c r="A2617" s="474">
        <v>39865</v>
      </c>
      <c r="B2617" s="475">
        <v>1.2654000000000001</v>
      </c>
    </row>
    <row r="2618" spans="1:2" x14ac:dyDescent="0.25">
      <c r="A2618" s="474">
        <v>39864</v>
      </c>
      <c r="B2618" s="475">
        <v>1.2630999999999999</v>
      </c>
    </row>
    <row r="2619" spans="1:2" x14ac:dyDescent="0.25">
      <c r="A2619" s="474">
        <v>39863</v>
      </c>
      <c r="B2619" s="475">
        <v>1.2582</v>
      </c>
    </row>
    <row r="2620" spans="1:2" x14ac:dyDescent="0.25">
      <c r="A2620" s="474">
        <v>39862</v>
      </c>
      <c r="B2620" s="475">
        <v>1.2652000000000001</v>
      </c>
    </row>
    <row r="2621" spans="1:2" x14ac:dyDescent="0.25">
      <c r="A2621" s="474">
        <v>39861</v>
      </c>
      <c r="B2621" s="475">
        <v>1.2771999999999999</v>
      </c>
    </row>
    <row r="2622" spans="1:2" x14ac:dyDescent="0.25">
      <c r="A2622" s="474">
        <v>39860</v>
      </c>
      <c r="B2622" s="475">
        <v>1.2854000000000001</v>
      </c>
    </row>
    <row r="2623" spans="1:2" x14ac:dyDescent="0.25">
      <c r="A2623" s="474">
        <v>39859</v>
      </c>
      <c r="B2623" s="475">
        <v>1.2858000000000001</v>
      </c>
    </row>
    <row r="2624" spans="1:2" x14ac:dyDescent="0.25">
      <c r="A2624" s="474">
        <v>39858</v>
      </c>
      <c r="B2624" s="475">
        <v>1.2888999999999999</v>
      </c>
    </row>
    <row r="2625" spans="1:2" x14ac:dyDescent="0.25">
      <c r="A2625" s="474">
        <v>39857</v>
      </c>
      <c r="B2625" s="475">
        <v>1.286</v>
      </c>
    </row>
    <row r="2626" spans="1:2" x14ac:dyDescent="0.25">
      <c r="A2626" s="474">
        <v>39856</v>
      </c>
      <c r="B2626" s="475">
        <v>1.2908999999999999</v>
      </c>
    </row>
    <row r="2627" spans="1:2" x14ac:dyDescent="0.25">
      <c r="A2627" s="474">
        <v>39855</v>
      </c>
      <c r="B2627" s="475">
        <v>1.2925</v>
      </c>
    </row>
    <row r="2628" spans="1:2" x14ac:dyDescent="0.25">
      <c r="A2628" s="474">
        <v>39854</v>
      </c>
      <c r="B2628" s="475">
        <v>1.2972999999999999</v>
      </c>
    </row>
    <row r="2629" spans="1:2" x14ac:dyDescent="0.25">
      <c r="A2629" s="474">
        <v>39853</v>
      </c>
      <c r="B2629" s="475">
        <v>1.2936000000000001</v>
      </c>
    </row>
    <row r="2630" spans="1:2" x14ac:dyDescent="0.25">
      <c r="A2630" s="474">
        <v>39852</v>
      </c>
      <c r="B2630" s="475">
        <v>1.2935000000000001</v>
      </c>
    </row>
    <row r="2631" spans="1:2" x14ac:dyDescent="0.25">
      <c r="A2631" s="474">
        <v>39851</v>
      </c>
      <c r="B2631" s="475">
        <v>1.2824</v>
      </c>
    </row>
    <row r="2632" spans="1:2" x14ac:dyDescent="0.25">
      <c r="A2632" s="474">
        <v>39850</v>
      </c>
      <c r="B2632" s="475">
        <v>1.2837000000000001</v>
      </c>
    </row>
    <row r="2633" spans="1:2" x14ac:dyDescent="0.25">
      <c r="A2633" s="474">
        <v>39849</v>
      </c>
      <c r="B2633" s="475">
        <v>1.2943</v>
      </c>
    </row>
    <row r="2634" spans="1:2" x14ac:dyDescent="0.25">
      <c r="A2634" s="474">
        <v>39848</v>
      </c>
      <c r="B2634" s="475">
        <v>1.2885</v>
      </c>
    </row>
    <row r="2635" spans="1:2" x14ac:dyDescent="0.25">
      <c r="A2635" s="474">
        <v>39847</v>
      </c>
      <c r="B2635" s="475">
        <v>1.2766999999999999</v>
      </c>
    </row>
    <row r="2636" spans="1:2" x14ac:dyDescent="0.25">
      <c r="A2636" s="474">
        <v>39846</v>
      </c>
      <c r="B2636" s="475">
        <v>1.2805</v>
      </c>
    </row>
    <row r="2637" spans="1:2" x14ac:dyDescent="0.25">
      <c r="A2637" s="474">
        <v>39845</v>
      </c>
      <c r="B2637" s="475">
        <v>1.2806999999999999</v>
      </c>
    </row>
    <row r="2638" spans="1:2" x14ac:dyDescent="0.25">
      <c r="A2638" s="474">
        <v>39844</v>
      </c>
      <c r="B2638" s="475">
        <v>1.2871999999999999</v>
      </c>
    </row>
    <row r="2639" spans="1:2" x14ac:dyDescent="0.25">
      <c r="A2639" s="474">
        <v>39843</v>
      </c>
      <c r="B2639" s="475">
        <v>1.3085</v>
      </c>
    </row>
    <row r="2640" spans="1:2" x14ac:dyDescent="0.25">
      <c r="A2640" s="474">
        <v>39842</v>
      </c>
      <c r="B2640" s="475">
        <v>1.3233999999999999</v>
      </c>
    </row>
    <row r="2641" spans="1:2" x14ac:dyDescent="0.25">
      <c r="A2641" s="474">
        <v>39841</v>
      </c>
      <c r="B2641" s="475">
        <v>1.3201000000000001</v>
      </c>
    </row>
    <row r="2642" spans="1:2" x14ac:dyDescent="0.25">
      <c r="A2642" s="474">
        <v>39840</v>
      </c>
      <c r="B2642" s="475">
        <v>1.2992999999999999</v>
      </c>
    </row>
    <row r="2643" spans="1:2" x14ac:dyDescent="0.25">
      <c r="A2643" s="474">
        <v>39839</v>
      </c>
      <c r="B2643" s="475">
        <v>1.2983</v>
      </c>
    </row>
    <row r="2644" spans="1:2" x14ac:dyDescent="0.25">
      <c r="A2644" s="474">
        <v>39838</v>
      </c>
      <c r="B2644" s="475">
        <v>1.2983</v>
      </c>
    </row>
    <row r="2645" spans="1:2" x14ac:dyDescent="0.25">
      <c r="A2645" s="474">
        <v>39837</v>
      </c>
      <c r="B2645" s="475">
        <v>1.2910999999999999</v>
      </c>
    </row>
    <row r="2646" spans="1:2" x14ac:dyDescent="0.25">
      <c r="A2646" s="474">
        <v>39836</v>
      </c>
      <c r="B2646" s="475">
        <v>1.2999000000000001</v>
      </c>
    </row>
    <row r="2647" spans="1:2" x14ac:dyDescent="0.25">
      <c r="A2647" s="474">
        <v>39835</v>
      </c>
      <c r="B2647" s="475">
        <v>1.2916000000000001</v>
      </c>
    </row>
    <row r="2648" spans="1:2" x14ac:dyDescent="0.25">
      <c r="A2648" s="474">
        <v>39834</v>
      </c>
      <c r="B2648" s="475">
        <v>1.2979000000000001</v>
      </c>
    </row>
    <row r="2649" spans="1:2" x14ac:dyDescent="0.25">
      <c r="A2649" s="474">
        <v>39833</v>
      </c>
      <c r="B2649" s="475">
        <v>1.3260000000000001</v>
      </c>
    </row>
    <row r="2650" spans="1:2" x14ac:dyDescent="0.25">
      <c r="A2650" s="474">
        <v>39832</v>
      </c>
      <c r="B2650" s="475">
        <v>1.327</v>
      </c>
    </row>
    <row r="2651" spans="1:2" x14ac:dyDescent="0.25">
      <c r="A2651" s="474">
        <v>39831</v>
      </c>
      <c r="B2651" s="475">
        <v>1.3263</v>
      </c>
    </row>
    <row r="2652" spans="1:2" x14ac:dyDescent="0.25">
      <c r="A2652" s="474">
        <v>39830</v>
      </c>
      <c r="B2652" s="475">
        <v>1.3229</v>
      </c>
    </row>
    <row r="2653" spans="1:2" x14ac:dyDescent="0.25">
      <c r="A2653" s="474">
        <v>39829</v>
      </c>
      <c r="B2653" s="475">
        <v>1.3151999999999999</v>
      </c>
    </row>
    <row r="2654" spans="1:2" x14ac:dyDescent="0.25">
      <c r="A2654" s="474">
        <v>39828</v>
      </c>
      <c r="B2654" s="475">
        <v>1.3211999999999999</v>
      </c>
    </row>
    <row r="2655" spans="1:2" x14ac:dyDescent="0.25">
      <c r="A2655" s="474">
        <v>39827</v>
      </c>
      <c r="B2655" s="475">
        <v>1.3275999999999999</v>
      </c>
    </row>
    <row r="2656" spans="1:2" x14ac:dyDescent="0.25">
      <c r="A2656" s="474">
        <v>39826</v>
      </c>
      <c r="B2656" s="475">
        <v>1.3399000000000001</v>
      </c>
    </row>
    <row r="2657" spans="1:2" x14ac:dyDescent="0.25">
      <c r="A2657" s="474">
        <v>39825</v>
      </c>
      <c r="B2657" s="475">
        <v>1.347</v>
      </c>
    </row>
    <row r="2658" spans="1:2" x14ac:dyDescent="0.25">
      <c r="A2658" s="474">
        <v>39824</v>
      </c>
      <c r="B2658" s="475">
        <v>1.347</v>
      </c>
    </row>
    <row r="2659" spans="1:2" x14ac:dyDescent="0.25">
      <c r="A2659" s="474">
        <v>39823</v>
      </c>
      <c r="B2659" s="475">
        <v>1.3621000000000001</v>
      </c>
    </row>
    <row r="2660" spans="1:2" x14ac:dyDescent="0.25">
      <c r="A2660" s="474">
        <v>39822</v>
      </c>
      <c r="B2660" s="475">
        <v>1.3640000000000001</v>
      </c>
    </row>
    <row r="2661" spans="1:2" x14ac:dyDescent="0.25">
      <c r="A2661" s="474">
        <v>39821</v>
      </c>
      <c r="B2661" s="475">
        <v>1.3576999999999999</v>
      </c>
    </row>
    <row r="2662" spans="1:2" x14ac:dyDescent="0.25">
      <c r="A2662" s="474">
        <v>39820</v>
      </c>
      <c r="B2662" s="475">
        <v>1.3494999999999999</v>
      </c>
    </row>
    <row r="2663" spans="1:2" x14ac:dyDescent="0.25">
      <c r="A2663" s="474">
        <v>39819</v>
      </c>
      <c r="B2663" s="475">
        <v>1.3753</v>
      </c>
    </row>
    <row r="2664" spans="1:2" x14ac:dyDescent="0.25">
      <c r="A2664" s="474">
        <v>39818</v>
      </c>
      <c r="B2664" s="475">
        <v>1.3913</v>
      </c>
    </row>
    <row r="2665" spans="1:2" x14ac:dyDescent="0.25">
      <c r="A2665" s="474">
        <v>39817</v>
      </c>
      <c r="B2665" s="475">
        <v>1.3915</v>
      </c>
    </row>
    <row r="2666" spans="1:2" x14ac:dyDescent="0.25">
      <c r="A2666" s="474">
        <v>39816</v>
      </c>
      <c r="B2666" s="475">
        <v>1.3922000000000001</v>
      </c>
    </row>
    <row r="2667" spans="1:2" x14ac:dyDescent="0.25">
      <c r="A2667" s="474">
        <v>39815</v>
      </c>
      <c r="B2667" s="475">
        <v>1.3968</v>
      </c>
    </row>
    <row r="2668" spans="1:2" x14ac:dyDescent="0.25">
      <c r="A2668" s="474">
        <v>39814</v>
      </c>
      <c r="B2668" s="475">
        <v>1.4039999999999999</v>
      </c>
    </row>
    <row r="2669" spans="1:2" x14ac:dyDescent="0.25">
      <c r="A2669" s="474">
        <v>39813</v>
      </c>
      <c r="B2669" s="475">
        <v>1.4095</v>
      </c>
    </row>
    <row r="2670" spans="1:2" x14ac:dyDescent="0.25">
      <c r="A2670" s="474">
        <v>39812</v>
      </c>
      <c r="B2670" s="475">
        <v>1.4187000000000001</v>
      </c>
    </row>
    <row r="2671" spans="1:2" x14ac:dyDescent="0.25">
      <c r="A2671" s="474">
        <v>39811</v>
      </c>
      <c r="B2671" s="475">
        <v>1.4027000000000001</v>
      </c>
    </row>
    <row r="2672" spans="1:2" x14ac:dyDescent="0.25">
      <c r="A2672" s="474">
        <v>39810</v>
      </c>
      <c r="B2672" s="475">
        <v>1.4027000000000001</v>
      </c>
    </row>
    <row r="2673" spans="1:2" x14ac:dyDescent="0.25">
      <c r="A2673" s="474">
        <v>39809</v>
      </c>
      <c r="B2673" s="475">
        <v>1.4048</v>
      </c>
    </row>
    <row r="2674" spans="1:2" x14ac:dyDescent="0.25">
      <c r="A2674" s="474">
        <v>39808</v>
      </c>
      <c r="B2674" s="475">
        <v>1.4006000000000001</v>
      </c>
    </row>
    <row r="2675" spans="1:2" x14ac:dyDescent="0.25">
      <c r="A2675" s="474">
        <v>39807</v>
      </c>
      <c r="B2675" s="475">
        <v>1.3971</v>
      </c>
    </row>
    <row r="2676" spans="1:2" x14ac:dyDescent="0.25">
      <c r="A2676" s="474">
        <v>39806</v>
      </c>
      <c r="B2676" s="475">
        <v>1.3974</v>
      </c>
    </row>
    <row r="2677" spans="1:2" x14ac:dyDescent="0.25">
      <c r="A2677" s="474">
        <v>39805</v>
      </c>
      <c r="B2677" s="475">
        <v>1.3979999999999999</v>
      </c>
    </row>
    <row r="2678" spans="1:2" x14ac:dyDescent="0.25">
      <c r="A2678" s="474">
        <v>39804</v>
      </c>
      <c r="B2678" s="475">
        <v>1.3908</v>
      </c>
    </row>
    <row r="2679" spans="1:2" x14ac:dyDescent="0.25">
      <c r="A2679" s="474">
        <v>39803</v>
      </c>
      <c r="B2679" s="475">
        <v>1.3907</v>
      </c>
    </row>
    <row r="2680" spans="1:2" x14ac:dyDescent="0.25">
      <c r="A2680" s="474">
        <v>39802</v>
      </c>
      <c r="B2680" s="475">
        <v>1.4117999999999999</v>
      </c>
    </row>
    <row r="2681" spans="1:2" x14ac:dyDescent="0.25">
      <c r="A2681" s="474">
        <v>39801</v>
      </c>
      <c r="B2681" s="475">
        <v>1.4437</v>
      </c>
    </row>
    <row r="2682" spans="1:2" x14ac:dyDescent="0.25">
      <c r="A2682" s="474">
        <v>39800</v>
      </c>
      <c r="B2682" s="475">
        <v>1.4137</v>
      </c>
    </row>
    <row r="2683" spans="1:2" x14ac:dyDescent="0.25">
      <c r="A2683" s="474">
        <v>39799</v>
      </c>
      <c r="B2683" s="475">
        <v>1.3721000000000001</v>
      </c>
    </row>
    <row r="2684" spans="1:2" x14ac:dyDescent="0.25">
      <c r="A2684" s="474">
        <v>39798</v>
      </c>
      <c r="B2684" s="475">
        <v>1.35</v>
      </c>
    </row>
    <row r="2685" spans="1:2" x14ac:dyDescent="0.25">
      <c r="A2685" s="474">
        <v>39797</v>
      </c>
      <c r="B2685" s="475">
        <v>1.3382000000000001</v>
      </c>
    </row>
    <row r="2686" spans="1:2" x14ac:dyDescent="0.25">
      <c r="A2686" s="474">
        <v>39796</v>
      </c>
      <c r="B2686" s="475">
        <v>1.3385</v>
      </c>
    </row>
    <row r="2687" spans="1:2" x14ac:dyDescent="0.25">
      <c r="A2687" s="474">
        <v>39795</v>
      </c>
      <c r="B2687" s="475">
        <v>1.3339000000000001</v>
      </c>
    </row>
    <row r="2688" spans="1:2" x14ac:dyDescent="0.25">
      <c r="A2688" s="474">
        <v>39794</v>
      </c>
      <c r="B2688" s="475">
        <v>1.3141</v>
      </c>
    </row>
    <row r="2689" spans="1:2" x14ac:dyDescent="0.25">
      <c r="A2689" s="474">
        <v>39793</v>
      </c>
      <c r="B2689" s="475">
        <v>1.2958000000000001</v>
      </c>
    </row>
    <row r="2690" spans="1:2" x14ac:dyDescent="0.25">
      <c r="A2690" s="474">
        <v>39792</v>
      </c>
      <c r="B2690" s="475">
        <v>1.2889999999999999</v>
      </c>
    </row>
    <row r="2691" spans="1:2" x14ac:dyDescent="0.25">
      <c r="A2691" s="474">
        <v>39791</v>
      </c>
      <c r="B2691" s="475">
        <v>1.2827999999999999</v>
      </c>
    </row>
    <row r="2692" spans="1:2" x14ac:dyDescent="0.25">
      <c r="A2692" s="474">
        <v>39790</v>
      </c>
      <c r="B2692" s="475">
        <v>1.2714000000000001</v>
      </c>
    </row>
    <row r="2693" spans="1:2" x14ac:dyDescent="0.25">
      <c r="A2693" s="474">
        <v>39789</v>
      </c>
      <c r="B2693" s="475">
        <v>1.2713000000000001</v>
      </c>
    </row>
    <row r="2694" spans="1:2" x14ac:dyDescent="0.25">
      <c r="A2694" s="474">
        <v>39788</v>
      </c>
      <c r="B2694" s="475">
        <v>1.2732000000000001</v>
      </c>
    </row>
    <row r="2695" spans="1:2" x14ac:dyDescent="0.25">
      <c r="A2695" s="474">
        <v>39787</v>
      </c>
      <c r="B2695" s="475">
        <v>1.2692000000000001</v>
      </c>
    </row>
    <row r="2696" spans="1:2" x14ac:dyDescent="0.25">
      <c r="A2696" s="474">
        <v>39786</v>
      </c>
      <c r="B2696" s="475">
        <v>1.2677</v>
      </c>
    </row>
    <row r="2697" spans="1:2" x14ac:dyDescent="0.25">
      <c r="A2697" s="474">
        <v>39785</v>
      </c>
      <c r="B2697" s="475">
        <v>1.2649999999999999</v>
      </c>
    </row>
    <row r="2698" spans="1:2" x14ac:dyDescent="0.25">
      <c r="A2698" s="474">
        <v>39784</v>
      </c>
      <c r="B2698" s="475">
        <v>1.2661</v>
      </c>
    </row>
    <row r="2699" spans="1:2" x14ac:dyDescent="0.25">
      <c r="A2699" s="474">
        <v>39783</v>
      </c>
      <c r="B2699" s="475">
        <v>1.2687999999999999</v>
      </c>
    </row>
    <row r="2700" spans="1:2" x14ac:dyDescent="0.25">
      <c r="A2700" s="474">
        <v>39782</v>
      </c>
      <c r="B2700" s="475">
        <v>1.2686999999999999</v>
      </c>
    </row>
    <row r="2701" spans="1:2" x14ac:dyDescent="0.25">
      <c r="A2701" s="474">
        <v>39781</v>
      </c>
      <c r="B2701" s="475">
        <v>1.2836000000000001</v>
      </c>
    </row>
    <row r="2702" spans="1:2" x14ac:dyDescent="0.25">
      <c r="A2702" s="474">
        <v>39780</v>
      </c>
      <c r="B2702" s="475">
        <v>1.2904</v>
      </c>
    </row>
    <row r="2703" spans="1:2" x14ac:dyDescent="0.25">
      <c r="A2703" s="474">
        <v>39779</v>
      </c>
      <c r="B2703" s="475">
        <v>1.2969999999999999</v>
      </c>
    </row>
    <row r="2704" spans="1:2" x14ac:dyDescent="0.25">
      <c r="A2704" s="474">
        <v>39778</v>
      </c>
      <c r="B2704" s="475">
        <v>1.2910999999999999</v>
      </c>
    </row>
    <row r="2705" spans="1:2" x14ac:dyDescent="0.25">
      <c r="A2705" s="474">
        <v>39777</v>
      </c>
      <c r="B2705" s="475">
        <v>1.2687999999999999</v>
      </c>
    </row>
    <row r="2706" spans="1:2" x14ac:dyDescent="0.25">
      <c r="A2706" s="474">
        <v>39776</v>
      </c>
      <c r="B2706" s="475">
        <v>1.2583</v>
      </c>
    </row>
    <row r="2707" spans="1:2" x14ac:dyDescent="0.25">
      <c r="A2707" s="474">
        <v>39775</v>
      </c>
      <c r="B2707" s="475">
        <v>1.2581</v>
      </c>
    </row>
    <row r="2708" spans="1:2" x14ac:dyDescent="0.25">
      <c r="A2708" s="474">
        <v>39774</v>
      </c>
      <c r="B2708" s="475">
        <v>1.2518</v>
      </c>
    </row>
    <row r="2709" spans="1:2" x14ac:dyDescent="0.25">
      <c r="A2709" s="474">
        <v>39773</v>
      </c>
      <c r="B2709" s="475">
        <v>1.2517</v>
      </c>
    </row>
    <row r="2710" spans="1:2" x14ac:dyDescent="0.25">
      <c r="A2710" s="474">
        <v>39772</v>
      </c>
      <c r="B2710" s="475">
        <v>1.2626999999999999</v>
      </c>
    </row>
    <row r="2711" spans="1:2" x14ac:dyDescent="0.25">
      <c r="A2711" s="474">
        <v>39771</v>
      </c>
      <c r="B2711" s="475">
        <v>1.2628999999999999</v>
      </c>
    </row>
    <row r="2712" spans="1:2" x14ac:dyDescent="0.25">
      <c r="A2712" s="474">
        <v>39770</v>
      </c>
      <c r="B2712" s="475">
        <v>1.2615000000000001</v>
      </c>
    </row>
    <row r="2713" spans="1:2" x14ac:dyDescent="0.25">
      <c r="A2713" s="474">
        <v>39769</v>
      </c>
      <c r="B2713" s="475">
        <v>1.2597</v>
      </c>
    </row>
    <row r="2714" spans="1:2" x14ac:dyDescent="0.25">
      <c r="A2714" s="474">
        <v>39768</v>
      </c>
      <c r="B2714" s="475">
        <v>1.2606999999999999</v>
      </c>
    </row>
    <row r="2715" spans="1:2" x14ac:dyDescent="0.25">
      <c r="A2715" s="474">
        <v>39767</v>
      </c>
      <c r="B2715" s="475">
        <v>1.2726999999999999</v>
      </c>
    </row>
    <row r="2716" spans="1:2" x14ac:dyDescent="0.25">
      <c r="A2716" s="474">
        <v>39766</v>
      </c>
      <c r="B2716" s="475">
        <v>1.2494000000000001</v>
      </c>
    </row>
    <row r="2717" spans="1:2" x14ac:dyDescent="0.25">
      <c r="A2717" s="474">
        <v>39765</v>
      </c>
      <c r="B2717" s="475">
        <v>1.2544999999999999</v>
      </c>
    </row>
    <row r="2718" spans="1:2" x14ac:dyDescent="0.25">
      <c r="A2718" s="474">
        <v>39764</v>
      </c>
      <c r="B2718" s="475">
        <v>1.2698</v>
      </c>
    </row>
    <row r="2719" spans="1:2" x14ac:dyDescent="0.25">
      <c r="A2719" s="474">
        <v>39763</v>
      </c>
      <c r="B2719" s="475">
        <v>1.284</v>
      </c>
    </row>
    <row r="2720" spans="1:2" x14ac:dyDescent="0.25">
      <c r="A2720" s="474">
        <v>39762</v>
      </c>
      <c r="B2720" s="475">
        <v>1.2716000000000001</v>
      </c>
    </row>
    <row r="2721" spans="1:2" x14ac:dyDescent="0.25">
      <c r="A2721" s="474">
        <v>39761</v>
      </c>
      <c r="B2721" s="475">
        <v>1.2713000000000001</v>
      </c>
    </row>
    <row r="2722" spans="1:2" x14ac:dyDescent="0.25">
      <c r="A2722" s="474">
        <v>39760</v>
      </c>
      <c r="B2722" s="475">
        <v>1.2748999999999999</v>
      </c>
    </row>
    <row r="2723" spans="1:2" x14ac:dyDescent="0.25">
      <c r="A2723" s="474">
        <v>39759</v>
      </c>
      <c r="B2723" s="475">
        <v>1.2855000000000001</v>
      </c>
    </row>
    <row r="2724" spans="1:2" x14ac:dyDescent="0.25">
      <c r="A2724" s="474">
        <v>39758</v>
      </c>
      <c r="B2724" s="475">
        <v>1.2935000000000001</v>
      </c>
    </row>
    <row r="2725" spans="1:2" x14ac:dyDescent="0.25">
      <c r="A2725" s="474">
        <v>39757</v>
      </c>
      <c r="B2725" s="475">
        <v>1.2726999999999999</v>
      </c>
    </row>
    <row r="2726" spans="1:2" x14ac:dyDescent="0.25">
      <c r="A2726" s="474">
        <v>39756</v>
      </c>
      <c r="B2726" s="475">
        <v>1.2786999999999999</v>
      </c>
    </row>
    <row r="2727" spans="1:2" x14ac:dyDescent="0.25">
      <c r="A2727" s="474">
        <v>39755</v>
      </c>
      <c r="B2727" s="475">
        <v>1.272</v>
      </c>
    </row>
    <row r="2728" spans="1:2" x14ac:dyDescent="0.25">
      <c r="A2728" s="474">
        <v>39754</v>
      </c>
      <c r="B2728" s="475">
        <v>1.2717000000000001</v>
      </c>
    </row>
    <row r="2729" spans="1:2" x14ac:dyDescent="0.25">
      <c r="A2729" s="474">
        <v>39753</v>
      </c>
      <c r="B2729" s="475">
        <v>1.2739</v>
      </c>
    </row>
    <row r="2730" spans="1:2" x14ac:dyDescent="0.25">
      <c r="A2730" s="474">
        <v>39752</v>
      </c>
      <c r="B2730" s="475">
        <v>1.3052999999999999</v>
      </c>
    </row>
    <row r="2731" spans="1:2" x14ac:dyDescent="0.25">
      <c r="A2731" s="474">
        <v>39751</v>
      </c>
      <c r="B2731" s="475">
        <v>1.2783</v>
      </c>
    </row>
    <row r="2732" spans="1:2" x14ac:dyDescent="0.25">
      <c r="A2732" s="474">
        <v>39750</v>
      </c>
      <c r="B2732" s="475">
        <v>1.2488999999999999</v>
      </c>
    </row>
    <row r="2733" spans="1:2" x14ac:dyDescent="0.25">
      <c r="A2733" s="474">
        <v>39749</v>
      </c>
      <c r="B2733" s="475">
        <v>1.2515000000000001</v>
      </c>
    </row>
    <row r="2734" spans="1:2" x14ac:dyDescent="0.25">
      <c r="A2734" s="474">
        <v>39748</v>
      </c>
      <c r="B2734" s="475">
        <v>1.2614000000000001</v>
      </c>
    </row>
    <row r="2735" spans="1:2" x14ac:dyDescent="0.25">
      <c r="A2735" s="474">
        <v>39747</v>
      </c>
      <c r="B2735" s="475">
        <v>1.2697000000000001</v>
      </c>
    </row>
    <row r="2736" spans="1:2" x14ac:dyDescent="0.25">
      <c r="A2736" s="474">
        <v>39746</v>
      </c>
      <c r="B2736" s="475">
        <v>1.2653000000000001</v>
      </c>
    </row>
    <row r="2737" spans="1:2" x14ac:dyDescent="0.25">
      <c r="A2737" s="474">
        <v>39745</v>
      </c>
      <c r="B2737" s="475">
        <v>1.2819</v>
      </c>
    </row>
    <row r="2738" spans="1:2" x14ac:dyDescent="0.25">
      <c r="A2738" s="474">
        <v>39744</v>
      </c>
      <c r="B2738" s="475">
        <v>1.2916000000000001</v>
      </c>
    </row>
    <row r="2739" spans="1:2" x14ac:dyDescent="0.25">
      <c r="A2739" s="474">
        <v>39743</v>
      </c>
      <c r="B2739" s="475">
        <v>1.3247</v>
      </c>
    </row>
    <row r="2740" spans="1:2" x14ac:dyDescent="0.25">
      <c r="A2740" s="474">
        <v>39742</v>
      </c>
      <c r="B2740" s="475">
        <v>1.3414999999999999</v>
      </c>
    </row>
    <row r="2741" spans="1:2" x14ac:dyDescent="0.25">
      <c r="A2741" s="474">
        <v>39741</v>
      </c>
      <c r="B2741" s="475">
        <v>1.3404</v>
      </c>
    </row>
    <row r="2742" spans="1:2" x14ac:dyDescent="0.25">
      <c r="A2742" s="474">
        <v>39740</v>
      </c>
      <c r="B2742" s="475">
        <v>1.3404</v>
      </c>
    </row>
    <row r="2743" spans="1:2" x14ac:dyDescent="0.25">
      <c r="A2743" s="474">
        <v>39739</v>
      </c>
      <c r="B2743" s="475">
        <v>1.3455999999999999</v>
      </c>
    </row>
    <row r="2744" spans="1:2" x14ac:dyDescent="0.25">
      <c r="A2744" s="474">
        <v>39738</v>
      </c>
      <c r="B2744" s="475">
        <v>1.3447</v>
      </c>
    </row>
    <row r="2745" spans="1:2" x14ac:dyDescent="0.25">
      <c r="A2745" s="474">
        <v>39737</v>
      </c>
      <c r="B2745" s="475">
        <v>1.3585</v>
      </c>
    </row>
    <row r="2746" spans="1:2" x14ac:dyDescent="0.25">
      <c r="A2746" s="474">
        <v>39736</v>
      </c>
      <c r="B2746" s="475">
        <v>1.3663000000000001</v>
      </c>
    </row>
    <row r="2747" spans="1:2" x14ac:dyDescent="0.25">
      <c r="A2747" s="474">
        <v>39735</v>
      </c>
      <c r="B2747" s="475">
        <v>1.3576999999999999</v>
      </c>
    </row>
    <row r="2748" spans="1:2" x14ac:dyDescent="0.25">
      <c r="A2748" s="474">
        <v>39734</v>
      </c>
      <c r="B2748" s="475">
        <v>1.3403</v>
      </c>
    </row>
    <row r="2749" spans="1:2" x14ac:dyDescent="0.25">
      <c r="A2749" s="474">
        <v>39733</v>
      </c>
      <c r="B2749" s="475">
        <v>1.3391999999999999</v>
      </c>
    </row>
    <row r="2750" spans="1:2" x14ac:dyDescent="0.25">
      <c r="A2750" s="474">
        <v>39732</v>
      </c>
      <c r="B2750" s="475">
        <v>1.3536999999999999</v>
      </c>
    </row>
    <row r="2751" spans="1:2" x14ac:dyDescent="0.25">
      <c r="A2751" s="474">
        <v>39731</v>
      </c>
      <c r="B2751" s="475">
        <v>1.3667</v>
      </c>
    </row>
    <row r="2752" spans="1:2" x14ac:dyDescent="0.25">
      <c r="A2752" s="474">
        <v>39730</v>
      </c>
      <c r="B2752" s="475">
        <v>1.363</v>
      </c>
    </row>
    <row r="2753" spans="1:2" x14ac:dyDescent="0.25">
      <c r="A2753" s="474">
        <v>39729</v>
      </c>
      <c r="B2753" s="475">
        <v>1.3571</v>
      </c>
    </row>
    <row r="2754" spans="1:2" x14ac:dyDescent="0.25">
      <c r="A2754" s="474">
        <v>39728</v>
      </c>
      <c r="B2754" s="475">
        <v>1.3588</v>
      </c>
    </row>
    <row r="2755" spans="1:2" x14ac:dyDescent="0.25">
      <c r="A2755" s="474">
        <v>39727</v>
      </c>
      <c r="B2755" s="475">
        <v>1.3762000000000001</v>
      </c>
    </row>
    <row r="2756" spans="1:2" x14ac:dyDescent="0.25">
      <c r="A2756" s="474">
        <v>39726</v>
      </c>
      <c r="B2756" s="475">
        <v>1.377</v>
      </c>
    </row>
    <row r="2757" spans="1:2" x14ac:dyDescent="0.25">
      <c r="A2757" s="474">
        <v>39725</v>
      </c>
      <c r="B2757" s="475">
        <v>1.3827</v>
      </c>
    </row>
    <row r="2758" spans="1:2" x14ac:dyDescent="0.25">
      <c r="A2758" s="474">
        <v>39724</v>
      </c>
      <c r="B2758" s="475">
        <v>1.3912</v>
      </c>
    </row>
    <row r="2759" spans="1:2" x14ac:dyDescent="0.25">
      <c r="A2759" s="474">
        <v>39723</v>
      </c>
      <c r="B2759" s="475">
        <v>1.4089</v>
      </c>
    </row>
    <row r="2760" spans="1:2" x14ac:dyDescent="0.25">
      <c r="A2760" s="474">
        <v>39722</v>
      </c>
      <c r="B2760" s="475">
        <v>1.4292</v>
      </c>
    </row>
    <row r="2761" spans="1:2" x14ac:dyDescent="0.25">
      <c r="A2761" s="474">
        <v>39721</v>
      </c>
      <c r="B2761" s="475">
        <v>1.4444999999999999</v>
      </c>
    </row>
    <row r="2762" spans="1:2" x14ac:dyDescent="0.25">
      <c r="A2762" s="474">
        <v>39720</v>
      </c>
      <c r="B2762" s="475">
        <v>1.4607000000000001</v>
      </c>
    </row>
    <row r="2763" spans="1:2" x14ac:dyDescent="0.25">
      <c r="A2763" s="474">
        <v>39719</v>
      </c>
      <c r="B2763" s="475">
        <v>1.4607000000000001</v>
      </c>
    </row>
    <row r="2764" spans="1:2" x14ac:dyDescent="0.25">
      <c r="A2764" s="474">
        <v>39718</v>
      </c>
      <c r="B2764" s="475">
        <v>1.4613</v>
      </c>
    </row>
    <row r="2765" spans="1:2" x14ac:dyDescent="0.25">
      <c r="A2765" s="474">
        <v>39717</v>
      </c>
      <c r="B2765" s="475">
        <v>1.4673</v>
      </c>
    </row>
    <row r="2766" spans="1:2" x14ac:dyDescent="0.25">
      <c r="A2766" s="474">
        <v>39716</v>
      </c>
      <c r="B2766" s="475">
        <v>1.4674</v>
      </c>
    </row>
    <row r="2767" spans="1:2" x14ac:dyDescent="0.25">
      <c r="A2767" s="474">
        <v>39715</v>
      </c>
      <c r="B2767" s="475">
        <v>1.4754</v>
      </c>
    </row>
    <row r="2768" spans="1:2" x14ac:dyDescent="0.25">
      <c r="A2768" s="474">
        <v>39714</v>
      </c>
      <c r="B2768" s="475">
        <v>1.4579</v>
      </c>
    </row>
    <row r="2769" spans="1:2" x14ac:dyDescent="0.25">
      <c r="A2769" s="474">
        <v>39713</v>
      </c>
      <c r="B2769" s="475">
        <v>1.4462999999999999</v>
      </c>
    </row>
    <row r="2770" spans="1:2" x14ac:dyDescent="0.25">
      <c r="A2770" s="474">
        <v>39712</v>
      </c>
      <c r="B2770" s="475">
        <v>1.4461999999999999</v>
      </c>
    </row>
    <row r="2771" spans="1:2" x14ac:dyDescent="0.25">
      <c r="A2771" s="474">
        <v>39711</v>
      </c>
      <c r="B2771" s="475">
        <v>1.4311</v>
      </c>
    </row>
    <row r="2772" spans="1:2" x14ac:dyDescent="0.25">
      <c r="A2772" s="474">
        <v>39710</v>
      </c>
      <c r="B2772" s="475">
        <v>1.4376</v>
      </c>
    </row>
    <row r="2773" spans="1:2" x14ac:dyDescent="0.25">
      <c r="A2773" s="474">
        <v>39709</v>
      </c>
      <c r="B2773" s="475">
        <v>1.4194</v>
      </c>
    </row>
    <row r="2774" spans="1:2" x14ac:dyDescent="0.25">
      <c r="A2774" s="474">
        <v>39708</v>
      </c>
      <c r="B2774" s="475">
        <v>1.4214</v>
      </c>
    </row>
    <row r="2775" spans="1:2" x14ac:dyDescent="0.25">
      <c r="A2775" s="474">
        <v>39707</v>
      </c>
      <c r="B2775" s="475">
        <v>1.4274</v>
      </c>
    </row>
    <row r="2776" spans="1:2" x14ac:dyDescent="0.25">
      <c r="A2776" s="474">
        <v>39706</v>
      </c>
      <c r="B2776" s="475">
        <v>1.4226000000000001</v>
      </c>
    </row>
    <row r="2777" spans="1:2" x14ac:dyDescent="0.25">
      <c r="A2777" s="474">
        <v>39705</v>
      </c>
      <c r="B2777" s="475">
        <v>1.4222999999999999</v>
      </c>
    </row>
    <row r="2778" spans="1:2" x14ac:dyDescent="0.25">
      <c r="A2778" s="474">
        <v>39704</v>
      </c>
      <c r="B2778" s="475">
        <v>1.4074</v>
      </c>
    </row>
    <row r="2779" spans="1:2" x14ac:dyDescent="0.25">
      <c r="A2779" s="474">
        <v>39703</v>
      </c>
      <c r="B2779" s="475">
        <v>1.3948</v>
      </c>
    </row>
    <row r="2780" spans="1:2" x14ac:dyDescent="0.25">
      <c r="A2780" s="474">
        <v>39702</v>
      </c>
      <c r="B2780" s="475">
        <v>1.411</v>
      </c>
    </row>
    <row r="2781" spans="1:2" x14ac:dyDescent="0.25">
      <c r="A2781" s="474">
        <v>39701</v>
      </c>
      <c r="B2781" s="475">
        <v>1.4132</v>
      </c>
    </row>
    <row r="2782" spans="1:2" x14ac:dyDescent="0.25">
      <c r="A2782" s="474">
        <v>39700</v>
      </c>
      <c r="B2782" s="475">
        <v>1.4276</v>
      </c>
    </row>
    <row r="2783" spans="1:2" x14ac:dyDescent="0.25">
      <c r="A2783" s="474">
        <v>39699</v>
      </c>
      <c r="B2783" s="475">
        <v>1.4265000000000001</v>
      </c>
    </row>
    <row r="2784" spans="1:2" x14ac:dyDescent="0.25">
      <c r="A2784" s="474">
        <v>39698</v>
      </c>
      <c r="B2784" s="475">
        <v>1.4261999999999999</v>
      </c>
    </row>
    <row r="2785" spans="1:2" x14ac:dyDescent="0.25">
      <c r="A2785" s="474">
        <v>39697</v>
      </c>
      <c r="B2785" s="475">
        <v>1.4267000000000001</v>
      </c>
    </row>
    <row r="2786" spans="1:2" x14ac:dyDescent="0.25">
      <c r="A2786" s="474">
        <v>39696</v>
      </c>
      <c r="B2786" s="475">
        <v>1.4462999999999999</v>
      </c>
    </row>
    <row r="2787" spans="1:2" x14ac:dyDescent="0.25">
      <c r="A2787" s="474">
        <v>39695</v>
      </c>
      <c r="B2787" s="475">
        <v>1.4468000000000001</v>
      </c>
    </row>
    <row r="2788" spans="1:2" x14ac:dyDescent="0.25">
      <c r="A2788" s="474">
        <v>39694</v>
      </c>
      <c r="B2788" s="475">
        <v>1.4541999999999999</v>
      </c>
    </row>
    <row r="2789" spans="1:2" x14ac:dyDescent="0.25">
      <c r="A2789" s="474">
        <v>39693</v>
      </c>
      <c r="B2789" s="475">
        <v>1.4638</v>
      </c>
    </row>
    <row r="2790" spans="1:2" x14ac:dyDescent="0.25">
      <c r="A2790" s="474">
        <v>39692</v>
      </c>
      <c r="B2790" s="475">
        <v>1.4670000000000001</v>
      </c>
    </row>
    <row r="2791" spans="1:2" x14ac:dyDescent="0.25">
      <c r="A2791" s="474">
        <v>39691</v>
      </c>
      <c r="B2791" s="475">
        <v>1.4669000000000001</v>
      </c>
    </row>
    <row r="2792" spans="1:2" x14ac:dyDescent="0.25">
      <c r="A2792" s="474">
        <v>39690</v>
      </c>
      <c r="B2792" s="475">
        <v>1.4714</v>
      </c>
    </row>
    <row r="2793" spans="1:2" x14ac:dyDescent="0.25">
      <c r="A2793" s="474">
        <v>39689</v>
      </c>
      <c r="B2793" s="475">
        <v>1.4750000000000001</v>
      </c>
    </row>
    <row r="2794" spans="1:2" x14ac:dyDescent="0.25">
      <c r="A2794" s="474">
        <v>39688</v>
      </c>
      <c r="B2794" s="475">
        <v>1.4702</v>
      </c>
    </row>
    <row r="2795" spans="1:2" x14ac:dyDescent="0.25">
      <c r="A2795" s="474">
        <v>39687</v>
      </c>
      <c r="B2795" s="475">
        <v>1.4673</v>
      </c>
    </row>
    <row r="2796" spans="1:2" x14ac:dyDescent="0.25">
      <c r="A2796" s="474">
        <v>39686</v>
      </c>
      <c r="B2796" s="475">
        <v>1.4757</v>
      </c>
    </row>
    <row r="2797" spans="1:2" x14ac:dyDescent="0.25">
      <c r="A2797" s="474">
        <v>39685</v>
      </c>
      <c r="B2797" s="475">
        <v>1.4787999999999999</v>
      </c>
    </row>
    <row r="2798" spans="1:2" x14ac:dyDescent="0.25">
      <c r="A2798" s="474">
        <v>39684</v>
      </c>
      <c r="B2798" s="475">
        <v>1.4786999999999999</v>
      </c>
    </row>
    <row r="2799" spans="1:2" x14ac:dyDescent="0.25">
      <c r="A2799" s="474">
        <v>39683</v>
      </c>
      <c r="B2799" s="475">
        <v>1.4847999999999999</v>
      </c>
    </row>
    <row r="2800" spans="1:2" x14ac:dyDescent="0.25">
      <c r="A2800" s="474">
        <v>39682</v>
      </c>
      <c r="B2800" s="475">
        <v>1.4801</v>
      </c>
    </row>
    <row r="2801" spans="1:2" x14ac:dyDescent="0.25">
      <c r="A2801" s="474">
        <v>39681</v>
      </c>
      <c r="B2801" s="475">
        <v>1.4746999999999999</v>
      </c>
    </row>
    <row r="2802" spans="1:2" x14ac:dyDescent="0.25">
      <c r="A2802" s="474">
        <v>39680</v>
      </c>
      <c r="B2802" s="475">
        <v>1.4696</v>
      </c>
    </row>
    <row r="2803" spans="1:2" x14ac:dyDescent="0.25">
      <c r="A2803" s="474">
        <v>39679</v>
      </c>
      <c r="B2803" s="475">
        <v>1.4718</v>
      </c>
    </row>
    <row r="2804" spans="1:2" x14ac:dyDescent="0.25">
      <c r="A2804" s="474">
        <v>39678</v>
      </c>
      <c r="B2804" s="475">
        <v>1.4681</v>
      </c>
    </row>
    <row r="2805" spans="1:2" x14ac:dyDescent="0.25">
      <c r="A2805" s="474">
        <v>39677</v>
      </c>
      <c r="B2805" s="475">
        <v>1.4681</v>
      </c>
    </row>
    <row r="2806" spans="1:2" x14ac:dyDescent="0.25">
      <c r="A2806" s="474">
        <v>39676</v>
      </c>
      <c r="B2806" s="475">
        <v>1.474</v>
      </c>
    </row>
    <row r="2807" spans="1:2" x14ac:dyDescent="0.25">
      <c r="A2807" s="474">
        <v>39675</v>
      </c>
      <c r="B2807" s="475">
        <v>1.4885999999999999</v>
      </c>
    </row>
    <row r="2808" spans="1:2" x14ac:dyDescent="0.25">
      <c r="A2808" s="474">
        <v>39674</v>
      </c>
      <c r="B2808" s="475">
        <v>1.4914000000000001</v>
      </c>
    </row>
    <row r="2809" spans="1:2" x14ac:dyDescent="0.25">
      <c r="A2809" s="474">
        <v>39673</v>
      </c>
      <c r="B2809" s="475">
        <v>1.4898</v>
      </c>
    </row>
    <row r="2810" spans="1:2" x14ac:dyDescent="0.25">
      <c r="A2810" s="474">
        <v>39672</v>
      </c>
      <c r="B2810" s="475">
        <v>1.4976</v>
      </c>
    </row>
    <row r="2811" spans="1:2" x14ac:dyDescent="0.25">
      <c r="A2811" s="474">
        <v>39671</v>
      </c>
      <c r="B2811" s="475">
        <v>1.5001</v>
      </c>
    </row>
    <row r="2812" spans="1:2" x14ac:dyDescent="0.25">
      <c r="A2812" s="474">
        <v>39670</v>
      </c>
      <c r="B2812" s="475">
        <v>1.5001</v>
      </c>
    </row>
    <row r="2813" spans="1:2" x14ac:dyDescent="0.25">
      <c r="A2813" s="474">
        <v>39669</v>
      </c>
      <c r="B2813" s="475">
        <v>1.5165</v>
      </c>
    </row>
    <row r="2814" spans="1:2" x14ac:dyDescent="0.25">
      <c r="A2814" s="474">
        <v>39668</v>
      </c>
      <c r="B2814" s="475">
        <v>1.5415000000000001</v>
      </c>
    </row>
    <row r="2815" spans="1:2" x14ac:dyDescent="0.25">
      <c r="A2815" s="474">
        <v>39667</v>
      </c>
      <c r="B2815" s="475">
        <v>1.546</v>
      </c>
    </row>
    <row r="2816" spans="1:2" x14ac:dyDescent="0.25">
      <c r="A2816" s="474">
        <v>39666</v>
      </c>
      <c r="B2816" s="475">
        <v>1.5513999999999999</v>
      </c>
    </row>
    <row r="2817" spans="1:2" x14ac:dyDescent="0.25">
      <c r="A2817" s="474">
        <v>39665</v>
      </c>
      <c r="B2817" s="475">
        <v>1.5580000000000001</v>
      </c>
    </row>
    <row r="2818" spans="1:2" x14ac:dyDescent="0.25">
      <c r="A2818" s="474">
        <v>39664</v>
      </c>
      <c r="B2818" s="475">
        <v>1.5559000000000001</v>
      </c>
    </row>
    <row r="2819" spans="1:2" x14ac:dyDescent="0.25">
      <c r="A2819" s="474">
        <v>39663</v>
      </c>
      <c r="B2819" s="475">
        <v>1.5558000000000001</v>
      </c>
    </row>
    <row r="2820" spans="1:2" x14ac:dyDescent="0.25">
      <c r="A2820" s="474">
        <v>39662</v>
      </c>
      <c r="B2820" s="475">
        <v>1.5539000000000001</v>
      </c>
    </row>
    <row r="2821" spans="1:2" x14ac:dyDescent="0.25">
      <c r="A2821" s="474">
        <v>39661</v>
      </c>
      <c r="B2821" s="475">
        <v>1.5599000000000001</v>
      </c>
    </row>
    <row r="2822" spans="1:2" x14ac:dyDescent="0.25">
      <c r="A2822" s="474">
        <v>39660</v>
      </c>
      <c r="B2822" s="475">
        <v>1.5582</v>
      </c>
    </row>
    <row r="2823" spans="1:2" x14ac:dyDescent="0.25">
      <c r="A2823" s="474">
        <v>39659</v>
      </c>
      <c r="B2823" s="475">
        <v>1.5698000000000001</v>
      </c>
    </row>
    <row r="2824" spans="1:2" x14ac:dyDescent="0.25">
      <c r="A2824" s="474">
        <v>39658</v>
      </c>
      <c r="B2824" s="475">
        <v>1.5723</v>
      </c>
    </row>
    <row r="2825" spans="1:2" x14ac:dyDescent="0.25">
      <c r="A2825" s="474">
        <v>39657</v>
      </c>
      <c r="B2825" s="475">
        <v>1.5704</v>
      </c>
    </row>
    <row r="2826" spans="1:2" x14ac:dyDescent="0.25">
      <c r="A2826" s="474">
        <v>39656</v>
      </c>
      <c r="B2826" s="475">
        <v>1.5704</v>
      </c>
    </row>
    <row r="2827" spans="1:2" x14ac:dyDescent="0.25">
      <c r="A2827" s="474">
        <v>39655</v>
      </c>
      <c r="B2827" s="475">
        <v>1.5704</v>
      </c>
    </row>
    <row r="2828" spans="1:2" x14ac:dyDescent="0.25">
      <c r="A2828" s="474">
        <v>39654</v>
      </c>
      <c r="B2828" s="475">
        <v>1.5678000000000001</v>
      </c>
    </row>
    <row r="2829" spans="1:2" x14ac:dyDescent="0.25">
      <c r="A2829" s="474">
        <v>39653</v>
      </c>
      <c r="B2829" s="475">
        <v>1.5751999999999999</v>
      </c>
    </row>
    <row r="2830" spans="1:2" x14ac:dyDescent="0.25">
      <c r="A2830" s="474">
        <v>39652</v>
      </c>
      <c r="B2830" s="475">
        <v>1.5888</v>
      </c>
    </row>
    <row r="2831" spans="1:2" x14ac:dyDescent="0.25">
      <c r="A2831" s="474">
        <v>39651</v>
      </c>
      <c r="B2831" s="475">
        <v>1.5863</v>
      </c>
    </row>
    <row r="2832" spans="1:2" x14ac:dyDescent="0.25">
      <c r="A2832" s="474">
        <v>39650</v>
      </c>
      <c r="B2832" s="475">
        <v>1.5842000000000001</v>
      </c>
    </row>
    <row r="2833" spans="1:2" x14ac:dyDescent="0.25">
      <c r="A2833" s="474">
        <v>39649</v>
      </c>
      <c r="B2833" s="475">
        <v>1.5843</v>
      </c>
    </row>
    <row r="2834" spans="1:2" x14ac:dyDescent="0.25">
      <c r="A2834" s="474">
        <v>39648</v>
      </c>
      <c r="B2834" s="475">
        <v>1.5847</v>
      </c>
    </row>
    <row r="2835" spans="1:2" x14ac:dyDescent="0.25">
      <c r="A2835" s="474">
        <v>39647</v>
      </c>
      <c r="B2835" s="475">
        <v>1.5845</v>
      </c>
    </row>
    <row r="2836" spans="1:2" x14ac:dyDescent="0.25">
      <c r="A2836" s="474">
        <v>39646</v>
      </c>
      <c r="B2836" s="475">
        <v>1.5891999999999999</v>
      </c>
    </row>
    <row r="2837" spans="1:2" x14ac:dyDescent="0.25">
      <c r="A2837" s="474">
        <v>39645</v>
      </c>
      <c r="B2837" s="475">
        <v>1.5938000000000001</v>
      </c>
    </row>
    <row r="2838" spans="1:2" x14ac:dyDescent="0.25">
      <c r="A2838" s="474">
        <v>39644</v>
      </c>
      <c r="B2838" s="475">
        <v>1.5896999999999999</v>
      </c>
    </row>
    <row r="2839" spans="1:2" x14ac:dyDescent="0.25">
      <c r="A2839" s="474">
        <v>39643</v>
      </c>
      <c r="B2839" s="475">
        <v>1.5932999999999999</v>
      </c>
    </row>
    <row r="2840" spans="1:2" x14ac:dyDescent="0.25">
      <c r="A2840" s="474">
        <v>39642</v>
      </c>
      <c r="B2840" s="475">
        <v>1.5931999999999999</v>
      </c>
    </row>
    <row r="2841" spans="1:2" x14ac:dyDescent="0.25">
      <c r="A2841" s="474">
        <v>39641</v>
      </c>
      <c r="B2841" s="475">
        <v>1.5822000000000001</v>
      </c>
    </row>
    <row r="2842" spans="1:2" x14ac:dyDescent="0.25">
      <c r="A2842" s="474">
        <v>39640</v>
      </c>
      <c r="B2842" s="475">
        <v>1.5737000000000001</v>
      </c>
    </row>
    <row r="2843" spans="1:2" x14ac:dyDescent="0.25">
      <c r="A2843" s="474">
        <v>39639</v>
      </c>
      <c r="B2843" s="475">
        <v>1.5696000000000001</v>
      </c>
    </row>
    <row r="2844" spans="1:2" x14ac:dyDescent="0.25">
      <c r="A2844" s="474">
        <v>39638</v>
      </c>
      <c r="B2844" s="475">
        <v>1.5697000000000001</v>
      </c>
    </row>
    <row r="2845" spans="1:2" x14ac:dyDescent="0.25">
      <c r="A2845" s="474">
        <v>39637</v>
      </c>
      <c r="B2845" s="475">
        <v>1.5666</v>
      </c>
    </row>
    <row r="2846" spans="1:2" x14ac:dyDescent="0.25">
      <c r="A2846" s="474">
        <v>39636</v>
      </c>
      <c r="B2846" s="475">
        <v>1.5704</v>
      </c>
    </row>
    <row r="2847" spans="1:2" x14ac:dyDescent="0.25">
      <c r="A2847" s="474">
        <v>39635</v>
      </c>
      <c r="B2847" s="475">
        <v>1.5704</v>
      </c>
    </row>
    <row r="2848" spans="1:2" x14ac:dyDescent="0.25">
      <c r="A2848" s="474">
        <v>39634</v>
      </c>
      <c r="B2848" s="475">
        <v>1.5699000000000001</v>
      </c>
    </row>
    <row r="2849" spans="1:2" x14ac:dyDescent="0.25">
      <c r="A2849" s="474">
        <v>39633</v>
      </c>
      <c r="B2849" s="475">
        <v>1.5827</v>
      </c>
    </row>
    <row r="2850" spans="1:2" x14ac:dyDescent="0.25">
      <c r="A2850" s="474">
        <v>39632</v>
      </c>
      <c r="B2850" s="475">
        <v>1.5823</v>
      </c>
    </row>
    <row r="2851" spans="1:2" x14ac:dyDescent="0.25">
      <c r="A2851" s="474">
        <v>39631</v>
      </c>
      <c r="B2851" s="475">
        <v>1.5767</v>
      </c>
    </row>
    <row r="2852" spans="1:2" x14ac:dyDescent="0.25">
      <c r="A2852" s="474">
        <v>39630</v>
      </c>
      <c r="B2852" s="475">
        <v>1.5778000000000001</v>
      </c>
    </row>
    <row r="2853" spans="1:2" x14ac:dyDescent="0.25">
      <c r="A2853" s="474">
        <v>39629</v>
      </c>
      <c r="B2853" s="475">
        <v>1.5789</v>
      </c>
    </row>
    <row r="2854" spans="1:2" x14ac:dyDescent="0.25">
      <c r="A2854" s="474">
        <v>39628</v>
      </c>
      <c r="B2854" s="475">
        <v>1.5789</v>
      </c>
    </row>
    <row r="2855" spans="1:2" x14ac:dyDescent="0.25">
      <c r="A2855" s="474">
        <v>39627</v>
      </c>
      <c r="B2855" s="475">
        <v>1.575</v>
      </c>
    </row>
    <row r="2856" spans="1:2" x14ac:dyDescent="0.25">
      <c r="A2856" s="474">
        <v>39626</v>
      </c>
      <c r="B2856" s="475">
        <v>1.5696000000000001</v>
      </c>
    </row>
    <row r="2857" spans="1:2" x14ac:dyDescent="0.25">
      <c r="A2857" s="474">
        <v>39625</v>
      </c>
      <c r="B2857" s="475">
        <v>1.5581</v>
      </c>
    </row>
    <row r="2858" spans="1:2" x14ac:dyDescent="0.25">
      <c r="A2858" s="474">
        <v>39624</v>
      </c>
      <c r="B2858" s="475">
        <v>1.5548999999999999</v>
      </c>
    </row>
    <row r="2859" spans="1:2" x14ac:dyDescent="0.25">
      <c r="A2859" s="474">
        <v>39623</v>
      </c>
      <c r="B2859" s="475">
        <v>1.5558000000000001</v>
      </c>
    </row>
    <row r="2860" spans="1:2" x14ac:dyDescent="0.25">
      <c r="A2860" s="474">
        <v>39622</v>
      </c>
      <c r="B2860" s="475">
        <v>1.5602</v>
      </c>
    </row>
    <row r="2861" spans="1:2" x14ac:dyDescent="0.25">
      <c r="A2861" s="474">
        <v>39621</v>
      </c>
      <c r="B2861" s="475">
        <v>1.5602</v>
      </c>
    </row>
    <row r="2862" spans="1:2" x14ac:dyDescent="0.25">
      <c r="A2862" s="474">
        <v>39620</v>
      </c>
      <c r="B2862" s="475">
        <v>1.5590999999999999</v>
      </c>
    </row>
    <row r="2863" spans="1:2" x14ac:dyDescent="0.25">
      <c r="A2863" s="474">
        <v>39619</v>
      </c>
      <c r="B2863" s="475">
        <v>1.5525</v>
      </c>
    </row>
    <row r="2864" spans="1:2" x14ac:dyDescent="0.25">
      <c r="A2864" s="474">
        <v>39618</v>
      </c>
      <c r="B2864" s="475">
        <v>1.5503</v>
      </c>
    </row>
    <row r="2865" spans="1:2" x14ac:dyDescent="0.25">
      <c r="A2865" s="474">
        <v>39617</v>
      </c>
      <c r="B2865" s="475">
        <v>1.5502</v>
      </c>
    </row>
    <row r="2866" spans="1:2" x14ac:dyDescent="0.25">
      <c r="A2866" s="474">
        <v>39616</v>
      </c>
      <c r="B2866" s="475">
        <v>1.5428999999999999</v>
      </c>
    </row>
    <row r="2867" spans="1:2" x14ac:dyDescent="0.25">
      <c r="A2867" s="474">
        <v>39615</v>
      </c>
      <c r="B2867" s="475">
        <v>1.5378000000000001</v>
      </c>
    </row>
    <row r="2868" spans="1:2" x14ac:dyDescent="0.25">
      <c r="A2868" s="474">
        <v>39614</v>
      </c>
      <c r="B2868" s="475">
        <v>1.5376000000000001</v>
      </c>
    </row>
    <row r="2869" spans="1:2" x14ac:dyDescent="0.25">
      <c r="A2869" s="474">
        <v>39613</v>
      </c>
      <c r="B2869" s="475">
        <v>1.5370999999999999</v>
      </c>
    </row>
    <row r="2870" spans="1:2" x14ac:dyDescent="0.25">
      <c r="A2870" s="474">
        <v>39612</v>
      </c>
      <c r="B2870" s="475">
        <v>1.5463</v>
      </c>
    </row>
    <row r="2871" spans="1:2" x14ac:dyDescent="0.25">
      <c r="A2871" s="474">
        <v>39611</v>
      </c>
      <c r="B2871" s="475">
        <v>1.55</v>
      </c>
    </row>
    <row r="2872" spans="1:2" x14ac:dyDescent="0.25">
      <c r="A2872" s="474">
        <v>39610</v>
      </c>
      <c r="B2872" s="475">
        <v>1.5551999999999999</v>
      </c>
    </row>
    <row r="2873" spans="1:2" x14ac:dyDescent="0.25">
      <c r="A2873" s="474">
        <v>39609</v>
      </c>
      <c r="B2873" s="475">
        <v>1.5757000000000001</v>
      </c>
    </row>
    <row r="2874" spans="1:2" x14ac:dyDescent="0.25">
      <c r="A2874" s="474">
        <v>39608</v>
      </c>
      <c r="B2874" s="475">
        <v>1.5772999999999999</v>
      </c>
    </row>
    <row r="2875" spans="1:2" x14ac:dyDescent="0.25">
      <c r="A2875" s="474">
        <v>39607</v>
      </c>
      <c r="B2875" s="475">
        <v>1.5732999999999999</v>
      </c>
    </row>
    <row r="2876" spans="1:2" x14ac:dyDescent="0.25">
      <c r="A2876" s="474">
        <v>39606</v>
      </c>
      <c r="B2876" s="475">
        <v>1.5660000000000001</v>
      </c>
    </row>
    <row r="2877" spans="1:2" x14ac:dyDescent="0.25">
      <c r="A2877" s="474">
        <v>39605</v>
      </c>
      <c r="B2877" s="475">
        <v>1.5458000000000001</v>
      </c>
    </row>
    <row r="2878" spans="1:2" x14ac:dyDescent="0.25">
      <c r="A2878" s="474">
        <v>39604</v>
      </c>
      <c r="B2878" s="475">
        <v>1.5449999999999999</v>
      </c>
    </row>
    <row r="2879" spans="1:2" x14ac:dyDescent="0.25">
      <c r="A2879" s="474">
        <v>39603</v>
      </c>
      <c r="B2879" s="475">
        <v>1.5528</v>
      </c>
    </row>
    <row r="2880" spans="1:2" x14ac:dyDescent="0.25">
      <c r="A2880" s="474">
        <v>39602</v>
      </c>
      <c r="B2880" s="475">
        <v>1.554</v>
      </c>
    </row>
    <row r="2881" spans="1:2" x14ac:dyDescent="0.25">
      <c r="A2881" s="474">
        <v>39601</v>
      </c>
      <c r="B2881" s="475">
        <v>1.5548999999999999</v>
      </c>
    </row>
    <row r="2882" spans="1:2" x14ac:dyDescent="0.25">
      <c r="A2882" s="474">
        <v>39600</v>
      </c>
      <c r="B2882" s="475">
        <v>1.5548999999999999</v>
      </c>
    </row>
    <row r="2883" spans="1:2" x14ac:dyDescent="0.25">
      <c r="A2883" s="474">
        <v>39599</v>
      </c>
      <c r="B2883" s="475">
        <v>1.5523</v>
      </c>
    </row>
    <row r="2884" spans="1:2" x14ac:dyDescent="0.25">
      <c r="A2884" s="474">
        <v>39598</v>
      </c>
      <c r="B2884" s="475">
        <v>1.5586</v>
      </c>
    </row>
    <row r="2885" spans="1:2" x14ac:dyDescent="0.25">
      <c r="A2885" s="474">
        <v>39597</v>
      </c>
      <c r="B2885" s="475">
        <v>1.5676000000000001</v>
      </c>
    </row>
    <row r="2886" spans="1:2" x14ac:dyDescent="0.25">
      <c r="A2886" s="474">
        <v>39596</v>
      </c>
      <c r="B2886" s="475">
        <v>1.5758000000000001</v>
      </c>
    </row>
    <row r="2887" spans="1:2" x14ac:dyDescent="0.25">
      <c r="A2887" s="474">
        <v>39595</v>
      </c>
      <c r="B2887" s="475">
        <v>1.5765</v>
      </c>
    </row>
    <row r="2888" spans="1:2" x14ac:dyDescent="0.25">
      <c r="A2888" s="474">
        <v>39594</v>
      </c>
      <c r="B2888" s="475">
        <v>1.5757000000000001</v>
      </c>
    </row>
    <row r="2889" spans="1:2" x14ac:dyDescent="0.25">
      <c r="A2889" s="474">
        <v>39593</v>
      </c>
      <c r="B2889" s="475">
        <v>1.5757000000000001</v>
      </c>
    </row>
    <row r="2890" spans="1:2" x14ac:dyDescent="0.25">
      <c r="A2890" s="474">
        <v>39592</v>
      </c>
      <c r="B2890" s="475">
        <v>1.5749</v>
      </c>
    </row>
    <row r="2891" spans="1:2" x14ac:dyDescent="0.25">
      <c r="A2891" s="474">
        <v>39591</v>
      </c>
      <c r="B2891" s="475">
        <v>1.5758000000000001</v>
      </c>
    </row>
    <row r="2892" spans="1:2" x14ac:dyDescent="0.25">
      <c r="A2892" s="474">
        <v>39590</v>
      </c>
      <c r="B2892" s="475">
        <v>1.5708</v>
      </c>
    </row>
    <row r="2893" spans="1:2" x14ac:dyDescent="0.25">
      <c r="A2893" s="474">
        <v>39589</v>
      </c>
      <c r="B2893" s="475">
        <v>1.5589999999999999</v>
      </c>
    </row>
    <row r="2894" spans="1:2" x14ac:dyDescent="0.25">
      <c r="A2894" s="474">
        <v>39588</v>
      </c>
      <c r="B2894" s="475">
        <v>1.5563</v>
      </c>
    </row>
    <row r="2895" spans="1:2" x14ac:dyDescent="0.25">
      <c r="A2895" s="474">
        <v>39587</v>
      </c>
      <c r="B2895" s="475">
        <v>1.5571999999999999</v>
      </c>
    </row>
    <row r="2896" spans="1:2" x14ac:dyDescent="0.25">
      <c r="A2896" s="474">
        <v>39586</v>
      </c>
      <c r="B2896" s="475">
        <v>1.5571999999999999</v>
      </c>
    </row>
    <row r="2897" spans="1:2" x14ac:dyDescent="0.25">
      <c r="A2897" s="474">
        <v>39585</v>
      </c>
      <c r="B2897" s="475">
        <v>1.5498000000000001</v>
      </c>
    </row>
    <row r="2898" spans="1:2" x14ac:dyDescent="0.25">
      <c r="A2898" s="474">
        <v>39584</v>
      </c>
      <c r="B2898" s="475">
        <v>1.5479000000000001</v>
      </c>
    </row>
    <row r="2899" spans="1:2" x14ac:dyDescent="0.25">
      <c r="A2899" s="474">
        <v>39583</v>
      </c>
      <c r="B2899" s="475">
        <v>1.5455000000000001</v>
      </c>
    </row>
    <row r="2900" spans="1:2" x14ac:dyDescent="0.25">
      <c r="A2900" s="474">
        <v>39582</v>
      </c>
      <c r="B2900" s="475">
        <v>1.5506</v>
      </c>
    </row>
    <row r="2901" spans="1:2" x14ac:dyDescent="0.25">
      <c r="A2901" s="474">
        <v>39581</v>
      </c>
      <c r="B2901" s="475">
        <v>1.546</v>
      </c>
    </row>
    <row r="2902" spans="1:2" x14ac:dyDescent="0.25">
      <c r="A2902" s="474">
        <v>39580</v>
      </c>
      <c r="B2902" s="475">
        <v>1.5477000000000001</v>
      </c>
    </row>
    <row r="2903" spans="1:2" x14ac:dyDescent="0.25">
      <c r="A2903" s="474">
        <v>39579</v>
      </c>
      <c r="B2903" s="475">
        <v>1.5478000000000001</v>
      </c>
    </row>
    <row r="2904" spans="1:2" x14ac:dyDescent="0.25">
      <c r="A2904" s="474">
        <v>39578</v>
      </c>
      <c r="B2904" s="475">
        <v>1.5436000000000001</v>
      </c>
    </row>
    <row r="2905" spans="1:2" x14ac:dyDescent="0.25">
      <c r="A2905" s="474">
        <v>39577</v>
      </c>
      <c r="B2905" s="475">
        <v>1.5364</v>
      </c>
    </row>
    <row r="2906" spans="1:2" x14ac:dyDescent="0.25">
      <c r="A2906" s="474">
        <v>39576</v>
      </c>
      <c r="B2906" s="475">
        <v>1.5463</v>
      </c>
    </row>
    <row r="2907" spans="1:2" x14ac:dyDescent="0.25">
      <c r="A2907" s="474">
        <v>39575</v>
      </c>
      <c r="B2907" s="475">
        <v>1.5519000000000001</v>
      </c>
    </row>
    <row r="2908" spans="1:2" x14ac:dyDescent="0.25">
      <c r="A2908" s="474">
        <v>39574</v>
      </c>
      <c r="B2908" s="475">
        <v>1.5464</v>
      </c>
    </row>
    <row r="2909" spans="1:2" x14ac:dyDescent="0.25">
      <c r="A2909" s="474">
        <v>39573</v>
      </c>
      <c r="B2909" s="475">
        <v>1.5419</v>
      </c>
    </row>
    <row r="2910" spans="1:2" x14ac:dyDescent="0.25">
      <c r="A2910" s="474">
        <v>39572</v>
      </c>
      <c r="B2910" s="475">
        <v>1.5419</v>
      </c>
    </row>
    <row r="2911" spans="1:2" x14ac:dyDescent="0.25">
      <c r="A2911" s="474">
        <v>39571</v>
      </c>
      <c r="B2911" s="475">
        <v>1.5449999999999999</v>
      </c>
    </row>
    <row r="2912" spans="1:2" x14ac:dyDescent="0.25">
      <c r="A2912" s="474">
        <v>39570</v>
      </c>
      <c r="B2912" s="475">
        <v>1.5555000000000001</v>
      </c>
    </row>
    <row r="2913" spans="1:2" x14ac:dyDescent="0.25">
      <c r="A2913" s="474">
        <v>39569</v>
      </c>
      <c r="B2913" s="475">
        <v>1.5569</v>
      </c>
    </row>
    <row r="2914" spans="1:2" x14ac:dyDescent="0.25">
      <c r="A2914" s="474">
        <v>39568</v>
      </c>
      <c r="B2914" s="475">
        <v>1.5608</v>
      </c>
    </row>
    <row r="2915" spans="1:2" x14ac:dyDescent="0.25">
      <c r="A2915" s="474">
        <v>39567</v>
      </c>
      <c r="B2915" s="475">
        <v>1.5636000000000001</v>
      </c>
    </row>
    <row r="2916" spans="1:2" x14ac:dyDescent="0.25">
      <c r="A2916" s="474">
        <v>39566</v>
      </c>
      <c r="B2916" s="475">
        <v>1.5622</v>
      </c>
    </row>
    <row r="2917" spans="1:2" x14ac:dyDescent="0.25">
      <c r="A2917" s="474">
        <v>39565</v>
      </c>
      <c r="B2917" s="475">
        <v>1.5624</v>
      </c>
    </row>
    <row r="2918" spans="1:2" x14ac:dyDescent="0.25">
      <c r="A2918" s="474">
        <v>39564</v>
      </c>
      <c r="B2918" s="475">
        <v>1.5645</v>
      </c>
    </row>
    <row r="2919" spans="1:2" x14ac:dyDescent="0.25">
      <c r="A2919" s="474">
        <v>39563</v>
      </c>
      <c r="B2919" s="475">
        <v>1.5786</v>
      </c>
    </row>
    <row r="2920" spans="1:2" x14ac:dyDescent="0.25">
      <c r="A2920" s="474">
        <v>39562</v>
      </c>
      <c r="B2920" s="475">
        <v>1.5951</v>
      </c>
    </row>
    <row r="2921" spans="1:2" x14ac:dyDescent="0.25">
      <c r="A2921" s="474">
        <v>39561</v>
      </c>
      <c r="B2921" s="475">
        <v>1.593</v>
      </c>
    </row>
    <row r="2922" spans="1:2" x14ac:dyDescent="0.25">
      <c r="A2922" s="474">
        <v>39560</v>
      </c>
      <c r="B2922" s="475">
        <v>1.5855999999999999</v>
      </c>
    </row>
    <row r="2923" spans="1:2" x14ac:dyDescent="0.25">
      <c r="A2923" s="474">
        <v>39559</v>
      </c>
      <c r="B2923" s="475">
        <v>1.5811999999999999</v>
      </c>
    </row>
    <row r="2924" spans="1:2" x14ac:dyDescent="0.25">
      <c r="A2924" s="474">
        <v>39558</v>
      </c>
      <c r="B2924" s="475">
        <v>1.5811999999999999</v>
      </c>
    </row>
    <row r="2925" spans="1:2" x14ac:dyDescent="0.25">
      <c r="A2925" s="474">
        <v>39557</v>
      </c>
      <c r="B2925" s="475">
        <v>1.5851999999999999</v>
      </c>
    </row>
    <row r="2926" spans="1:2" x14ac:dyDescent="0.25">
      <c r="A2926" s="474">
        <v>39556</v>
      </c>
      <c r="B2926" s="475">
        <v>1.5927</v>
      </c>
    </row>
    <row r="2927" spans="1:2" x14ac:dyDescent="0.25">
      <c r="A2927" s="474">
        <v>39555</v>
      </c>
      <c r="B2927" s="475">
        <v>1.5868</v>
      </c>
    </row>
    <row r="2928" spans="1:2" x14ac:dyDescent="0.25">
      <c r="A2928" s="474">
        <v>39554</v>
      </c>
      <c r="B2928" s="475">
        <v>1.5820000000000001</v>
      </c>
    </row>
    <row r="2929" spans="1:2" x14ac:dyDescent="0.25">
      <c r="A2929" s="474">
        <v>39553</v>
      </c>
      <c r="B2929" s="475">
        <v>1.5769</v>
      </c>
    </row>
    <row r="2930" spans="1:2" x14ac:dyDescent="0.25">
      <c r="A2930" s="474">
        <v>39552</v>
      </c>
      <c r="B2930" s="475">
        <v>1.5794999999999999</v>
      </c>
    </row>
    <row r="2931" spans="1:2" x14ac:dyDescent="0.25">
      <c r="A2931" s="474">
        <v>39551</v>
      </c>
      <c r="B2931" s="475">
        <v>1.5803</v>
      </c>
    </row>
    <row r="2932" spans="1:2" x14ac:dyDescent="0.25">
      <c r="A2932" s="474">
        <v>39550</v>
      </c>
      <c r="B2932" s="475">
        <v>1.5792999999999999</v>
      </c>
    </row>
    <row r="2933" spans="1:2" x14ac:dyDescent="0.25">
      <c r="A2933" s="474">
        <v>39549</v>
      </c>
      <c r="B2933" s="475">
        <v>1.5824</v>
      </c>
    </row>
    <row r="2934" spans="1:2" x14ac:dyDescent="0.25">
      <c r="A2934" s="474">
        <v>39548</v>
      </c>
      <c r="B2934" s="475">
        <v>1.5738000000000001</v>
      </c>
    </row>
    <row r="2935" spans="1:2" x14ac:dyDescent="0.25">
      <c r="A2935" s="474">
        <v>39547</v>
      </c>
      <c r="B2935" s="475">
        <v>1.5730999999999999</v>
      </c>
    </row>
    <row r="2936" spans="1:2" x14ac:dyDescent="0.25">
      <c r="A2936" s="474">
        <v>39546</v>
      </c>
      <c r="B2936" s="475">
        <v>1.5704</v>
      </c>
    </row>
    <row r="2937" spans="1:2" x14ac:dyDescent="0.25">
      <c r="A2937" s="474">
        <v>39545</v>
      </c>
      <c r="B2937" s="475">
        <v>1.5731999999999999</v>
      </c>
    </row>
    <row r="2938" spans="1:2" x14ac:dyDescent="0.25">
      <c r="A2938" s="474">
        <v>39544</v>
      </c>
      <c r="B2938" s="475">
        <v>1.5731999999999999</v>
      </c>
    </row>
    <row r="2939" spans="1:2" x14ac:dyDescent="0.25">
      <c r="A2939" s="474">
        <v>39543</v>
      </c>
      <c r="B2939" s="475">
        <v>1.5712999999999999</v>
      </c>
    </row>
    <row r="2940" spans="1:2" x14ac:dyDescent="0.25">
      <c r="A2940" s="474">
        <v>39542</v>
      </c>
      <c r="B2940" s="475">
        <v>1.5634999999999999</v>
      </c>
    </row>
    <row r="2941" spans="1:2" x14ac:dyDescent="0.25">
      <c r="A2941" s="474">
        <v>39541</v>
      </c>
      <c r="B2941" s="475">
        <v>1.5618000000000001</v>
      </c>
    </row>
    <row r="2942" spans="1:2" x14ac:dyDescent="0.25">
      <c r="A2942" s="474">
        <v>39540</v>
      </c>
      <c r="B2942" s="475">
        <v>1.5694999999999999</v>
      </c>
    </row>
    <row r="2943" spans="1:2" x14ac:dyDescent="0.25">
      <c r="A2943" s="474">
        <v>39539</v>
      </c>
      <c r="B2943" s="475">
        <v>1.5799000000000001</v>
      </c>
    </row>
    <row r="2944" spans="1:2" x14ac:dyDescent="0.25">
      <c r="A2944" s="474">
        <v>39538</v>
      </c>
      <c r="B2944" s="475">
        <v>1.579</v>
      </c>
    </row>
    <row r="2945" spans="1:2" x14ac:dyDescent="0.25">
      <c r="A2945" s="474">
        <v>39537</v>
      </c>
      <c r="B2945" s="475">
        <v>1.579</v>
      </c>
    </row>
    <row r="2946" spans="1:2" x14ac:dyDescent="0.25">
      <c r="A2946" s="474">
        <v>39536</v>
      </c>
      <c r="B2946" s="475">
        <v>1.5784</v>
      </c>
    </row>
    <row r="2947" spans="1:2" x14ac:dyDescent="0.25">
      <c r="A2947" s="474">
        <v>39535</v>
      </c>
      <c r="B2947" s="475">
        <v>1.58</v>
      </c>
    </row>
    <row r="2948" spans="1:2" x14ac:dyDescent="0.25">
      <c r="A2948" s="474">
        <v>39534</v>
      </c>
      <c r="B2948" s="475">
        <v>1.5681</v>
      </c>
    </row>
    <row r="2949" spans="1:2" x14ac:dyDescent="0.25">
      <c r="A2949" s="474">
        <v>39533</v>
      </c>
      <c r="B2949" s="475">
        <v>1.5531999999999999</v>
      </c>
    </row>
    <row r="2950" spans="1:2" x14ac:dyDescent="0.25">
      <c r="A2950" s="474">
        <v>39532</v>
      </c>
      <c r="B2950" s="475">
        <v>1.54</v>
      </c>
    </row>
    <row r="2951" spans="1:2" x14ac:dyDescent="0.25">
      <c r="A2951" s="474">
        <v>39531</v>
      </c>
      <c r="B2951" s="475">
        <v>1.5428999999999999</v>
      </c>
    </row>
    <row r="2952" spans="1:2" x14ac:dyDescent="0.25">
      <c r="A2952" s="474">
        <v>39530</v>
      </c>
      <c r="B2952" s="475">
        <v>1.5428999999999999</v>
      </c>
    </row>
    <row r="2953" spans="1:2" x14ac:dyDescent="0.25">
      <c r="A2953" s="474">
        <v>39529</v>
      </c>
      <c r="B2953" s="475">
        <v>1.5438000000000001</v>
      </c>
    </row>
    <row r="2954" spans="1:2" x14ac:dyDescent="0.25">
      <c r="A2954" s="474">
        <v>39528</v>
      </c>
      <c r="B2954" s="475">
        <v>1.5529999999999999</v>
      </c>
    </row>
    <row r="2955" spans="1:2" x14ac:dyDescent="0.25">
      <c r="A2955" s="474">
        <v>39527</v>
      </c>
      <c r="B2955" s="475">
        <v>1.5678000000000001</v>
      </c>
    </row>
    <row r="2956" spans="1:2" x14ac:dyDescent="0.25">
      <c r="A2956" s="474">
        <v>39526</v>
      </c>
      <c r="B2956" s="475">
        <v>1.5763</v>
      </c>
    </row>
    <row r="2957" spans="1:2" x14ac:dyDescent="0.25">
      <c r="A2957" s="474">
        <v>39525</v>
      </c>
      <c r="B2957" s="475">
        <v>1.577</v>
      </c>
    </row>
    <row r="2958" spans="1:2" x14ac:dyDescent="0.25">
      <c r="A2958" s="474">
        <v>39524</v>
      </c>
      <c r="B2958" s="475">
        <v>1.5668</v>
      </c>
    </row>
    <row r="2959" spans="1:2" x14ac:dyDescent="0.25">
      <c r="A2959" s="474">
        <v>39523</v>
      </c>
      <c r="B2959" s="475">
        <v>1.5669</v>
      </c>
    </row>
    <row r="2960" spans="1:2" x14ac:dyDescent="0.25">
      <c r="A2960" s="474">
        <v>39522</v>
      </c>
      <c r="B2960" s="475">
        <v>1.5609999999999999</v>
      </c>
    </row>
    <row r="2961" spans="1:2" x14ac:dyDescent="0.25">
      <c r="A2961" s="474">
        <v>39521</v>
      </c>
      <c r="B2961" s="475">
        <v>1.5567</v>
      </c>
    </row>
    <row r="2962" spans="1:2" x14ac:dyDescent="0.25">
      <c r="A2962" s="474">
        <v>39520</v>
      </c>
      <c r="B2962" s="475">
        <v>1.5409999999999999</v>
      </c>
    </row>
    <row r="2963" spans="1:2" x14ac:dyDescent="0.25">
      <c r="A2963" s="474">
        <v>39519</v>
      </c>
      <c r="B2963" s="475">
        <v>1.5361</v>
      </c>
    </row>
    <row r="2964" spans="1:2" x14ac:dyDescent="0.25">
      <c r="A2964" s="474">
        <v>39518</v>
      </c>
      <c r="B2964" s="475">
        <v>1.5367</v>
      </c>
    </row>
    <row r="2965" spans="1:2" x14ac:dyDescent="0.25">
      <c r="A2965" s="474">
        <v>39517</v>
      </c>
      <c r="B2965" s="475">
        <v>1.5350999999999999</v>
      </c>
    </row>
    <row r="2966" spans="1:2" x14ac:dyDescent="0.25">
      <c r="A2966" s="474">
        <v>39516</v>
      </c>
      <c r="B2966" s="475">
        <v>1.5350999999999999</v>
      </c>
    </row>
    <row r="2967" spans="1:2" x14ac:dyDescent="0.25">
      <c r="A2967" s="474">
        <v>39515</v>
      </c>
      <c r="B2967" s="475">
        <v>1.538</v>
      </c>
    </row>
    <row r="2968" spans="1:2" x14ac:dyDescent="0.25">
      <c r="A2968" s="474">
        <v>39514</v>
      </c>
      <c r="B2968" s="475">
        <v>1.5309999999999999</v>
      </c>
    </row>
    <row r="2969" spans="1:2" x14ac:dyDescent="0.25">
      <c r="A2969" s="474">
        <v>39513</v>
      </c>
      <c r="B2969" s="475">
        <v>1.5212000000000001</v>
      </c>
    </row>
    <row r="2970" spans="1:2" x14ac:dyDescent="0.25">
      <c r="A2970" s="474">
        <v>39512</v>
      </c>
      <c r="B2970" s="475">
        <v>1.5202</v>
      </c>
    </row>
    <row r="2971" spans="1:2" x14ac:dyDescent="0.25">
      <c r="A2971" s="474">
        <v>39511</v>
      </c>
      <c r="B2971" s="475">
        <v>1.5196000000000001</v>
      </c>
    </row>
    <row r="2972" spans="1:2" x14ac:dyDescent="0.25">
      <c r="A2972" s="474">
        <v>39510</v>
      </c>
      <c r="B2972" s="475">
        <v>1.5174000000000001</v>
      </c>
    </row>
    <row r="2973" spans="1:2" x14ac:dyDescent="0.25">
      <c r="A2973" s="474">
        <v>39509</v>
      </c>
      <c r="B2973" s="475">
        <v>1.5175000000000001</v>
      </c>
    </row>
    <row r="2974" spans="1:2" x14ac:dyDescent="0.25">
      <c r="A2974" s="474">
        <v>39508</v>
      </c>
      <c r="B2974" s="475">
        <v>1.5189999999999999</v>
      </c>
    </row>
    <row r="2975" spans="1:2" x14ac:dyDescent="0.25">
      <c r="A2975" s="474">
        <v>39507</v>
      </c>
      <c r="B2975" s="475">
        <v>1.5125999999999999</v>
      </c>
    </row>
    <row r="2976" spans="1:2" x14ac:dyDescent="0.25">
      <c r="A2976" s="474">
        <v>39506</v>
      </c>
      <c r="B2976" s="475">
        <v>1.5037</v>
      </c>
    </row>
    <row r="2977" spans="1:2" x14ac:dyDescent="0.25">
      <c r="A2977" s="474">
        <v>39505</v>
      </c>
      <c r="B2977" s="475">
        <v>1.4852000000000001</v>
      </c>
    </row>
    <row r="2978" spans="1:2" x14ac:dyDescent="0.25">
      <c r="A2978" s="474">
        <v>39504</v>
      </c>
      <c r="B2978" s="475">
        <v>1.482</v>
      </c>
    </row>
    <row r="2979" spans="1:2" x14ac:dyDescent="0.25">
      <c r="A2979" s="474">
        <v>39503</v>
      </c>
      <c r="B2979" s="475">
        <v>1.4822</v>
      </c>
    </row>
    <row r="2980" spans="1:2" x14ac:dyDescent="0.25">
      <c r="A2980" s="474">
        <v>39502</v>
      </c>
      <c r="B2980" s="475">
        <v>1.4822</v>
      </c>
    </row>
    <row r="2981" spans="1:2" x14ac:dyDescent="0.25">
      <c r="A2981" s="474">
        <v>39501</v>
      </c>
      <c r="B2981" s="475">
        <v>1.4818</v>
      </c>
    </row>
    <row r="2982" spans="1:2" x14ac:dyDescent="0.25">
      <c r="A2982" s="474">
        <v>39500</v>
      </c>
      <c r="B2982" s="475">
        <v>1.474</v>
      </c>
    </row>
    <row r="2983" spans="1:2" x14ac:dyDescent="0.25">
      <c r="A2983" s="474">
        <v>39499</v>
      </c>
      <c r="B2983" s="475">
        <v>1.4701</v>
      </c>
    </row>
    <row r="2984" spans="1:2" x14ac:dyDescent="0.25">
      <c r="A2984" s="474">
        <v>39498</v>
      </c>
      <c r="B2984" s="475">
        <v>1.4701</v>
      </c>
    </row>
    <row r="2985" spans="1:2" x14ac:dyDescent="0.25">
      <c r="A2985" s="474">
        <v>39497</v>
      </c>
      <c r="B2985" s="475">
        <v>1.4659</v>
      </c>
    </row>
    <row r="2986" spans="1:2" x14ac:dyDescent="0.25">
      <c r="A2986" s="474">
        <v>39496</v>
      </c>
      <c r="B2986" s="475">
        <v>1.4677</v>
      </c>
    </row>
    <row r="2987" spans="1:2" x14ac:dyDescent="0.25">
      <c r="A2987" s="474">
        <v>39495</v>
      </c>
      <c r="B2987" s="475">
        <v>1.4677</v>
      </c>
    </row>
    <row r="2988" spans="1:2" x14ac:dyDescent="0.25">
      <c r="A2988" s="474">
        <v>39494</v>
      </c>
      <c r="B2988" s="475">
        <v>1.4657</v>
      </c>
    </row>
    <row r="2989" spans="1:2" x14ac:dyDescent="0.25">
      <c r="A2989" s="474">
        <v>39493</v>
      </c>
      <c r="B2989" s="475">
        <v>1.4595</v>
      </c>
    </row>
    <row r="2990" spans="1:2" x14ac:dyDescent="0.25">
      <c r="A2990" s="474">
        <v>39492</v>
      </c>
      <c r="B2990" s="475">
        <v>1.4573</v>
      </c>
    </row>
    <row r="2991" spans="1:2" x14ac:dyDescent="0.25">
      <c r="A2991" s="474">
        <v>39491</v>
      </c>
      <c r="B2991" s="475">
        <v>1.4537</v>
      </c>
    </row>
    <row r="2992" spans="1:2" x14ac:dyDescent="0.25">
      <c r="A2992" s="474">
        <v>39490</v>
      </c>
      <c r="B2992" s="475">
        <v>1.4530000000000001</v>
      </c>
    </row>
    <row r="2993" spans="1:2" x14ac:dyDescent="0.25">
      <c r="A2993" s="474">
        <v>39489</v>
      </c>
      <c r="B2993" s="475">
        <v>1.4500999999999999</v>
      </c>
    </row>
    <row r="2994" spans="1:2" x14ac:dyDescent="0.25">
      <c r="A2994" s="474">
        <v>39488</v>
      </c>
      <c r="B2994" s="475">
        <v>1.4500999999999999</v>
      </c>
    </row>
    <row r="2995" spans="1:2" x14ac:dyDescent="0.25">
      <c r="A2995" s="474">
        <v>39487</v>
      </c>
      <c r="B2995" s="475">
        <v>1.4487000000000001</v>
      </c>
    </row>
    <row r="2996" spans="1:2" x14ac:dyDescent="0.25">
      <c r="A2996" s="474">
        <v>39486</v>
      </c>
      <c r="B2996" s="475">
        <v>1.4585999999999999</v>
      </c>
    </row>
    <row r="2997" spans="1:2" x14ac:dyDescent="0.25">
      <c r="A2997" s="474">
        <v>39485</v>
      </c>
      <c r="B2997" s="475">
        <v>1.4635</v>
      </c>
    </row>
    <row r="2998" spans="1:2" x14ac:dyDescent="0.25">
      <c r="A2998" s="474">
        <v>39484</v>
      </c>
      <c r="B2998" s="475">
        <v>1.4749000000000001</v>
      </c>
    </row>
    <row r="2999" spans="1:2" x14ac:dyDescent="0.25">
      <c r="A2999" s="474">
        <v>39483</v>
      </c>
      <c r="B2999" s="475">
        <v>1.4814000000000001</v>
      </c>
    </row>
    <row r="3000" spans="1:2" x14ac:dyDescent="0.25">
      <c r="A3000" s="474">
        <v>39482</v>
      </c>
      <c r="B3000" s="475">
        <v>1.4798</v>
      </c>
    </row>
    <row r="3001" spans="1:2" x14ac:dyDescent="0.25">
      <c r="A3001" s="474">
        <v>39481</v>
      </c>
      <c r="B3001" s="475">
        <v>1.4797</v>
      </c>
    </row>
    <row r="3002" spans="1:2" x14ac:dyDescent="0.25">
      <c r="A3002" s="474">
        <v>39480</v>
      </c>
      <c r="B3002" s="475">
        <v>1.4861</v>
      </c>
    </row>
    <row r="3003" spans="1:2" x14ac:dyDescent="0.25">
      <c r="A3003" s="474">
        <v>39479</v>
      </c>
      <c r="B3003" s="475">
        <v>1.4853000000000001</v>
      </c>
    </row>
    <row r="3004" spans="1:2" x14ac:dyDescent="0.25">
      <c r="A3004" s="474">
        <v>39478</v>
      </c>
      <c r="B3004" s="475">
        <v>1.4782999999999999</v>
      </c>
    </row>
    <row r="3005" spans="1:2" x14ac:dyDescent="0.25">
      <c r="A3005" s="474">
        <v>39477</v>
      </c>
      <c r="B3005" s="475">
        <v>1.4772000000000001</v>
      </c>
    </row>
    <row r="3006" spans="1:2" x14ac:dyDescent="0.25">
      <c r="A3006" s="474">
        <v>39476</v>
      </c>
      <c r="B3006" s="475">
        <v>1.4712000000000001</v>
      </c>
    </row>
    <row r="3007" spans="1:2" x14ac:dyDescent="0.25">
      <c r="A3007" s="474">
        <v>39475</v>
      </c>
      <c r="B3007" s="475">
        <v>1.4676</v>
      </c>
    </row>
    <row r="3008" spans="1:2" x14ac:dyDescent="0.25">
      <c r="A3008" s="474">
        <v>39474</v>
      </c>
      <c r="B3008" s="475">
        <v>1.4676</v>
      </c>
    </row>
    <row r="3009" spans="1:2" x14ac:dyDescent="0.25">
      <c r="A3009" s="474">
        <v>39473</v>
      </c>
      <c r="B3009" s="475">
        <v>1.4733000000000001</v>
      </c>
    </row>
    <row r="3010" spans="1:2" x14ac:dyDescent="0.25">
      <c r="A3010" s="474">
        <v>39472</v>
      </c>
      <c r="B3010" s="475">
        <v>1.4653</v>
      </c>
    </row>
    <row r="3011" spans="1:2" x14ac:dyDescent="0.25">
      <c r="A3011" s="474">
        <v>39471</v>
      </c>
      <c r="B3011" s="475">
        <v>1.4602999999999999</v>
      </c>
    </row>
    <row r="3012" spans="1:2" x14ac:dyDescent="0.25">
      <c r="A3012" s="474">
        <v>39470</v>
      </c>
      <c r="B3012" s="475">
        <v>1.4486000000000001</v>
      </c>
    </row>
    <row r="3013" spans="1:2" x14ac:dyDescent="0.25">
      <c r="A3013" s="474">
        <v>39469</v>
      </c>
      <c r="B3013" s="475">
        <v>1.4519</v>
      </c>
    </row>
    <row r="3014" spans="1:2" x14ac:dyDescent="0.25">
      <c r="A3014" s="474">
        <v>39468</v>
      </c>
      <c r="B3014" s="475">
        <v>1.4615</v>
      </c>
    </row>
    <row r="3015" spans="1:2" x14ac:dyDescent="0.25">
      <c r="A3015" s="474">
        <v>39467</v>
      </c>
      <c r="B3015" s="475">
        <v>1.4616</v>
      </c>
    </row>
    <row r="3016" spans="1:2" x14ac:dyDescent="0.25">
      <c r="A3016" s="474">
        <v>39466</v>
      </c>
      <c r="B3016" s="475">
        <v>1.4639</v>
      </c>
    </row>
    <row r="3017" spans="1:2" x14ac:dyDescent="0.25">
      <c r="A3017" s="474">
        <v>39465</v>
      </c>
      <c r="B3017" s="475">
        <v>1.466</v>
      </c>
    </row>
    <row r="3018" spans="1:2" x14ac:dyDescent="0.25">
      <c r="A3018" s="474">
        <v>39464</v>
      </c>
      <c r="B3018" s="475">
        <v>1.4784999999999999</v>
      </c>
    </row>
    <row r="3019" spans="1:2" x14ac:dyDescent="0.25">
      <c r="A3019" s="474">
        <v>39463</v>
      </c>
      <c r="B3019" s="475">
        <v>1.4866999999999999</v>
      </c>
    </row>
    <row r="3020" spans="1:2" x14ac:dyDescent="0.25">
      <c r="A3020" s="474">
        <v>39462</v>
      </c>
      <c r="B3020" s="475">
        <v>1.4846999999999999</v>
      </c>
    </row>
    <row r="3021" spans="1:2" x14ac:dyDescent="0.25">
      <c r="A3021" s="474">
        <v>39461</v>
      </c>
      <c r="B3021" s="475">
        <v>1.4772000000000001</v>
      </c>
    </row>
    <row r="3022" spans="1:2" x14ac:dyDescent="0.25">
      <c r="A3022" s="474">
        <v>39460</v>
      </c>
      <c r="B3022" s="475">
        <v>1.4772000000000001</v>
      </c>
    </row>
    <row r="3023" spans="1:2" x14ac:dyDescent="0.25">
      <c r="A3023" s="474">
        <v>39459</v>
      </c>
      <c r="B3023" s="475">
        <v>1.4792000000000001</v>
      </c>
    </row>
    <row r="3024" spans="1:2" x14ac:dyDescent="0.25">
      <c r="A3024" s="474">
        <v>39458</v>
      </c>
      <c r="B3024" s="475">
        <v>1.4694</v>
      </c>
    </row>
    <row r="3025" spans="1:2" x14ac:dyDescent="0.25">
      <c r="A3025" s="474">
        <v>39457</v>
      </c>
      <c r="B3025" s="475">
        <v>1.47</v>
      </c>
    </row>
    <row r="3026" spans="1:2" x14ac:dyDescent="0.25">
      <c r="A3026" s="474">
        <v>39456</v>
      </c>
      <c r="B3026" s="475">
        <v>1.4704999999999999</v>
      </c>
    </row>
    <row r="3027" spans="1:2" x14ac:dyDescent="0.25">
      <c r="A3027" s="474">
        <v>39455</v>
      </c>
      <c r="B3027" s="475">
        <v>1.4713000000000001</v>
      </c>
    </row>
    <row r="3028" spans="1:2" x14ac:dyDescent="0.25">
      <c r="A3028" s="474">
        <v>39454</v>
      </c>
      <c r="B3028" s="475">
        <v>1.4738</v>
      </c>
    </row>
    <row r="3029" spans="1:2" x14ac:dyDescent="0.25">
      <c r="A3029" s="474">
        <v>39453</v>
      </c>
      <c r="B3029" s="475">
        <v>1.4739</v>
      </c>
    </row>
    <row r="3030" spans="1:2" x14ac:dyDescent="0.25">
      <c r="A3030" s="474">
        <v>39452</v>
      </c>
      <c r="B3030" s="475">
        <v>1.4743999999999999</v>
      </c>
    </row>
    <row r="3031" spans="1:2" x14ac:dyDescent="0.25">
      <c r="A3031" s="474">
        <v>39451</v>
      </c>
      <c r="B3031" s="475">
        <v>1.4724999999999999</v>
      </c>
    </row>
    <row r="3032" spans="1:2" x14ac:dyDescent="0.25">
      <c r="A3032" s="474">
        <v>39450</v>
      </c>
      <c r="B3032" s="475">
        <v>1.4654</v>
      </c>
    </row>
    <row r="3033" spans="1:2" x14ac:dyDescent="0.25">
      <c r="A3033" s="474">
        <v>39449</v>
      </c>
      <c r="B3033" s="475">
        <v>1.4587000000000001</v>
      </c>
    </row>
    <row r="3034" spans="1:2" x14ac:dyDescent="0.25">
      <c r="A3034" s="474">
        <v>39448</v>
      </c>
      <c r="B3034" s="475">
        <v>1.4699</v>
      </c>
    </row>
    <row r="3035" spans="1:2" x14ac:dyDescent="0.25">
      <c r="A3035" s="474">
        <v>39447</v>
      </c>
      <c r="B3035" s="475">
        <v>1.4719</v>
      </c>
    </row>
    <row r="3036" spans="1:2" x14ac:dyDescent="0.25">
      <c r="A3036" s="474">
        <v>39446</v>
      </c>
      <c r="B3036" s="475">
        <v>1.4718</v>
      </c>
    </row>
    <row r="3037" spans="1:2" x14ac:dyDescent="0.25">
      <c r="A3037" s="474">
        <v>39445</v>
      </c>
      <c r="B3037" s="475">
        <v>1.4654</v>
      </c>
    </row>
    <row r="3038" spans="1:2" x14ac:dyDescent="0.25">
      <c r="A3038" s="474">
        <v>39444</v>
      </c>
      <c r="B3038" s="475">
        <v>1.4520999999999999</v>
      </c>
    </row>
    <row r="3039" spans="1:2" x14ac:dyDescent="0.25">
      <c r="A3039" s="474">
        <v>39443</v>
      </c>
      <c r="B3039" s="475">
        <v>1.4434</v>
      </c>
    </row>
    <row r="3040" spans="1:2" x14ac:dyDescent="0.25">
      <c r="A3040" s="474">
        <v>39442</v>
      </c>
      <c r="B3040" s="475">
        <v>1.4392</v>
      </c>
    </row>
    <row r="3041" spans="1:2" x14ac:dyDescent="0.25">
      <c r="A3041" s="474">
        <v>39441</v>
      </c>
      <c r="B3041" s="475">
        <v>1.4389000000000001</v>
      </c>
    </row>
    <row r="3042" spans="1:2" x14ac:dyDescent="0.25">
      <c r="A3042" s="474">
        <v>39440</v>
      </c>
      <c r="B3042" s="475">
        <v>1.4377</v>
      </c>
    </row>
    <row r="3043" spans="1:2" x14ac:dyDescent="0.25">
      <c r="A3043" s="474">
        <v>39439</v>
      </c>
      <c r="B3043" s="475">
        <v>1.4376</v>
      </c>
    </row>
    <row r="3044" spans="1:2" x14ac:dyDescent="0.25">
      <c r="A3044" s="474">
        <v>39438</v>
      </c>
      <c r="B3044" s="475">
        <v>1.4359</v>
      </c>
    </row>
    <row r="3045" spans="1:2" x14ac:dyDescent="0.25">
      <c r="A3045" s="474">
        <v>39437</v>
      </c>
      <c r="B3045" s="475">
        <v>1.4359999999999999</v>
      </c>
    </row>
    <row r="3046" spans="1:2" x14ac:dyDescent="0.25">
      <c r="A3046" s="474">
        <v>39436</v>
      </c>
      <c r="B3046" s="475">
        <v>1.4397</v>
      </c>
    </row>
    <row r="3047" spans="1:2" x14ac:dyDescent="0.25">
      <c r="A3047" s="474">
        <v>39435</v>
      </c>
      <c r="B3047" s="475">
        <v>1.4400999999999999</v>
      </c>
    </row>
    <row r="3048" spans="1:2" x14ac:dyDescent="0.25">
      <c r="A3048" s="474">
        <v>39434</v>
      </c>
      <c r="B3048" s="475">
        <v>1.4399</v>
      </c>
    </row>
    <row r="3049" spans="1:2" x14ac:dyDescent="0.25">
      <c r="A3049" s="474">
        <v>39433</v>
      </c>
      <c r="B3049" s="475">
        <v>1.4422999999999999</v>
      </c>
    </row>
    <row r="3050" spans="1:2" x14ac:dyDescent="0.25">
      <c r="A3050" s="474">
        <v>39432</v>
      </c>
      <c r="B3050" s="475">
        <v>1.4423999999999999</v>
      </c>
    </row>
    <row r="3051" spans="1:2" x14ac:dyDescent="0.25">
      <c r="A3051" s="474">
        <v>39431</v>
      </c>
      <c r="B3051" s="475">
        <v>1.456</v>
      </c>
    </row>
    <row r="3052" spans="1:2" x14ac:dyDescent="0.25">
      <c r="A3052" s="474">
        <v>39430</v>
      </c>
      <c r="B3052" s="475">
        <v>1.4685999999999999</v>
      </c>
    </row>
    <row r="3053" spans="1:2" x14ac:dyDescent="0.25">
      <c r="A3053" s="474">
        <v>39429</v>
      </c>
      <c r="B3053" s="475">
        <v>1.4679</v>
      </c>
    </row>
    <row r="3054" spans="1:2" x14ac:dyDescent="0.25">
      <c r="A3054" s="474">
        <v>39428</v>
      </c>
      <c r="B3054" s="475">
        <v>1.4706999999999999</v>
      </c>
    </row>
    <row r="3055" spans="1:2" x14ac:dyDescent="0.25">
      <c r="A3055" s="474">
        <v>39427</v>
      </c>
      <c r="B3055" s="475">
        <v>1.4672000000000001</v>
      </c>
    </row>
    <row r="3056" spans="1:2" x14ac:dyDescent="0.25">
      <c r="A3056" s="474">
        <v>39426</v>
      </c>
      <c r="B3056" s="475">
        <v>1.4653</v>
      </c>
    </row>
    <row r="3057" spans="1:2" x14ac:dyDescent="0.25">
      <c r="A3057" s="474">
        <v>39425</v>
      </c>
      <c r="B3057" s="475">
        <v>1.4653</v>
      </c>
    </row>
    <row r="3058" spans="1:2" x14ac:dyDescent="0.25">
      <c r="A3058" s="474">
        <v>39424</v>
      </c>
      <c r="B3058" s="475">
        <v>1.4635</v>
      </c>
    </row>
    <row r="3059" spans="1:2" x14ac:dyDescent="0.25">
      <c r="A3059" s="474">
        <v>39423</v>
      </c>
      <c r="B3059" s="475">
        <v>1.4601</v>
      </c>
    </row>
    <row r="3060" spans="1:2" x14ac:dyDescent="0.25">
      <c r="A3060" s="474">
        <v>39422</v>
      </c>
      <c r="B3060" s="475">
        <v>1.4722</v>
      </c>
    </row>
    <row r="3061" spans="1:2" x14ac:dyDescent="0.25">
      <c r="A3061" s="474">
        <v>39421</v>
      </c>
      <c r="B3061" s="475">
        <v>1.4694</v>
      </c>
    </row>
    <row r="3062" spans="1:2" x14ac:dyDescent="0.25">
      <c r="A3062" s="474">
        <v>39420</v>
      </c>
      <c r="B3062" s="475">
        <v>1.4657</v>
      </c>
    </row>
    <row r="3063" spans="1:2" x14ac:dyDescent="0.25">
      <c r="A3063" s="474">
        <v>39419</v>
      </c>
      <c r="B3063" s="475">
        <v>1.4629000000000001</v>
      </c>
    </row>
    <row r="3064" spans="1:2" x14ac:dyDescent="0.25">
      <c r="A3064" s="474">
        <v>39418</v>
      </c>
      <c r="B3064" s="475">
        <v>1.4666999999999999</v>
      </c>
    </row>
    <row r="3065" spans="1:2" x14ac:dyDescent="0.25">
      <c r="A3065" s="474">
        <v>39417</v>
      </c>
      <c r="B3065" s="475">
        <v>1.4739</v>
      </c>
    </row>
    <row r="3066" spans="1:2" x14ac:dyDescent="0.25">
      <c r="A3066" s="474">
        <v>39416</v>
      </c>
      <c r="B3066" s="475">
        <v>1.4791000000000001</v>
      </c>
    </row>
    <row r="3067" spans="1:2" x14ac:dyDescent="0.25">
      <c r="A3067" s="474">
        <v>39415</v>
      </c>
      <c r="B3067" s="475">
        <v>1.4790000000000001</v>
      </c>
    </row>
    <row r="3068" spans="1:2" x14ac:dyDescent="0.25">
      <c r="A3068" s="474">
        <v>39414</v>
      </c>
      <c r="B3068" s="475">
        <v>1.4857</v>
      </c>
    </row>
    <row r="3069" spans="1:2" x14ac:dyDescent="0.25">
      <c r="A3069" s="474">
        <v>39413</v>
      </c>
      <c r="B3069" s="475">
        <v>1.4839</v>
      </c>
    </row>
    <row r="3070" spans="1:2" x14ac:dyDescent="0.25">
      <c r="A3070" s="474">
        <v>39412</v>
      </c>
      <c r="B3070" s="475">
        <v>1.4829000000000001</v>
      </c>
    </row>
    <row r="3071" spans="1:2" x14ac:dyDescent="0.25">
      <c r="A3071" s="474">
        <v>39411</v>
      </c>
      <c r="B3071" s="475">
        <v>1.4833000000000001</v>
      </c>
    </row>
    <row r="3072" spans="1:2" x14ac:dyDescent="0.25">
      <c r="A3072" s="474">
        <v>39410</v>
      </c>
      <c r="B3072" s="475">
        <v>1.4857</v>
      </c>
    </row>
    <row r="3073" spans="1:2" x14ac:dyDescent="0.25">
      <c r="A3073" s="474">
        <v>39409</v>
      </c>
      <c r="B3073" s="475">
        <v>1.4847999999999999</v>
      </c>
    </row>
    <row r="3074" spans="1:2" x14ac:dyDescent="0.25">
      <c r="A3074" s="474">
        <v>39408</v>
      </c>
      <c r="B3074" s="475">
        <v>1.4823</v>
      </c>
    </row>
    <row r="3075" spans="1:2" x14ac:dyDescent="0.25">
      <c r="A3075" s="474">
        <v>39407</v>
      </c>
      <c r="B3075" s="475">
        <v>1.4722999999999999</v>
      </c>
    </row>
    <row r="3076" spans="1:2" x14ac:dyDescent="0.25">
      <c r="A3076" s="474">
        <v>39406</v>
      </c>
      <c r="B3076" s="475">
        <v>1.4659</v>
      </c>
    </row>
    <row r="3077" spans="1:2" x14ac:dyDescent="0.25">
      <c r="A3077" s="474">
        <v>39405</v>
      </c>
      <c r="B3077" s="475">
        <v>1.4658</v>
      </c>
    </row>
    <row r="3078" spans="1:2" x14ac:dyDescent="0.25">
      <c r="A3078" s="474">
        <v>39404</v>
      </c>
      <c r="B3078" s="475">
        <v>1.4657</v>
      </c>
    </row>
    <row r="3079" spans="1:2" x14ac:dyDescent="0.25">
      <c r="A3079" s="474">
        <v>39403</v>
      </c>
      <c r="B3079" s="475">
        <v>1.4625999999999999</v>
      </c>
    </row>
    <row r="3080" spans="1:2" x14ac:dyDescent="0.25">
      <c r="A3080" s="474">
        <v>39402</v>
      </c>
      <c r="B3080" s="475">
        <v>1.4649000000000001</v>
      </c>
    </row>
    <row r="3081" spans="1:2" x14ac:dyDescent="0.25">
      <c r="A3081" s="474">
        <v>39401</v>
      </c>
      <c r="B3081" s="475">
        <v>1.4658</v>
      </c>
    </row>
    <row r="3082" spans="1:2" x14ac:dyDescent="0.25">
      <c r="A3082" s="474">
        <v>39400</v>
      </c>
      <c r="B3082" s="475">
        <v>1.458</v>
      </c>
    </row>
    <row r="3083" spans="1:2" x14ac:dyDescent="0.25">
      <c r="A3083" s="474">
        <v>39399</v>
      </c>
      <c r="B3083" s="475">
        <v>1.4605999999999999</v>
      </c>
    </row>
    <row r="3084" spans="1:2" x14ac:dyDescent="0.25">
      <c r="A3084" s="474">
        <v>39398</v>
      </c>
      <c r="B3084" s="475">
        <v>1.4673</v>
      </c>
    </row>
    <row r="3085" spans="1:2" x14ac:dyDescent="0.25">
      <c r="A3085" s="474">
        <v>39397</v>
      </c>
      <c r="B3085" s="475">
        <v>1.4673</v>
      </c>
    </row>
    <row r="3086" spans="1:2" x14ac:dyDescent="0.25">
      <c r="A3086" s="474">
        <v>39396</v>
      </c>
      <c r="B3086" s="475">
        <v>1.4692000000000001</v>
      </c>
    </row>
    <row r="3087" spans="1:2" x14ac:dyDescent="0.25">
      <c r="A3087" s="474">
        <v>39395</v>
      </c>
      <c r="B3087" s="475">
        <v>1.4656</v>
      </c>
    </row>
    <row r="3088" spans="1:2" x14ac:dyDescent="0.25">
      <c r="A3088" s="474">
        <v>39394</v>
      </c>
      <c r="B3088" s="475">
        <v>1.4633</v>
      </c>
    </row>
    <row r="3089" spans="1:2" x14ac:dyDescent="0.25">
      <c r="A3089" s="474">
        <v>39393</v>
      </c>
      <c r="B3089" s="475">
        <v>1.4513</v>
      </c>
    </row>
    <row r="3090" spans="1:2" x14ac:dyDescent="0.25">
      <c r="A3090" s="474">
        <v>39392</v>
      </c>
      <c r="B3090" s="475">
        <v>1.4483999999999999</v>
      </c>
    </row>
    <row r="3091" spans="1:2" x14ac:dyDescent="0.25">
      <c r="A3091" s="474">
        <v>39391</v>
      </c>
      <c r="B3091" s="475">
        <v>1.4512</v>
      </c>
    </row>
    <row r="3092" spans="1:2" x14ac:dyDescent="0.25">
      <c r="A3092" s="474">
        <v>39390</v>
      </c>
      <c r="B3092" s="475">
        <v>1.4503999999999999</v>
      </c>
    </row>
    <row r="3093" spans="1:2" x14ac:dyDescent="0.25">
      <c r="A3093" s="474">
        <v>39389</v>
      </c>
      <c r="B3093" s="475">
        <v>1.4462999999999999</v>
      </c>
    </row>
    <row r="3094" spans="1:2" x14ac:dyDescent="0.25">
      <c r="A3094" s="474">
        <v>39388</v>
      </c>
      <c r="B3094" s="475">
        <v>1.4452</v>
      </c>
    </row>
    <row r="3095" spans="1:2" x14ac:dyDescent="0.25">
      <c r="A3095" s="474">
        <v>39387</v>
      </c>
      <c r="B3095" s="475">
        <v>1.4446000000000001</v>
      </c>
    </row>
    <row r="3096" spans="1:2" x14ac:dyDescent="0.25">
      <c r="A3096" s="474">
        <v>39386</v>
      </c>
      <c r="B3096" s="475">
        <v>1.4410000000000001</v>
      </c>
    </row>
    <row r="3097" spans="1:2" x14ac:dyDescent="0.25">
      <c r="A3097" s="474">
        <v>39385</v>
      </c>
      <c r="B3097" s="475">
        <v>1.4412</v>
      </c>
    </row>
    <row r="3098" spans="1:2" x14ac:dyDescent="0.25">
      <c r="A3098" s="474">
        <v>39384</v>
      </c>
      <c r="B3098" s="475">
        <v>1.4389000000000001</v>
      </c>
    </row>
    <row r="3099" spans="1:2" x14ac:dyDescent="0.25">
      <c r="A3099" s="474">
        <v>39383</v>
      </c>
      <c r="B3099" s="475">
        <v>1.4388000000000001</v>
      </c>
    </row>
    <row r="3100" spans="1:2" x14ac:dyDescent="0.25">
      <c r="A3100" s="474">
        <v>39382</v>
      </c>
      <c r="B3100" s="475">
        <v>1.4354</v>
      </c>
    </row>
    <row r="3101" spans="1:2" x14ac:dyDescent="0.25">
      <c r="A3101" s="474">
        <v>39381</v>
      </c>
      <c r="B3101" s="475">
        <v>1.4282999999999999</v>
      </c>
    </row>
    <row r="3102" spans="1:2" x14ac:dyDescent="0.25">
      <c r="A3102" s="474">
        <v>39380</v>
      </c>
      <c r="B3102" s="475">
        <v>1.4244000000000001</v>
      </c>
    </row>
    <row r="3103" spans="1:2" x14ac:dyDescent="0.25">
      <c r="A3103" s="474">
        <v>39379</v>
      </c>
      <c r="B3103" s="475">
        <v>1.4213</v>
      </c>
    </row>
    <row r="3104" spans="1:2" x14ac:dyDescent="0.25">
      <c r="A3104" s="474">
        <v>39378</v>
      </c>
      <c r="B3104" s="475">
        <v>1.4258</v>
      </c>
    </row>
    <row r="3105" spans="1:2" x14ac:dyDescent="0.25">
      <c r="A3105" s="474">
        <v>39377</v>
      </c>
      <c r="B3105" s="475">
        <v>1.4298</v>
      </c>
    </row>
    <row r="3106" spans="1:2" x14ac:dyDescent="0.25">
      <c r="A3106" s="474">
        <v>39376</v>
      </c>
      <c r="B3106" s="475">
        <v>1.4296</v>
      </c>
    </row>
    <row r="3107" spans="1:2" x14ac:dyDescent="0.25">
      <c r="A3107" s="474">
        <v>39375</v>
      </c>
      <c r="B3107" s="475">
        <v>1.4285000000000001</v>
      </c>
    </row>
    <row r="3108" spans="1:2" x14ac:dyDescent="0.25">
      <c r="A3108" s="474">
        <v>39374</v>
      </c>
      <c r="B3108" s="475">
        <v>1.425</v>
      </c>
    </row>
    <row r="3109" spans="1:2" x14ac:dyDescent="0.25">
      <c r="A3109" s="474">
        <v>39373</v>
      </c>
      <c r="B3109" s="475">
        <v>1.4181999999999999</v>
      </c>
    </row>
    <row r="3110" spans="1:2" x14ac:dyDescent="0.25">
      <c r="A3110" s="474">
        <v>39372</v>
      </c>
      <c r="B3110" s="475">
        <v>1.4182999999999999</v>
      </c>
    </row>
    <row r="3111" spans="1:2" x14ac:dyDescent="0.25">
      <c r="A3111" s="474">
        <v>39371</v>
      </c>
      <c r="B3111" s="475">
        <v>1.4194</v>
      </c>
    </row>
    <row r="3112" spans="1:2" x14ac:dyDescent="0.25">
      <c r="A3112" s="474">
        <v>39370</v>
      </c>
      <c r="B3112" s="475">
        <v>1.4173</v>
      </c>
    </row>
    <row r="3113" spans="1:2" x14ac:dyDescent="0.25">
      <c r="A3113" s="474">
        <v>39369</v>
      </c>
      <c r="B3113" s="475">
        <v>1.4175</v>
      </c>
    </row>
    <row r="3114" spans="1:2" x14ac:dyDescent="0.25">
      <c r="A3114" s="474">
        <v>39368</v>
      </c>
      <c r="B3114" s="475">
        <v>1.4185000000000001</v>
      </c>
    </row>
    <row r="3115" spans="1:2" x14ac:dyDescent="0.25">
      <c r="A3115" s="474">
        <v>39367</v>
      </c>
      <c r="B3115" s="475">
        <v>1.4178999999999999</v>
      </c>
    </row>
    <row r="3116" spans="1:2" x14ac:dyDescent="0.25">
      <c r="A3116" s="474">
        <v>39366</v>
      </c>
      <c r="B3116" s="475">
        <v>1.4126000000000001</v>
      </c>
    </row>
    <row r="3117" spans="1:2" x14ac:dyDescent="0.25">
      <c r="A3117" s="474">
        <v>39365</v>
      </c>
      <c r="B3117" s="475">
        <v>1.405</v>
      </c>
    </row>
    <row r="3118" spans="1:2" x14ac:dyDescent="0.25">
      <c r="A3118" s="474">
        <v>39364</v>
      </c>
      <c r="B3118" s="475">
        <v>1.4103000000000001</v>
      </c>
    </row>
    <row r="3119" spans="1:2" x14ac:dyDescent="0.25">
      <c r="A3119" s="474">
        <v>39363</v>
      </c>
      <c r="B3119" s="475">
        <v>1.413</v>
      </c>
    </row>
    <row r="3120" spans="1:2" x14ac:dyDescent="0.25">
      <c r="A3120" s="474">
        <v>39362</v>
      </c>
      <c r="B3120" s="475">
        <v>1.413</v>
      </c>
    </row>
    <row r="3121" spans="1:2" x14ac:dyDescent="0.25">
      <c r="A3121" s="474">
        <v>39361</v>
      </c>
      <c r="B3121" s="475">
        <v>1.413</v>
      </c>
    </row>
    <row r="3122" spans="1:2" x14ac:dyDescent="0.25">
      <c r="A3122" s="474">
        <v>39360</v>
      </c>
      <c r="B3122" s="475">
        <v>1.4106000000000001</v>
      </c>
    </row>
    <row r="3123" spans="1:2" x14ac:dyDescent="0.25">
      <c r="A3123" s="474">
        <v>39359</v>
      </c>
      <c r="B3123" s="475">
        <v>1.4158999999999999</v>
      </c>
    </row>
    <row r="3124" spans="1:2" x14ac:dyDescent="0.25">
      <c r="A3124" s="474">
        <v>39358</v>
      </c>
      <c r="B3124" s="475">
        <v>1.4193</v>
      </c>
    </row>
    <row r="3125" spans="1:2" x14ac:dyDescent="0.25">
      <c r="A3125" s="474">
        <v>39357</v>
      </c>
      <c r="B3125" s="475">
        <v>1.4247000000000001</v>
      </c>
    </row>
    <row r="3126" spans="1:2" x14ac:dyDescent="0.25">
      <c r="A3126" s="474">
        <v>39356</v>
      </c>
      <c r="B3126" s="475">
        <v>1.4261999999999999</v>
      </c>
    </row>
    <row r="3127" spans="1:2" x14ac:dyDescent="0.25">
      <c r="A3127" s="474">
        <v>39355</v>
      </c>
      <c r="B3127" s="475">
        <v>1.4261999999999999</v>
      </c>
    </row>
    <row r="3128" spans="1:2" x14ac:dyDescent="0.25">
      <c r="A3128" s="474">
        <v>39354</v>
      </c>
      <c r="B3128" s="475">
        <v>1.4186000000000001</v>
      </c>
    </row>
    <row r="3129" spans="1:2" x14ac:dyDescent="0.25">
      <c r="A3129" s="474">
        <v>39353</v>
      </c>
      <c r="B3129" s="475">
        <v>1.4145000000000001</v>
      </c>
    </row>
    <row r="3130" spans="1:2" x14ac:dyDescent="0.25">
      <c r="A3130" s="474">
        <v>39352</v>
      </c>
      <c r="B3130" s="475">
        <v>1.4133</v>
      </c>
    </row>
    <row r="3131" spans="1:2" x14ac:dyDescent="0.25">
      <c r="A3131" s="474">
        <v>39351</v>
      </c>
      <c r="B3131" s="475">
        <v>1.4097999999999999</v>
      </c>
    </row>
    <row r="3132" spans="1:2" x14ac:dyDescent="0.25">
      <c r="A3132" s="474">
        <v>39350</v>
      </c>
      <c r="B3132" s="475">
        <v>1.4098999999999999</v>
      </c>
    </row>
    <row r="3133" spans="1:2" x14ac:dyDescent="0.25">
      <c r="A3133" s="474">
        <v>39349</v>
      </c>
      <c r="B3133" s="475">
        <v>1.4086000000000001</v>
      </c>
    </row>
    <row r="3134" spans="1:2" x14ac:dyDescent="0.25">
      <c r="A3134" s="474">
        <v>39348</v>
      </c>
      <c r="B3134" s="475">
        <v>1.4086000000000001</v>
      </c>
    </row>
    <row r="3135" spans="1:2" x14ac:dyDescent="0.25">
      <c r="A3135" s="474">
        <v>39347</v>
      </c>
      <c r="B3135" s="475">
        <v>1.4075</v>
      </c>
    </row>
    <row r="3136" spans="1:2" x14ac:dyDescent="0.25">
      <c r="A3136" s="474">
        <v>39346</v>
      </c>
      <c r="B3136" s="475">
        <v>1.4018999999999999</v>
      </c>
    </row>
    <row r="3137" spans="1:2" x14ac:dyDescent="0.25">
      <c r="A3137" s="474">
        <v>39345</v>
      </c>
      <c r="B3137" s="475">
        <v>1.3968</v>
      </c>
    </row>
    <row r="3138" spans="1:2" x14ac:dyDescent="0.25">
      <c r="A3138" s="474">
        <v>39344</v>
      </c>
      <c r="B3138" s="475">
        <v>1.3872</v>
      </c>
    </row>
    <row r="3139" spans="1:2" x14ac:dyDescent="0.25">
      <c r="A3139" s="474">
        <v>39343</v>
      </c>
      <c r="B3139" s="475">
        <v>1.3869</v>
      </c>
    </row>
    <row r="3140" spans="1:2" x14ac:dyDescent="0.25">
      <c r="A3140" s="474">
        <v>39342</v>
      </c>
      <c r="B3140" s="475">
        <v>1.387</v>
      </c>
    </row>
    <row r="3141" spans="1:2" x14ac:dyDescent="0.25">
      <c r="A3141" s="474">
        <v>39341</v>
      </c>
      <c r="B3141" s="475">
        <v>1.387</v>
      </c>
    </row>
    <row r="3142" spans="1:2" x14ac:dyDescent="0.25">
      <c r="A3142" s="474">
        <v>39340</v>
      </c>
      <c r="B3142" s="475">
        <v>1.3871</v>
      </c>
    </row>
    <row r="3143" spans="1:2" x14ac:dyDescent="0.25">
      <c r="A3143" s="474">
        <v>39339</v>
      </c>
      <c r="B3143" s="475">
        <v>1.3894</v>
      </c>
    </row>
    <row r="3144" spans="1:2" x14ac:dyDescent="0.25">
      <c r="A3144" s="474">
        <v>39338</v>
      </c>
      <c r="B3144" s="475">
        <v>1.3863000000000001</v>
      </c>
    </row>
    <row r="3145" spans="1:2" x14ac:dyDescent="0.25">
      <c r="A3145" s="474">
        <v>39337</v>
      </c>
      <c r="B3145" s="475">
        <v>1.3808</v>
      </c>
    </row>
    <row r="3146" spans="1:2" x14ac:dyDescent="0.25">
      <c r="A3146" s="474">
        <v>39336</v>
      </c>
      <c r="B3146" s="475">
        <v>1.3786</v>
      </c>
    </row>
    <row r="3147" spans="1:2" x14ac:dyDescent="0.25">
      <c r="A3147" s="474">
        <v>39335</v>
      </c>
      <c r="B3147" s="475">
        <v>1.3763000000000001</v>
      </c>
    </row>
    <row r="3148" spans="1:2" x14ac:dyDescent="0.25">
      <c r="A3148" s="474">
        <v>39334</v>
      </c>
      <c r="B3148" s="475">
        <v>1.3763000000000001</v>
      </c>
    </row>
    <row r="3149" spans="1:2" x14ac:dyDescent="0.25">
      <c r="A3149" s="474">
        <v>39333</v>
      </c>
      <c r="B3149" s="475">
        <v>1.3709</v>
      </c>
    </row>
    <row r="3150" spans="1:2" x14ac:dyDescent="0.25">
      <c r="A3150" s="474">
        <v>39332</v>
      </c>
      <c r="B3150" s="475">
        <v>1.3660000000000001</v>
      </c>
    </row>
    <row r="3151" spans="1:2" x14ac:dyDescent="0.25">
      <c r="A3151" s="474">
        <v>39331</v>
      </c>
      <c r="B3151" s="475">
        <v>1.3613</v>
      </c>
    </row>
    <row r="3152" spans="1:2" x14ac:dyDescent="0.25">
      <c r="A3152" s="474">
        <v>39330</v>
      </c>
      <c r="B3152" s="475">
        <v>1.3603000000000001</v>
      </c>
    </row>
    <row r="3153" spans="1:2" x14ac:dyDescent="0.25">
      <c r="A3153" s="474">
        <v>39329</v>
      </c>
      <c r="B3153" s="475">
        <v>1.3631</v>
      </c>
    </row>
    <row r="3154" spans="1:2" x14ac:dyDescent="0.25">
      <c r="A3154" s="474">
        <v>39328</v>
      </c>
      <c r="B3154" s="475">
        <v>1.3625</v>
      </c>
    </row>
    <row r="3155" spans="1:2" x14ac:dyDescent="0.25">
      <c r="A3155" s="474">
        <v>39327</v>
      </c>
      <c r="B3155" s="475">
        <v>1.3624000000000001</v>
      </c>
    </row>
    <row r="3156" spans="1:2" x14ac:dyDescent="0.25">
      <c r="A3156" s="474">
        <v>39326</v>
      </c>
      <c r="B3156" s="475">
        <v>1.3654999999999999</v>
      </c>
    </row>
    <row r="3157" spans="1:2" x14ac:dyDescent="0.25">
      <c r="A3157" s="474">
        <v>39325</v>
      </c>
      <c r="B3157" s="475">
        <v>1.3645</v>
      </c>
    </row>
    <row r="3158" spans="1:2" x14ac:dyDescent="0.25">
      <c r="A3158" s="474">
        <v>39324</v>
      </c>
      <c r="B3158" s="475">
        <v>1.3613</v>
      </c>
    </row>
    <row r="3159" spans="1:2" x14ac:dyDescent="0.25">
      <c r="A3159" s="474">
        <v>39323</v>
      </c>
      <c r="B3159" s="475">
        <v>1.3638999999999999</v>
      </c>
    </row>
    <row r="3160" spans="1:2" x14ac:dyDescent="0.25">
      <c r="A3160" s="474">
        <v>39322</v>
      </c>
      <c r="B3160" s="475">
        <v>1.3662000000000001</v>
      </c>
    </row>
    <row r="3161" spans="1:2" x14ac:dyDescent="0.25">
      <c r="A3161" s="474">
        <v>39321</v>
      </c>
      <c r="B3161" s="475">
        <v>1.367</v>
      </c>
    </row>
    <row r="3162" spans="1:2" x14ac:dyDescent="0.25">
      <c r="A3162" s="474">
        <v>39320</v>
      </c>
      <c r="B3162" s="475">
        <v>1.367</v>
      </c>
    </row>
    <row r="3163" spans="1:2" x14ac:dyDescent="0.25">
      <c r="A3163" s="474">
        <v>39319</v>
      </c>
      <c r="B3163" s="475">
        <v>1.3596999999999999</v>
      </c>
    </row>
    <row r="3164" spans="1:2" x14ac:dyDescent="0.25">
      <c r="A3164" s="474">
        <v>39318</v>
      </c>
      <c r="B3164" s="475">
        <v>1.3555999999999999</v>
      </c>
    </row>
    <row r="3165" spans="1:2" x14ac:dyDescent="0.25">
      <c r="A3165" s="474">
        <v>39317</v>
      </c>
      <c r="B3165" s="475">
        <v>1.3487</v>
      </c>
    </row>
    <row r="3166" spans="1:2" x14ac:dyDescent="0.25">
      <c r="A3166" s="474">
        <v>39316</v>
      </c>
      <c r="B3166" s="475">
        <v>1.3478000000000001</v>
      </c>
    </row>
    <row r="3167" spans="1:2" x14ac:dyDescent="0.25">
      <c r="A3167" s="474">
        <v>39315</v>
      </c>
      <c r="B3167" s="475">
        <v>1.3485</v>
      </c>
    </row>
    <row r="3168" spans="1:2" x14ac:dyDescent="0.25">
      <c r="A3168" s="474">
        <v>39314</v>
      </c>
      <c r="B3168" s="475">
        <v>1.347</v>
      </c>
    </row>
    <row r="3169" spans="1:2" x14ac:dyDescent="0.25">
      <c r="A3169" s="474">
        <v>39313</v>
      </c>
      <c r="B3169" s="475">
        <v>1.347</v>
      </c>
    </row>
    <row r="3170" spans="1:2" x14ac:dyDescent="0.25">
      <c r="A3170" s="474">
        <v>39312</v>
      </c>
      <c r="B3170" s="475">
        <v>1.3447</v>
      </c>
    </row>
    <row r="3171" spans="1:2" x14ac:dyDescent="0.25">
      <c r="A3171" s="474">
        <v>39311</v>
      </c>
      <c r="B3171" s="475">
        <v>1.3414999999999999</v>
      </c>
    </row>
    <row r="3172" spans="1:2" x14ac:dyDescent="0.25">
      <c r="A3172" s="474">
        <v>39310</v>
      </c>
      <c r="B3172" s="475">
        <v>1.3498000000000001</v>
      </c>
    </row>
    <row r="3173" spans="1:2" x14ac:dyDescent="0.25">
      <c r="A3173" s="474">
        <v>39309</v>
      </c>
      <c r="B3173" s="475">
        <v>1.359</v>
      </c>
    </row>
    <row r="3174" spans="1:2" x14ac:dyDescent="0.25">
      <c r="A3174" s="474">
        <v>39308</v>
      </c>
      <c r="B3174" s="475">
        <v>1.3665</v>
      </c>
    </row>
    <row r="3175" spans="1:2" x14ac:dyDescent="0.25">
      <c r="A3175" s="474">
        <v>39307</v>
      </c>
      <c r="B3175" s="475">
        <v>1.3689</v>
      </c>
    </row>
    <row r="3176" spans="1:2" x14ac:dyDescent="0.25">
      <c r="A3176" s="474">
        <v>39306</v>
      </c>
      <c r="B3176" s="475">
        <v>1.3689</v>
      </c>
    </row>
    <row r="3177" spans="1:2" x14ac:dyDescent="0.25">
      <c r="A3177" s="474">
        <v>39305</v>
      </c>
      <c r="B3177" s="475">
        <v>1.3675999999999999</v>
      </c>
    </row>
    <row r="3178" spans="1:2" x14ac:dyDescent="0.25">
      <c r="A3178" s="474">
        <v>39304</v>
      </c>
      <c r="B3178" s="475">
        <v>1.3755999999999999</v>
      </c>
    </row>
    <row r="3179" spans="1:2" x14ac:dyDescent="0.25">
      <c r="A3179" s="474">
        <v>39303</v>
      </c>
      <c r="B3179" s="475">
        <v>1.3767</v>
      </c>
    </row>
    <row r="3180" spans="1:2" x14ac:dyDescent="0.25">
      <c r="A3180" s="474">
        <v>39302</v>
      </c>
      <c r="B3180" s="475">
        <v>1.3787</v>
      </c>
    </row>
    <row r="3181" spans="1:2" x14ac:dyDescent="0.25">
      <c r="A3181" s="474">
        <v>39301</v>
      </c>
      <c r="B3181" s="475">
        <v>1.3809</v>
      </c>
    </row>
    <row r="3182" spans="1:2" x14ac:dyDescent="0.25">
      <c r="A3182" s="474">
        <v>39300</v>
      </c>
      <c r="B3182" s="475">
        <v>1.3769</v>
      </c>
    </row>
    <row r="3183" spans="1:2" x14ac:dyDescent="0.25">
      <c r="A3183" s="474">
        <v>39299</v>
      </c>
      <c r="B3183" s="475">
        <v>1.3769</v>
      </c>
    </row>
    <row r="3184" spans="1:2" x14ac:dyDescent="0.25">
      <c r="A3184" s="474">
        <v>39298</v>
      </c>
      <c r="B3184" s="475">
        <v>1.3722000000000001</v>
      </c>
    </row>
    <row r="3185" spans="1:2" x14ac:dyDescent="0.25">
      <c r="A3185" s="474">
        <v>39297</v>
      </c>
      <c r="B3185" s="475">
        <v>1.367</v>
      </c>
    </row>
    <row r="3186" spans="1:2" x14ac:dyDescent="0.25">
      <c r="A3186" s="474">
        <v>39296</v>
      </c>
      <c r="B3186" s="475">
        <v>1.3667</v>
      </c>
    </row>
    <row r="3187" spans="1:2" x14ac:dyDescent="0.25">
      <c r="A3187" s="474">
        <v>39295</v>
      </c>
      <c r="B3187" s="475">
        <v>1.3704000000000001</v>
      </c>
    </row>
    <row r="3188" spans="1:2" x14ac:dyDescent="0.25">
      <c r="A3188" s="474">
        <v>39294</v>
      </c>
      <c r="B3188" s="475">
        <v>1.3653999999999999</v>
      </c>
    </row>
    <row r="3189" spans="1:2" x14ac:dyDescent="0.25">
      <c r="A3189" s="474">
        <v>39293</v>
      </c>
      <c r="B3189" s="475">
        <v>1.363</v>
      </c>
    </row>
    <row r="3190" spans="1:2" x14ac:dyDescent="0.25">
      <c r="A3190" s="474">
        <v>39292</v>
      </c>
      <c r="B3190" s="475">
        <v>1.363</v>
      </c>
    </row>
    <row r="3191" spans="1:2" x14ac:dyDescent="0.25">
      <c r="A3191" s="474">
        <v>39291</v>
      </c>
      <c r="B3191" s="475">
        <v>1.3695999999999999</v>
      </c>
    </row>
    <row r="3192" spans="1:2" x14ac:dyDescent="0.25">
      <c r="A3192" s="474">
        <v>39290</v>
      </c>
      <c r="B3192" s="475">
        <v>1.3722000000000001</v>
      </c>
    </row>
    <row r="3193" spans="1:2" x14ac:dyDescent="0.25">
      <c r="A3193" s="474">
        <v>39289</v>
      </c>
      <c r="B3193" s="475">
        <v>1.377</v>
      </c>
    </row>
    <row r="3194" spans="1:2" x14ac:dyDescent="0.25">
      <c r="A3194" s="474">
        <v>39288</v>
      </c>
      <c r="B3194" s="475">
        <v>1.3822000000000001</v>
      </c>
    </row>
    <row r="3195" spans="1:2" x14ac:dyDescent="0.25">
      <c r="A3195" s="474">
        <v>39287</v>
      </c>
      <c r="B3195" s="475">
        <v>1.3822000000000001</v>
      </c>
    </row>
    <row r="3196" spans="1:2" x14ac:dyDescent="0.25">
      <c r="A3196" s="474">
        <v>39286</v>
      </c>
      <c r="B3196" s="475">
        <v>1.3822000000000001</v>
      </c>
    </row>
    <row r="3197" spans="1:2" x14ac:dyDescent="0.25">
      <c r="A3197" s="474">
        <v>39285</v>
      </c>
      <c r="B3197" s="475">
        <v>1.3822000000000001</v>
      </c>
    </row>
    <row r="3198" spans="1:2" x14ac:dyDescent="0.25">
      <c r="A3198" s="474">
        <v>39284</v>
      </c>
      <c r="B3198" s="475">
        <v>1.3804000000000001</v>
      </c>
    </row>
    <row r="3199" spans="1:2" x14ac:dyDescent="0.25">
      <c r="A3199" s="474">
        <v>39283</v>
      </c>
      <c r="B3199" s="475">
        <v>1.3807</v>
      </c>
    </row>
    <row r="3200" spans="1:2" x14ac:dyDescent="0.25">
      <c r="A3200" s="474">
        <v>39282</v>
      </c>
      <c r="B3200" s="475">
        <v>1.3797999999999999</v>
      </c>
    </row>
    <row r="3201" spans="1:2" x14ac:dyDescent="0.25">
      <c r="A3201" s="474">
        <v>39281</v>
      </c>
      <c r="B3201" s="475">
        <v>1.3778999999999999</v>
      </c>
    </row>
    <row r="3202" spans="1:2" x14ac:dyDescent="0.25">
      <c r="A3202" s="474">
        <v>39280</v>
      </c>
      <c r="B3202" s="475">
        <v>1.3782000000000001</v>
      </c>
    </row>
    <row r="3203" spans="1:2" x14ac:dyDescent="0.25">
      <c r="A3203" s="474">
        <v>39279</v>
      </c>
      <c r="B3203" s="475">
        <v>1.3778999999999999</v>
      </c>
    </row>
    <row r="3204" spans="1:2" x14ac:dyDescent="0.25">
      <c r="A3204" s="474">
        <v>39278</v>
      </c>
      <c r="B3204" s="475">
        <v>1.3778999999999999</v>
      </c>
    </row>
    <row r="3205" spans="1:2" x14ac:dyDescent="0.25">
      <c r="A3205" s="474">
        <v>39277</v>
      </c>
      <c r="B3205" s="475">
        <v>1.3784000000000001</v>
      </c>
    </row>
    <row r="3206" spans="1:2" x14ac:dyDescent="0.25">
      <c r="A3206" s="474">
        <v>39276</v>
      </c>
      <c r="B3206" s="475">
        <v>1.3767</v>
      </c>
    </row>
    <row r="3207" spans="1:2" x14ac:dyDescent="0.25">
      <c r="A3207" s="474">
        <v>39275</v>
      </c>
      <c r="B3207" s="475">
        <v>1.3751</v>
      </c>
    </row>
    <row r="3208" spans="1:2" x14ac:dyDescent="0.25">
      <c r="A3208" s="474">
        <v>39274</v>
      </c>
      <c r="B3208" s="475">
        <v>1.3653</v>
      </c>
    </row>
    <row r="3209" spans="1:2" x14ac:dyDescent="0.25">
      <c r="A3209" s="474">
        <v>39273</v>
      </c>
      <c r="B3209" s="475">
        <v>1.3623000000000001</v>
      </c>
    </row>
    <row r="3210" spans="1:2" x14ac:dyDescent="0.25">
      <c r="A3210" s="474">
        <v>39272</v>
      </c>
      <c r="B3210" s="475">
        <v>1.3623000000000001</v>
      </c>
    </row>
    <row r="3211" spans="1:2" x14ac:dyDescent="0.25">
      <c r="A3211" s="474">
        <v>39271</v>
      </c>
      <c r="B3211" s="475">
        <v>1.3623000000000001</v>
      </c>
    </row>
    <row r="3212" spans="1:2" x14ac:dyDescent="0.25">
      <c r="A3212" s="474">
        <v>39270</v>
      </c>
      <c r="B3212" s="475">
        <v>1.3601000000000001</v>
      </c>
    </row>
    <row r="3213" spans="1:2" x14ac:dyDescent="0.25">
      <c r="A3213" s="474">
        <v>39269</v>
      </c>
      <c r="B3213" s="475">
        <v>1.3614999999999999</v>
      </c>
    </row>
    <row r="3214" spans="1:2" x14ac:dyDescent="0.25">
      <c r="A3214" s="474">
        <v>39268</v>
      </c>
      <c r="B3214" s="475">
        <v>1.3614999999999999</v>
      </c>
    </row>
    <row r="3215" spans="1:2" x14ac:dyDescent="0.25">
      <c r="A3215" s="474">
        <v>39267</v>
      </c>
      <c r="B3215" s="475">
        <v>1.3614999999999999</v>
      </c>
    </row>
    <row r="3216" spans="1:2" x14ac:dyDescent="0.25">
      <c r="A3216" s="474">
        <v>39266</v>
      </c>
      <c r="B3216" s="475">
        <v>1.357</v>
      </c>
    </row>
    <row r="3217" spans="1:2" x14ac:dyDescent="0.25">
      <c r="A3217" s="474">
        <v>39265</v>
      </c>
      <c r="B3217" s="475">
        <v>1.3535999999999999</v>
      </c>
    </row>
    <row r="3218" spans="1:2" x14ac:dyDescent="0.25">
      <c r="A3218" s="474">
        <v>39264</v>
      </c>
      <c r="B3218" s="475">
        <v>1.3535999999999999</v>
      </c>
    </row>
    <row r="3219" spans="1:2" x14ac:dyDescent="0.25">
      <c r="A3219" s="474">
        <v>39263</v>
      </c>
      <c r="B3219" s="475">
        <v>1.3473999999999999</v>
      </c>
    </row>
    <row r="3220" spans="1:2" x14ac:dyDescent="0.25">
      <c r="A3220" s="474">
        <v>39262</v>
      </c>
      <c r="B3220" s="475">
        <v>1.3460000000000001</v>
      </c>
    </row>
    <row r="3221" spans="1:2" x14ac:dyDescent="0.25">
      <c r="A3221" s="474">
        <v>39261</v>
      </c>
      <c r="B3221" s="475">
        <v>1.3441000000000001</v>
      </c>
    </row>
    <row r="3222" spans="1:2" x14ac:dyDescent="0.25">
      <c r="A3222" s="474">
        <v>39260</v>
      </c>
      <c r="B3222" s="475">
        <v>1.3460000000000001</v>
      </c>
    </row>
    <row r="3223" spans="1:2" x14ac:dyDescent="0.25">
      <c r="A3223" s="474">
        <v>39259</v>
      </c>
      <c r="B3223" s="475">
        <v>1.3460000000000001</v>
      </c>
    </row>
    <row r="3224" spans="1:2" x14ac:dyDescent="0.25">
      <c r="A3224" s="474">
        <v>39258</v>
      </c>
      <c r="B3224" s="475">
        <v>1.3464</v>
      </c>
    </row>
    <row r="3225" spans="1:2" x14ac:dyDescent="0.25">
      <c r="A3225" s="474">
        <v>39257</v>
      </c>
      <c r="B3225" s="475">
        <v>1.3464</v>
      </c>
    </row>
    <row r="3226" spans="1:2" x14ac:dyDescent="0.25">
      <c r="A3226" s="474">
        <v>39256</v>
      </c>
      <c r="B3226" s="475">
        <v>1.3409</v>
      </c>
    </row>
    <row r="3227" spans="1:2" x14ac:dyDescent="0.25">
      <c r="A3227" s="474">
        <v>39255</v>
      </c>
      <c r="B3227" s="475">
        <v>1.3392999999999999</v>
      </c>
    </row>
    <row r="3228" spans="1:2" x14ac:dyDescent="0.25">
      <c r="A3228" s="474">
        <v>39254</v>
      </c>
      <c r="B3228" s="475">
        <v>1.3425</v>
      </c>
    </row>
    <row r="3229" spans="1:2" x14ac:dyDescent="0.25">
      <c r="A3229" s="474">
        <v>39253</v>
      </c>
      <c r="B3229" s="475">
        <v>1.3413999999999999</v>
      </c>
    </row>
    <row r="3230" spans="1:2" x14ac:dyDescent="0.25">
      <c r="A3230" s="474">
        <v>39252</v>
      </c>
      <c r="B3230" s="475">
        <v>1.34</v>
      </c>
    </row>
    <row r="3231" spans="1:2" x14ac:dyDescent="0.25">
      <c r="A3231" s="474">
        <v>39251</v>
      </c>
      <c r="B3231" s="475">
        <v>1.3384</v>
      </c>
    </row>
    <row r="3232" spans="1:2" x14ac:dyDescent="0.25">
      <c r="A3232" s="474">
        <v>39250</v>
      </c>
      <c r="B3232" s="475">
        <v>1.3384</v>
      </c>
    </row>
    <row r="3233" spans="1:2" x14ac:dyDescent="0.25">
      <c r="A3233" s="474">
        <v>39249</v>
      </c>
      <c r="B3233" s="475">
        <v>1.333</v>
      </c>
    </row>
    <row r="3234" spans="1:2" x14ac:dyDescent="0.25">
      <c r="A3234" s="474">
        <v>39248</v>
      </c>
      <c r="B3234" s="475">
        <v>1.3307</v>
      </c>
    </row>
    <row r="3235" spans="1:2" x14ac:dyDescent="0.25">
      <c r="A3235" s="474">
        <v>39247</v>
      </c>
      <c r="B3235" s="475">
        <v>1.3294999999999999</v>
      </c>
    </row>
    <row r="3236" spans="1:2" x14ac:dyDescent="0.25">
      <c r="A3236" s="474">
        <v>39246</v>
      </c>
      <c r="B3236" s="475">
        <v>1.3344</v>
      </c>
    </row>
    <row r="3237" spans="1:2" x14ac:dyDescent="0.25">
      <c r="A3237" s="474">
        <v>39245</v>
      </c>
      <c r="B3237" s="475">
        <v>1.3351</v>
      </c>
    </row>
    <row r="3238" spans="1:2" x14ac:dyDescent="0.25">
      <c r="A3238" s="474">
        <v>39244</v>
      </c>
      <c r="B3238" s="475">
        <v>1.3368</v>
      </c>
    </row>
    <row r="3239" spans="1:2" x14ac:dyDescent="0.25">
      <c r="A3239" s="474">
        <v>39243</v>
      </c>
      <c r="B3239" s="475">
        <v>1.3368</v>
      </c>
    </row>
    <row r="3240" spans="1:2" x14ac:dyDescent="0.25">
      <c r="A3240" s="474">
        <v>39242</v>
      </c>
      <c r="B3240" s="475">
        <v>1.339</v>
      </c>
    </row>
    <row r="3241" spans="1:2" x14ac:dyDescent="0.25">
      <c r="A3241" s="474">
        <v>39241</v>
      </c>
      <c r="B3241" s="475">
        <v>1.3481000000000001</v>
      </c>
    </row>
    <row r="3242" spans="1:2" x14ac:dyDescent="0.25">
      <c r="A3242" s="474">
        <v>39240</v>
      </c>
      <c r="B3242" s="475">
        <v>1.3514999999999999</v>
      </c>
    </row>
    <row r="3243" spans="1:2" x14ac:dyDescent="0.25">
      <c r="A3243" s="474">
        <v>39239</v>
      </c>
      <c r="B3243" s="475">
        <v>1.3508</v>
      </c>
    </row>
    <row r="3244" spans="1:2" x14ac:dyDescent="0.25">
      <c r="A3244" s="474">
        <v>39238</v>
      </c>
      <c r="B3244" s="475">
        <v>1.3460000000000001</v>
      </c>
    </row>
    <row r="3245" spans="1:2" x14ac:dyDescent="0.25">
      <c r="A3245" s="474">
        <v>39237</v>
      </c>
      <c r="B3245" s="475">
        <v>1.3446</v>
      </c>
    </row>
    <row r="3246" spans="1:2" x14ac:dyDescent="0.25">
      <c r="A3246" s="474">
        <v>39236</v>
      </c>
      <c r="B3246" s="475">
        <v>1.3446</v>
      </c>
    </row>
    <row r="3247" spans="1:2" x14ac:dyDescent="0.25">
      <c r="A3247" s="474">
        <v>39235</v>
      </c>
      <c r="B3247" s="475">
        <v>1.3443000000000001</v>
      </c>
    </row>
    <row r="3248" spans="1:2" x14ac:dyDescent="0.25">
      <c r="A3248" s="474">
        <v>39234</v>
      </c>
      <c r="B3248" s="475">
        <v>1.3441000000000001</v>
      </c>
    </row>
    <row r="3249" spans="1:2" x14ac:dyDescent="0.25">
      <c r="A3249" s="474">
        <v>39233</v>
      </c>
      <c r="B3249" s="475">
        <v>1.3436999999999999</v>
      </c>
    </row>
    <row r="3250" spans="1:2" x14ac:dyDescent="0.25">
      <c r="A3250" s="474">
        <v>39232</v>
      </c>
      <c r="B3250" s="475">
        <v>1.3461000000000001</v>
      </c>
    </row>
    <row r="3251" spans="1:2" x14ac:dyDescent="0.25">
      <c r="A3251" s="474">
        <v>39231</v>
      </c>
      <c r="B3251" s="475">
        <v>1.3452</v>
      </c>
    </row>
    <row r="3252" spans="1:2" x14ac:dyDescent="0.25">
      <c r="A3252" s="474">
        <v>39230</v>
      </c>
      <c r="B3252" s="475">
        <v>1.3435999999999999</v>
      </c>
    </row>
    <row r="3253" spans="1:2" x14ac:dyDescent="0.25">
      <c r="A3253" s="474">
        <v>39229</v>
      </c>
      <c r="B3253" s="475">
        <v>1.3435999999999999</v>
      </c>
    </row>
    <row r="3254" spans="1:2" x14ac:dyDescent="0.25">
      <c r="A3254" s="474">
        <v>39228</v>
      </c>
      <c r="B3254" s="475">
        <v>1.3434999999999999</v>
      </c>
    </row>
    <row r="3255" spans="1:2" x14ac:dyDescent="0.25">
      <c r="A3255" s="474">
        <v>39227</v>
      </c>
      <c r="B3255" s="475">
        <v>1.3445</v>
      </c>
    </row>
    <row r="3256" spans="1:2" x14ac:dyDescent="0.25">
      <c r="A3256" s="474">
        <v>39226</v>
      </c>
      <c r="B3256" s="475">
        <v>1.3458000000000001</v>
      </c>
    </row>
    <row r="3257" spans="1:2" x14ac:dyDescent="0.25">
      <c r="A3257" s="474">
        <v>39225</v>
      </c>
      <c r="B3257" s="475">
        <v>1.3458000000000001</v>
      </c>
    </row>
    <row r="3258" spans="1:2" x14ac:dyDescent="0.25">
      <c r="A3258" s="474">
        <v>39224</v>
      </c>
      <c r="B3258" s="475">
        <v>1.3489</v>
      </c>
    </row>
    <row r="3259" spans="1:2" x14ac:dyDescent="0.25">
      <c r="A3259" s="474">
        <v>39223</v>
      </c>
      <c r="B3259" s="475">
        <v>1.3504</v>
      </c>
    </row>
    <row r="3260" spans="1:2" x14ac:dyDescent="0.25">
      <c r="A3260" s="474">
        <v>39222</v>
      </c>
      <c r="B3260" s="475">
        <v>1.3503000000000001</v>
      </c>
    </row>
    <row r="3261" spans="1:2" x14ac:dyDescent="0.25">
      <c r="A3261" s="474">
        <v>39221</v>
      </c>
      <c r="B3261" s="475">
        <v>1.3492999999999999</v>
      </c>
    </row>
    <row r="3262" spans="1:2" x14ac:dyDescent="0.25">
      <c r="A3262" s="474">
        <v>39220</v>
      </c>
      <c r="B3262" s="475">
        <v>1.3513999999999999</v>
      </c>
    </row>
    <row r="3263" spans="1:2" x14ac:dyDescent="0.25">
      <c r="A3263" s="474">
        <v>39219</v>
      </c>
      <c r="B3263" s="475">
        <v>1.3575999999999999</v>
      </c>
    </row>
    <row r="3264" spans="1:2" x14ac:dyDescent="0.25">
      <c r="A3264" s="474">
        <v>39218</v>
      </c>
      <c r="B3264" s="475">
        <v>1.3554999999999999</v>
      </c>
    </row>
    <row r="3265" spans="1:2" x14ac:dyDescent="0.25">
      <c r="A3265" s="474">
        <v>39217</v>
      </c>
      <c r="B3265" s="475">
        <v>1.3541000000000001</v>
      </c>
    </row>
    <row r="3266" spans="1:2" x14ac:dyDescent="0.25">
      <c r="A3266" s="474">
        <v>39216</v>
      </c>
      <c r="B3266" s="475">
        <v>1.3520000000000001</v>
      </c>
    </row>
    <row r="3267" spans="1:2" x14ac:dyDescent="0.25">
      <c r="A3267" s="474">
        <v>39215</v>
      </c>
      <c r="B3267" s="475">
        <v>1.3520000000000001</v>
      </c>
    </row>
    <row r="3268" spans="1:2" x14ac:dyDescent="0.25">
      <c r="A3268" s="474">
        <v>39214</v>
      </c>
      <c r="B3268" s="475">
        <v>1.349</v>
      </c>
    </row>
    <row r="3269" spans="1:2" x14ac:dyDescent="0.25">
      <c r="A3269" s="474">
        <v>39213</v>
      </c>
      <c r="B3269" s="475">
        <v>1.3523000000000001</v>
      </c>
    </row>
    <row r="3270" spans="1:2" x14ac:dyDescent="0.25">
      <c r="A3270" s="474">
        <v>39212</v>
      </c>
      <c r="B3270" s="475">
        <v>1.3542000000000001</v>
      </c>
    </row>
    <row r="3271" spans="1:2" x14ac:dyDescent="0.25">
      <c r="A3271" s="474">
        <v>39211</v>
      </c>
      <c r="B3271" s="475">
        <v>1.3577999999999999</v>
      </c>
    </row>
    <row r="3272" spans="1:2" x14ac:dyDescent="0.25">
      <c r="A3272" s="474">
        <v>39210</v>
      </c>
      <c r="B3272" s="475">
        <v>1.3606</v>
      </c>
    </row>
    <row r="3273" spans="1:2" x14ac:dyDescent="0.25">
      <c r="A3273" s="474">
        <v>39209</v>
      </c>
      <c r="B3273" s="475">
        <v>1.3587</v>
      </c>
    </row>
    <row r="3274" spans="1:2" x14ac:dyDescent="0.25">
      <c r="A3274" s="474">
        <v>39208</v>
      </c>
      <c r="B3274" s="475">
        <v>1.3586</v>
      </c>
    </row>
    <row r="3275" spans="1:2" x14ac:dyDescent="0.25">
      <c r="A3275" s="474">
        <v>39207</v>
      </c>
      <c r="B3275" s="475">
        <v>1.3565</v>
      </c>
    </row>
    <row r="3276" spans="1:2" x14ac:dyDescent="0.25">
      <c r="A3276" s="474">
        <v>39206</v>
      </c>
      <c r="B3276" s="475">
        <v>1.3589</v>
      </c>
    </row>
    <row r="3277" spans="1:2" x14ac:dyDescent="0.25">
      <c r="A3277" s="474">
        <v>39205</v>
      </c>
      <c r="B3277" s="475">
        <v>1.359</v>
      </c>
    </row>
    <row r="3278" spans="1:2" x14ac:dyDescent="0.25">
      <c r="A3278" s="474">
        <v>39204</v>
      </c>
      <c r="B3278" s="475">
        <v>1.3637999999999999</v>
      </c>
    </row>
    <row r="3279" spans="1:2" x14ac:dyDescent="0.25">
      <c r="A3279" s="474">
        <v>39203</v>
      </c>
      <c r="B3279" s="475">
        <v>1.3631</v>
      </c>
    </row>
    <row r="3280" spans="1:2" x14ac:dyDescent="0.25">
      <c r="A3280" s="474">
        <v>39202</v>
      </c>
      <c r="B3280" s="475">
        <v>1.3647</v>
      </c>
    </row>
    <row r="3281" spans="1:2" x14ac:dyDescent="0.25">
      <c r="A3281" s="474">
        <v>39201</v>
      </c>
      <c r="B3281" s="475">
        <v>1.3647</v>
      </c>
    </row>
    <row r="3282" spans="1:2" x14ac:dyDescent="0.25">
      <c r="A3282" s="474">
        <v>39200</v>
      </c>
      <c r="B3282" s="475">
        <v>1.3615999999999999</v>
      </c>
    </row>
    <row r="3283" spans="1:2" x14ac:dyDescent="0.25">
      <c r="A3283" s="474">
        <v>39199</v>
      </c>
      <c r="B3283" s="475">
        <v>1.3625</v>
      </c>
    </row>
    <row r="3284" spans="1:2" x14ac:dyDescent="0.25">
      <c r="A3284" s="474">
        <v>39198</v>
      </c>
      <c r="B3284" s="475">
        <v>1.3641000000000001</v>
      </c>
    </row>
    <row r="3285" spans="1:2" x14ac:dyDescent="0.25">
      <c r="A3285" s="474">
        <v>39197</v>
      </c>
      <c r="B3285" s="475">
        <v>1.3583000000000001</v>
      </c>
    </row>
    <row r="3286" spans="1:2" x14ac:dyDescent="0.25">
      <c r="A3286" s="474">
        <v>39196</v>
      </c>
      <c r="B3286" s="475">
        <v>1.3577999999999999</v>
      </c>
    </row>
    <row r="3287" spans="1:2" x14ac:dyDescent="0.25">
      <c r="A3287" s="474">
        <v>39195</v>
      </c>
      <c r="B3287" s="475">
        <v>1.3585</v>
      </c>
    </row>
    <row r="3288" spans="1:2" x14ac:dyDescent="0.25">
      <c r="A3288" s="474">
        <v>39194</v>
      </c>
      <c r="B3288" s="475">
        <v>1.3585</v>
      </c>
    </row>
    <row r="3289" spans="1:2" x14ac:dyDescent="0.25">
      <c r="A3289" s="474">
        <v>39193</v>
      </c>
      <c r="B3289" s="475">
        <v>1.361</v>
      </c>
    </row>
    <row r="3290" spans="1:2" x14ac:dyDescent="0.25">
      <c r="A3290" s="474">
        <v>39192</v>
      </c>
      <c r="B3290" s="475">
        <v>1.3596999999999999</v>
      </c>
    </row>
    <row r="3291" spans="1:2" x14ac:dyDescent="0.25">
      <c r="A3291" s="474">
        <v>39191</v>
      </c>
      <c r="B3291" s="475">
        <v>1.3584000000000001</v>
      </c>
    </row>
    <row r="3292" spans="1:2" x14ac:dyDescent="0.25">
      <c r="A3292" s="474">
        <v>39190</v>
      </c>
      <c r="B3292" s="475">
        <v>1.3547</v>
      </c>
    </row>
    <row r="3293" spans="1:2" x14ac:dyDescent="0.25">
      <c r="A3293" s="474">
        <v>39189</v>
      </c>
      <c r="B3293" s="475">
        <v>1.3552999999999999</v>
      </c>
    </row>
    <row r="3294" spans="1:2" x14ac:dyDescent="0.25">
      <c r="A3294" s="474">
        <v>39188</v>
      </c>
      <c r="B3294" s="475">
        <v>1.3523000000000001</v>
      </c>
    </row>
    <row r="3295" spans="1:2" x14ac:dyDescent="0.25">
      <c r="A3295" s="474">
        <v>39187</v>
      </c>
      <c r="B3295" s="475">
        <v>1.3523000000000001</v>
      </c>
    </row>
    <row r="3296" spans="1:2" x14ac:dyDescent="0.25">
      <c r="A3296" s="474">
        <v>39186</v>
      </c>
      <c r="B3296" s="475">
        <v>1.3515999999999999</v>
      </c>
    </row>
    <row r="3297" spans="1:2" x14ac:dyDescent="0.25">
      <c r="A3297" s="474">
        <v>39185</v>
      </c>
      <c r="B3297" s="475">
        <v>1.3460000000000001</v>
      </c>
    </row>
    <row r="3298" spans="1:2" x14ac:dyDescent="0.25">
      <c r="A3298" s="474">
        <v>39184</v>
      </c>
      <c r="B3298" s="475">
        <v>1.3426</v>
      </c>
    </row>
    <row r="3299" spans="1:2" x14ac:dyDescent="0.25">
      <c r="A3299" s="474">
        <v>39183</v>
      </c>
      <c r="B3299" s="475">
        <v>1.3408</v>
      </c>
    </row>
    <row r="3300" spans="1:2" x14ac:dyDescent="0.25">
      <c r="A3300" s="474">
        <v>39182</v>
      </c>
      <c r="B3300" s="475">
        <v>1.3364</v>
      </c>
    </row>
    <row r="3301" spans="1:2" x14ac:dyDescent="0.25">
      <c r="A3301" s="474">
        <v>39181</v>
      </c>
      <c r="B3301" s="475">
        <v>1.3374999999999999</v>
      </c>
    </row>
    <row r="3302" spans="1:2" x14ac:dyDescent="0.25">
      <c r="A3302" s="474">
        <v>39180</v>
      </c>
      <c r="B3302" s="475">
        <v>1.3373999999999999</v>
      </c>
    </row>
    <row r="3303" spans="1:2" x14ac:dyDescent="0.25">
      <c r="A3303" s="474">
        <v>39179</v>
      </c>
      <c r="B3303" s="475">
        <v>1.3406</v>
      </c>
    </row>
    <row r="3304" spans="1:2" x14ac:dyDescent="0.25">
      <c r="A3304" s="474">
        <v>39178</v>
      </c>
      <c r="B3304" s="475">
        <v>1.3385</v>
      </c>
    </row>
    <row r="3305" spans="1:2" x14ac:dyDescent="0.25">
      <c r="A3305" s="474">
        <v>39177</v>
      </c>
      <c r="B3305" s="475">
        <v>1.3347</v>
      </c>
    </row>
    <row r="3306" spans="1:2" x14ac:dyDescent="0.25">
      <c r="A3306" s="474">
        <v>39176</v>
      </c>
      <c r="B3306" s="475">
        <v>1.3362000000000001</v>
      </c>
    </row>
    <row r="3307" spans="1:2" x14ac:dyDescent="0.25">
      <c r="A3307" s="474">
        <v>39175</v>
      </c>
      <c r="B3307" s="475">
        <v>1.3359000000000001</v>
      </c>
    </row>
    <row r="3308" spans="1:2" x14ac:dyDescent="0.25">
      <c r="A3308" s="474">
        <v>39174</v>
      </c>
      <c r="B3308" s="475">
        <v>1.335</v>
      </c>
    </row>
    <row r="3309" spans="1:2" x14ac:dyDescent="0.25">
      <c r="A3309" s="474">
        <v>39173</v>
      </c>
      <c r="B3309" s="475">
        <v>1.335</v>
      </c>
    </row>
    <row r="3310" spans="1:2" x14ac:dyDescent="0.25">
      <c r="A3310" s="474">
        <v>39172</v>
      </c>
      <c r="B3310" s="475">
        <v>1.3333999999999999</v>
      </c>
    </row>
    <row r="3311" spans="1:2" x14ac:dyDescent="0.25">
      <c r="A3311" s="474">
        <v>39171</v>
      </c>
      <c r="B3311" s="475">
        <v>1.3326</v>
      </c>
    </row>
    <row r="3312" spans="1:2" x14ac:dyDescent="0.25">
      <c r="A3312" s="474">
        <v>39170</v>
      </c>
      <c r="B3312" s="475">
        <v>1.3345</v>
      </c>
    </row>
    <row r="3313" spans="1:2" x14ac:dyDescent="0.25">
      <c r="A3313" s="474">
        <v>39169</v>
      </c>
      <c r="B3313" s="475">
        <v>1.3337000000000001</v>
      </c>
    </row>
    <row r="3314" spans="1:2" x14ac:dyDescent="0.25">
      <c r="A3314" s="474">
        <v>39168</v>
      </c>
      <c r="B3314" s="475">
        <v>1.3286</v>
      </c>
    </row>
    <row r="3315" spans="1:2" x14ac:dyDescent="0.25">
      <c r="A3315" s="474">
        <v>39167</v>
      </c>
      <c r="B3315" s="475">
        <v>1.3279000000000001</v>
      </c>
    </row>
    <row r="3316" spans="1:2" x14ac:dyDescent="0.25">
      <c r="A3316" s="474">
        <v>39166</v>
      </c>
      <c r="B3316" s="475">
        <v>1.3279000000000001</v>
      </c>
    </row>
    <row r="3317" spans="1:2" x14ac:dyDescent="0.25">
      <c r="A3317" s="474">
        <v>39165</v>
      </c>
      <c r="B3317" s="475">
        <v>1.3318000000000001</v>
      </c>
    </row>
    <row r="3318" spans="1:2" x14ac:dyDescent="0.25">
      <c r="A3318" s="474">
        <v>39164</v>
      </c>
      <c r="B3318" s="475">
        <v>1.3369</v>
      </c>
    </row>
    <row r="3319" spans="1:2" x14ac:dyDescent="0.25">
      <c r="A3319" s="474">
        <v>39163</v>
      </c>
      <c r="B3319" s="475">
        <v>1.3313999999999999</v>
      </c>
    </row>
    <row r="3320" spans="1:2" x14ac:dyDescent="0.25">
      <c r="A3320" s="474">
        <v>39162</v>
      </c>
      <c r="B3320" s="475">
        <v>1.3297000000000001</v>
      </c>
    </row>
    <row r="3321" spans="1:2" x14ac:dyDescent="0.25">
      <c r="A3321" s="474">
        <v>39161</v>
      </c>
      <c r="B3321" s="475">
        <v>1.3302</v>
      </c>
    </row>
    <row r="3322" spans="1:2" x14ac:dyDescent="0.25">
      <c r="A3322" s="474">
        <v>39160</v>
      </c>
      <c r="B3322" s="475">
        <v>1.3312999999999999</v>
      </c>
    </row>
    <row r="3323" spans="1:2" x14ac:dyDescent="0.25">
      <c r="A3323" s="474">
        <v>39159</v>
      </c>
      <c r="B3323" s="475">
        <v>1.3312999999999999</v>
      </c>
    </row>
    <row r="3324" spans="1:2" x14ac:dyDescent="0.25">
      <c r="A3324" s="474">
        <v>39158</v>
      </c>
      <c r="B3324" s="475">
        <v>1.3297000000000001</v>
      </c>
    </row>
    <row r="3325" spans="1:2" x14ac:dyDescent="0.25">
      <c r="A3325" s="474">
        <v>39157</v>
      </c>
      <c r="B3325" s="475">
        <v>1.3223</v>
      </c>
    </row>
    <row r="3326" spans="1:2" x14ac:dyDescent="0.25">
      <c r="A3326" s="474">
        <v>39156</v>
      </c>
      <c r="B3326" s="475">
        <v>1.3201000000000001</v>
      </c>
    </row>
    <row r="3327" spans="1:2" x14ac:dyDescent="0.25">
      <c r="A3327" s="474">
        <v>39155</v>
      </c>
      <c r="B3327" s="475">
        <v>1.3188</v>
      </c>
    </row>
    <row r="3328" spans="1:2" x14ac:dyDescent="0.25">
      <c r="A3328" s="474">
        <v>39154</v>
      </c>
      <c r="B3328" s="475">
        <v>1.3144</v>
      </c>
    </row>
    <row r="3329" spans="1:2" x14ac:dyDescent="0.25">
      <c r="A3329" s="474">
        <v>39153</v>
      </c>
      <c r="B3329" s="475">
        <v>1.3111999999999999</v>
      </c>
    </row>
    <row r="3330" spans="1:2" x14ac:dyDescent="0.25">
      <c r="A3330" s="474">
        <v>39152</v>
      </c>
      <c r="B3330" s="475">
        <v>1.3110999999999999</v>
      </c>
    </row>
    <row r="3331" spans="1:2" x14ac:dyDescent="0.25">
      <c r="A3331" s="474">
        <v>39151</v>
      </c>
      <c r="B3331" s="475">
        <v>1.3134999999999999</v>
      </c>
    </row>
    <row r="3332" spans="1:2" x14ac:dyDescent="0.25">
      <c r="A3332" s="474">
        <v>39150</v>
      </c>
      <c r="B3332" s="475">
        <v>1.3157000000000001</v>
      </c>
    </row>
    <row r="3333" spans="1:2" x14ac:dyDescent="0.25">
      <c r="A3333" s="474">
        <v>39149</v>
      </c>
      <c r="B3333" s="475">
        <v>1.3130999999999999</v>
      </c>
    </row>
    <row r="3334" spans="1:2" x14ac:dyDescent="0.25">
      <c r="A3334" s="474">
        <v>39148</v>
      </c>
      <c r="B3334" s="475">
        <v>1.3104</v>
      </c>
    </row>
    <row r="3335" spans="1:2" x14ac:dyDescent="0.25">
      <c r="A3335" s="474">
        <v>39147</v>
      </c>
      <c r="B3335" s="475">
        <v>1.3136000000000001</v>
      </c>
    </row>
    <row r="3336" spans="1:2" x14ac:dyDescent="0.25">
      <c r="A3336" s="474">
        <v>39146</v>
      </c>
      <c r="B3336" s="475">
        <v>1.3184</v>
      </c>
    </row>
    <row r="3337" spans="1:2" x14ac:dyDescent="0.25">
      <c r="A3337" s="474">
        <v>39145</v>
      </c>
      <c r="B3337" s="475">
        <v>1.319</v>
      </c>
    </row>
    <row r="3338" spans="1:2" x14ac:dyDescent="0.25">
      <c r="A3338" s="474">
        <v>39144</v>
      </c>
      <c r="B3338" s="475">
        <v>1.3172999999999999</v>
      </c>
    </row>
    <row r="3339" spans="1:2" x14ac:dyDescent="0.25">
      <c r="A3339" s="474">
        <v>39143</v>
      </c>
      <c r="B3339" s="475">
        <v>1.3214999999999999</v>
      </c>
    </row>
    <row r="3340" spans="1:2" x14ac:dyDescent="0.25">
      <c r="A3340" s="474">
        <v>39142</v>
      </c>
      <c r="B3340" s="475">
        <v>1.3217000000000001</v>
      </c>
    </row>
    <row r="3341" spans="1:2" x14ac:dyDescent="0.25">
      <c r="A3341" s="474">
        <v>39141</v>
      </c>
      <c r="B3341" s="475">
        <v>1.3205</v>
      </c>
    </row>
    <row r="3342" spans="1:2" x14ac:dyDescent="0.25">
      <c r="A3342" s="474">
        <v>39140</v>
      </c>
      <c r="B3342" s="475">
        <v>1.3172999999999999</v>
      </c>
    </row>
    <row r="3343" spans="1:2" x14ac:dyDescent="0.25">
      <c r="A3343" s="474">
        <v>39139</v>
      </c>
      <c r="B3343" s="475">
        <v>1.3162</v>
      </c>
    </row>
    <row r="3344" spans="1:2" x14ac:dyDescent="0.25">
      <c r="A3344" s="474">
        <v>39138</v>
      </c>
      <c r="B3344" s="475">
        <v>1.3162</v>
      </c>
    </row>
    <row r="3345" spans="1:2" x14ac:dyDescent="0.25">
      <c r="A3345" s="474">
        <v>39137</v>
      </c>
      <c r="B3345" s="475">
        <v>1.3131999999999999</v>
      </c>
    </row>
    <row r="3346" spans="1:2" x14ac:dyDescent="0.25">
      <c r="A3346" s="474">
        <v>39136</v>
      </c>
      <c r="B3346" s="475">
        <v>1.3120000000000001</v>
      </c>
    </row>
    <row r="3347" spans="1:2" x14ac:dyDescent="0.25">
      <c r="A3347" s="474">
        <v>39135</v>
      </c>
      <c r="B3347" s="475">
        <v>1.3138000000000001</v>
      </c>
    </row>
    <row r="3348" spans="1:2" x14ac:dyDescent="0.25">
      <c r="A3348" s="474">
        <v>39134</v>
      </c>
      <c r="B3348" s="475">
        <v>1.3153999999999999</v>
      </c>
    </row>
    <row r="3349" spans="1:2" x14ac:dyDescent="0.25">
      <c r="A3349" s="474">
        <v>39133</v>
      </c>
      <c r="B3349" s="475">
        <v>1.3146</v>
      </c>
    </row>
    <row r="3350" spans="1:2" x14ac:dyDescent="0.25">
      <c r="A3350" s="474">
        <v>39132</v>
      </c>
      <c r="B3350" s="475">
        <v>1.3132999999999999</v>
      </c>
    </row>
    <row r="3351" spans="1:2" x14ac:dyDescent="0.25">
      <c r="A3351" s="474">
        <v>39131</v>
      </c>
      <c r="B3351" s="475">
        <v>1.3132999999999999</v>
      </c>
    </row>
    <row r="3352" spans="1:2" x14ac:dyDescent="0.25">
      <c r="A3352" s="474">
        <v>39130</v>
      </c>
      <c r="B3352" s="475">
        <v>1.3130999999999999</v>
      </c>
    </row>
    <row r="3353" spans="1:2" x14ac:dyDescent="0.25">
      <c r="A3353" s="474">
        <v>39129</v>
      </c>
      <c r="B3353" s="475">
        <v>1.3136000000000001</v>
      </c>
    </row>
    <row r="3354" spans="1:2" x14ac:dyDescent="0.25">
      <c r="A3354" s="474">
        <v>39128</v>
      </c>
      <c r="B3354" s="475">
        <v>1.3070999999999999</v>
      </c>
    </row>
    <row r="3355" spans="1:2" x14ac:dyDescent="0.25">
      <c r="A3355" s="474">
        <v>39127</v>
      </c>
      <c r="B3355" s="475">
        <v>1.2988999999999999</v>
      </c>
    </row>
    <row r="3356" spans="1:2" x14ac:dyDescent="0.25">
      <c r="A3356" s="474">
        <v>39126</v>
      </c>
      <c r="B3356" s="475">
        <v>1.2989999999999999</v>
      </c>
    </row>
    <row r="3357" spans="1:2" x14ac:dyDescent="0.25">
      <c r="A3357" s="474">
        <v>39125</v>
      </c>
      <c r="B3357" s="475">
        <v>1.3003</v>
      </c>
    </row>
    <row r="3358" spans="1:2" x14ac:dyDescent="0.25">
      <c r="A3358" s="474">
        <v>39124</v>
      </c>
      <c r="B3358" s="475">
        <v>1.3003</v>
      </c>
    </row>
    <row r="3359" spans="1:2" x14ac:dyDescent="0.25">
      <c r="A3359" s="474">
        <v>39123</v>
      </c>
      <c r="B3359" s="475">
        <v>1.302</v>
      </c>
    </row>
    <row r="3360" spans="1:2" x14ac:dyDescent="0.25">
      <c r="A3360" s="474">
        <v>39122</v>
      </c>
      <c r="B3360" s="475">
        <v>1.3011999999999999</v>
      </c>
    </row>
    <row r="3361" spans="1:2" x14ac:dyDescent="0.25">
      <c r="A3361" s="474">
        <v>39121</v>
      </c>
      <c r="B3361" s="475">
        <v>1.2989999999999999</v>
      </c>
    </row>
    <row r="3362" spans="1:2" x14ac:dyDescent="0.25">
      <c r="A3362" s="474">
        <v>39120</v>
      </c>
      <c r="B3362" s="475">
        <v>1.2939000000000001</v>
      </c>
    </row>
    <row r="3363" spans="1:2" x14ac:dyDescent="0.25">
      <c r="A3363" s="474">
        <v>39119</v>
      </c>
      <c r="B3363" s="475">
        <v>1.2941</v>
      </c>
    </row>
    <row r="3364" spans="1:2" x14ac:dyDescent="0.25">
      <c r="A3364" s="474">
        <v>39118</v>
      </c>
      <c r="B3364" s="475">
        <v>1.2957000000000001</v>
      </c>
    </row>
    <row r="3365" spans="1:2" x14ac:dyDescent="0.25">
      <c r="A3365" s="474">
        <v>39117</v>
      </c>
      <c r="B3365" s="475">
        <v>1.2957000000000001</v>
      </c>
    </row>
    <row r="3366" spans="1:2" x14ac:dyDescent="0.25">
      <c r="A3366" s="474">
        <v>39116</v>
      </c>
      <c r="B3366" s="475">
        <v>1.3008</v>
      </c>
    </row>
    <row r="3367" spans="1:2" x14ac:dyDescent="0.25">
      <c r="A3367" s="474">
        <v>39115</v>
      </c>
      <c r="B3367" s="475">
        <v>1.3025</v>
      </c>
    </row>
    <row r="3368" spans="1:2" x14ac:dyDescent="0.25">
      <c r="A3368" s="474">
        <v>39114</v>
      </c>
      <c r="B3368" s="475">
        <v>1.2965</v>
      </c>
    </row>
    <row r="3369" spans="1:2" x14ac:dyDescent="0.25">
      <c r="A3369" s="474">
        <v>39113</v>
      </c>
      <c r="B3369" s="475">
        <v>1.2959000000000001</v>
      </c>
    </row>
    <row r="3370" spans="1:2" x14ac:dyDescent="0.25">
      <c r="A3370" s="474">
        <v>39112</v>
      </c>
      <c r="B3370" s="475">
        <v>1.2919</v>
      </c>
    </row>
    <row r="3371" spans="1:2" x14ac:dyDescent="0.25">
      <c r="A3371" s="474">
        <v>39111</v>
      </c>
      <c r="B3371" s="475">
        <v>1.2911999999999999</v>
      </c>
    </row>
    <row r="3372" spans="1:2" x14ac:dyDescent="0.25">
      <c r="A3372" s="474">
        <v>39110</v>
      </c>
      <c r="B3372" s="475">
        <v>1.2911999999999999</v>
      </c>
    </row>
    <row r="3373" spans="1:2" x14ac:dyDescent="0.25">
      <c r="A3373" s="474">
        <v>39109</v>
      </c>
      <c r="B3373" s="475">
        <v>1.292</v>
      </c>
    </row>
    <row r="3374" spans="1:2" x14ac:dyDescent="0.25">
      <c r="A3374" s="474">
        <v>39108</v>
      </c>
      <c r="B3374" s="475">
        <v>1.2968999999999999</v>
      </c>
    </row>
    <row r="3375" spans="1:2" x14ac:dyDescent="0.25">
      <c r="A3375" s="474">
        <v>39107</v>
      </c>
      <c r="B3375" s="475">
        <v>1.3004</v>
      </c>
    </row>
    <row r="3376" spans="1:2" x14ac:dyDescent="0.25">
      <c r="A3376" s="474">
        <v>39106</v>
      </c>
      <c r="B3376" s="475">
        <v>1.298</v>
      </c>
    </row>
    <row r="3377" spans="1:2" x14ac:dyDescent="0.25">
      <c r="A3377" s="474">
        <v>39105</v>
      </c>
      <c r="B3377" s="475">
        <v>1.2958000000000001</v>
      </c>
    </row>
    <row r="3378" spans="1:2" x14ac:dyDescent="0.25">
      <c r="A3378" s="474">
        <v>39104</v>
      </c>
      <c r="B3378" s="475">
        <v>1.2951999999999999</v>
      </c>
    </row>
    <row r="3379" spans="1:2" x14ac:dyDescent="0.25">
      <c r="A3379" s="474">
        <v>39103</v>
      </c>
      <c r="B3379" s="475">
        <v>1.2952999999999999</v>
      </c>
    </row>
    <row r="3380" spans="1:2" x14ac:dyDescent="0.25">
      <c r="A3380" s="474">
        <v>39102</v>
      </c>
      <c r="B3380" s="475">
        <v>1.2968</v>
      </c>
    </row>
    <row r="3381" spans="1:2" x14ac:dyDescent="0.25">
      <c r="A3381" s="474">
        <v>39101</v>
      </c>
      <c r="B3381" s="475">
        <v>1.2947</v>
      </c>
    </row>
    <row r="3382" spans="1:2" x14ac:dyDescent="0.25">
      <c r="A3382" s="474">
        <v>39100</v>
      </c>
      <c r="B3382" s="475">
        <v>1.2926</v>
      </c>
    </row>
    <row r="3383" spans="1:2" x14ac:dyDescent="0.25">
      <c r="A3383" s="474">
        <v>39099</v>
      </c>
      <c r="B3383" s="475">
        <v>1.2942</v>
      </c>
    </row>
    <row r="3384" spans="1:2" x14ac:dyDescent="0.25">
      <c r="A3384" s="474">
        <v>39098</v>
      </c>
      <c r="B3384" s="475">
        <v>1.2932999999999999</v>
      </c>
    </row>
    <row r="3385" spans="1:2" x14ac:dyDescent="0.25">
      <c r="A3385" s="474">
        <v>39097</v>
      </c>
      <c r="B3385" s="475">
        <v>1.2919</v>
      </c>
    </row>
    <row r="3386" spans="1:2" x14ac:dyDescent="0.25">
      <c r="A3386" s="474">
        <v>39096</v>
      </c>
      <c r="B3386" s="475">
        <v>1.2918000000000001</v>
      </c>
    </row>
    <row r="3387" spans="1:2" x14ac:dyDescent="0.25">
      <c r="A3387" s="474">
        <v>39095</v>
      </c>
      <c r="B3387" s="475">
        <v>1.2904</v>
      </c>
    </row>
    <row r="3388" spans="1:2" x14ac:dyDescent="0.25">
      <c r="A3388" s="474">
        <v>39094</v>
      </c>
      <c r="B3388" s="475">
        <v>1.2942</v>
      </c>
    </row>
    <row r="3389" spans="1:2" x14ac:dyDescent="0.25">
      <c r="A3389" s="474">
        <v>39093</v>
      </c>
      <c r="B3389" s="475">
        <v>1.2974000000000001</v>
      </c>
    </row>
    <row r="3390" spans="1:2" x14ac:dyDescent="0.25">
      <c r="A3390" s="474">
        <v>39092</v>
      </c>
      <c r="B3390" s="475">
        <v>1.3025</v>
      </c>
    </row>
    <row r="3391" spans="1:2" x14ac:dyDescent="0.25">
      <c r="A3391" s="474">
        <v>39091</v>
      </c>
      <c r="B3391" s="475">
        <v>1.3007</v>
      </c>
    </row>
    <row r="3392" spans="1:2" x14ac:dyDescent="0.25">
      <c r="A3392" s="474">
        <v>39090</v>
      </c>
      <c r="B3392" s="475">
        <v>1.2998000000000001</v>
      </c>
    </row>
    <row r="3393" spans="1:2" x14ac:dyDescent="0.25">
      <c r="A3393" s="474">
        <v>39089</v>
      </c>
      <c r="B3393" s="475">
        <v>1.2998000000000001</v>
      </c>
    </row>
    <row r="3394" spans="1:2" x14ac:dyDescent="0.25">
      <c r="A3394" s="474">
        <v>39088</v>
      </c>
      <c r="B3394" s="475">
        <v>1.3063</v>
      </c>
    </row>
    <row r="3395" spans="1:2" x14ac:dyDescent="0.25">
      <c r="A3395" s="474">
        <v>39087</v>
      </c>
      <c r="B3395" s="475">
        <v>1.3134999999999999</v>
      </c>
    </row>
    <row r="3396" spans="1:2" x14ac:dyDescent="0.25">
      <c r="A3396" s="474">
        <v>39086</v>
      </c>
      <c r="B3396" s="475">
        <v>1.3246</v>
      </c>
    </row>
    <row r="3397" spans="1:2" x14ac:dyDescent="0.25">
      <c r="A3397" s="474">
        <v>39085</v>
      </c>
      <c r="B3397" s="475">
        <v>1.325</v>
      </c>
    </row>
    <row r="3398" spans="1:2" x14ac:dyDescent="0.25">
      <c r="A3398" s="474">
        <v>39084</v>
      </c>
      <c r="B3398" s="475">
        <v>1.3192999999999999</v>
      </c>
    </row>
    <row r="3399" spans="1:2" x14ac:dyDescent="0.25">
      <c r="A3399" s="474">
        <v>39083</v>
      </c>
      <c r="B3399" s="475">
        <v>1.3192999999999999</v>
      </c>
    </row>
    <row r="3400" spans="1:2" x14ac:dyDescent="0.25">
      <c r="A3400" s="474">
        <v>39082</v>
      </c>
      <c r="B3400" s="475">
        <v>1.3192999999999999</v>
      </c>
    </row>
    <row r="3401" spans="1:2" x14ac:dyDescent="0.25">
      <c r="A3401" s="474">
        <v>39081</v>
      </c>
      <c r="B3401" s="475">
        <v>1.3165</v>
      </c>
    </row>
    <row r="3402" spans="1:2" x14ac:dyDescent="0.25">
      <c r="A3402" s="474">
        <v>39080</v>
      </c>
      <c r="B3402" s="475">
        <v>1.3137000000000001</v>
      </c>
    </row>
    <row r="3403" spans="1:2" x14ac:dyDescent="0.25">
      <c r="A3403" s="474">
        <v>39079</v>
      </c>
      <c r="B3403" s="475">
        <v>1.3131999999999999</v>
      </c>
    </row>
    <row r="3404" spans="1:2" x14ac:dyDescent="0.25">
      <c r="A3404" s="474">
        <v>39078</v>
      </c>
      <c r="B3404" s="475">
        <v>1.3127</v>
      </c>
    </row>
    <row r="3405" spans="1:2" x14ac:dyDescent="0.25">
      <c r="A3405" s="474">
        <v>39077</v>
      </c>
      <c r="B3405" s="475">
        <v>1.3129</v>
      </c>
    </row>
    <row r="3406" spans="1:2" x14ac:dyDescent="0.25">
      <c r="A3406" s="474">
        <v>39076</v>
      </c>
      <c r="B3406" s="475">
        <v>1.3123</v>
      </c>
    </row>
    <row r="3407" spans="1:2" x14ac:dyDescent="0.25">
      <c r="A3407" s="474">
        <v>39075</v>
      </c>
      <c r="B3407" s="475">
        <v>1.3124</v>
      </c>
    </row>
    <row r="3408" spans="1:2" x14ac:dyDescent="0.25">
      <c r="A3408" s="474">
        <v>39074</v>
      </c>
      <c r="B3408" s="475">
        <v>1.3178000000000001</v>
      </c>
    </row>
    <row r="3409" spans="1:2" x14ac:dyDescent="0.25">
      <c r="A3409" s="474">
        <v>39073</v>
      </c>
      <c r="B3409" s="475">
        <v>1.3180000000000001</v>
      </c>
    </row>
    <row r="3410" spans="1:2" x14ac:dyDescent="0.25">
      <c r="A3410" s="474">
        <v>39072</v>
      </c>
      <c r="B3410" s="475">
        <v>1.3209</v>
      </c>
    </row>
    <row r="3411" spans="1:2" x14ac:dyDescent="0.25">
      <c r="A3411" s="474">
        <v>39071</v>
      </c>
      <c r="B3411" s="475">
        <v>1.3133999999999999</v>
      </c>
    </row>
    <row r="3412" spans="1:2" x14ac:dyDescent="0.25">
      <c r="A3412" s="474">
        <v>39070</v>
      </c>
      <c r="B3412" s="475">
        <v>1.3088</v>
      </c>
    </row>
    <row r="3413" spans="1:2" x14ac:dyDescent="0.25">
      <c r="A3413" s="474">
        <v>39069</v>
      </c>
      <c r="B3413" s="475">
        <v>1.3075000000000001</v>
      </c>
    </row>
    <row r="3414" spans="1:2" x14ac:dyDescent="0.25">
      <c r="A3414" s="474">
        <v>39068</v>
      </c>
      <c r="B3414" s="475">
        <v>1.3076000000000001</v>
      </c>
    </row>
    <row r="3415" spans="1:2" x14ac:dyDescent="0.25">
      <c r="A3415" s="474">
        <v>39067</v>
      </c>
      <c r="B3415" s="475">
        <v>1.3129999999999999</v>
      </c>
    </row>
    <row r="3416" spans="1:2" x14ac:dyDescent="0.25">
      <c r="A3416" s="474">
        <v>39066</v>
      </c>
      <c r="B3416" s="475">
        <v>1.32</v>
      </c>
    </row>
    <row r="3417" spans="1:2" x14ac:dyDescent="0.25">
      <c r="A3417" s="474">
        <v>39065</v>
      </c>
      <c r="B3417" s="475">
        <v>1.3258000000000001</v>
      </c>
    </row>
    <row r="3418" spans="1:2" x14ac:dyDescent="0.25">
      <c r="A3418" s="474">
        <v>39064</v>
      </c>
      <c r="B3418" s="475">
        <v>1.3246</v>
      </c>
    </row>
    <row r="3419" spans="1:2" x14ac:dyDescent="0.25">
      <c r="A3419" s="474">
        <v>39063</v>
      </c>
      <c r="B3419" s="475">
        <v>1.3188</v>
      </c>
    </row>
    <row r="3420" spans="1:2" x14ac:dyDescent="0.25">
      <c r="A3420" s="474">
        <v>39062</v>
      </c>
      <c r="B3420" s="475">
        <v>1.3198000000000001</v>
      </c>
    </row>
    <row r="3421" spans="1:2" x14ac:dyDescent="0.25">
      <c r="A3421" s="474">
        <v>39061</v>
      </c>
      <c r="B3421" s="475">
        <v>1.3198000000000001</v>
      </c>
    </row>
    <row r="3422" spans="1:2" x14ac:dyDescent="0.25">
      <c r="A3422" s="474">
        <v>39060</v>
      </c>
      <c r="B3422" s="475">
        <v>1.3279000000000001</v>
      </c>
    </row>
    <row r="3423" spans="1:2" x14ac:dyDescent="0.25">
      <c r="A3423" s="474">
        <v>39059</v>
      </c>
      <c r="B3423" s="475">
        <v>1.3293999999999999</v>
      </c>
    </row>
    <row r="3424" spans="1:2" x14ac:dyDescent="0.25">
      <c r="A3424" s="474">
        <v>39058</v>
      </c>
      <c r="B3424" s="475">
        <v>1.3305</v>
      </c>
    </row>
    <row r="3425" spans="1:2" x14ac:dyDescent="0.25">
      <c r="A3425" s="474">
        <v>39057</v>
      </c>
      <c r="B3425" s="475">
        <v>1.3325</v>
      </c>
    </row>
    <row r="3426" spans="1:2" x14ac:dyDescent="0.25">
      <c r="A3426" s="474">
        <v>39056</v>
      </c>
      <c r="B3426" s="475">
        <v>1.3321000000000001</v>
      </c>
    </row>
    <row r="3427" spans="1:2" x14ac:dyDescent="0.25">
      <c r="A3427" s="474">
        <v>39055</v>
      </c>
      <c r="B3427" s="475">
        <v>1.3332999999999999</v>
      </c>
    </row>
    <row r="3428" spans="1:2" x14ac:dyDescent="0.25">
      <c r="A3428" s="474">
        <v>39054</v>
      </c>
      <c r="B3428" s="475">
        <v>1.3332999999999999</v>
      </c>
    </row>
    <row r="3429" spans="1:2" x14ac:dyDescent="0.25">
      <c r="A3429" s="474">
        <v>39053</v>
      </c>
      <c r="B3429" s="475">
        <v>1.3264</v>
      </c>
    </row>
    <row r="3430" spans="1:2" x14ac:dyDescent="0.25">
      <c r="A3430" s="474">
        <v>39052</v>
      </c>
      <c r="B3430" s="475">
        <v>1.319</v>
      </c>
    </row>
    <row r="3431" spans="1:2" x14ac:dyDescent="0.25">
      <c r="A3431" s="474">
        <v>39051</v>
      </c>
      <c r="B3431" s="475">
        <v>1.3176000000000001</v>
      </c>
    </row>
    <row r="3432" spans="1:2" x14ac:dyDescent="0.25">
      <c r="A3432" s="474">
        <v>39050</v>
      </c>
      <c r="B3432" s="475">
        <v>1.3145</v>
      </c>
    </row>
    <row r="3433" spans="1:2" x14ac:dyDescent="0.25">
      <c r="A3433" s="474">
        <v>39049</v>
      </c>
      <c r="B3433" s="475">
        <v>1.3129999999999999</v>
      </c>
    </row>
    <row r="3434" spans="1:2" x14ac:dyDescent="0.25">
      <c r="A3434" s="474">
        <v>39048</v>
      </c>
      <c r="B3434" s="475">
        <v>1.3090999999999999</v>
      </c>
    </row>
    <row r="3435" spans="1:2" x14ac:dyDescent="0.25">
      <c r="A3435" s="474">
        <v>39047</v>
      </c>
      <c r="B3435" s="475">
        <v>1.3088</v>
      </c>
    </row>
    <row r="3436" spans="1:2" x14ac:dyDescent="0.25">
      <c r="A3436" s="474">
        <v>39046</v>
      </c>
      <c r="B3436" s="475">
        <v>1.3016000000000001</v>
      </c>
    </row>
    <row r="3437" spans="1:2" x14ac:dyDescent="0.25">
      <c r="A3437" s="474">
        <v>39045</v>
      </c>
      <c r="B3437" s="475">
        <v>1.2945</v>
      </c>
    </row>
    <row r="3438" spans="1:2" x14ac:dyDescent="0.25">
      <c r="A3438" s="474">
        <v>39044</v>
      </c>
      <c r="B3438" s="475">
        <v>1.2878000000000001</v>
      </c>
    </row>
    <row r="3439" spans="1:2" x14ac:dyDescent="0.25">
      <c r="A3439" s="474">
        <v>39043</v>
      </c>
      <c r="B3439" s="475">
        <v>1.2818000000000001</v>
      </c>
    </row>
    <row r="3440" spans="1:2" x14ac:dyDescent="0.25">
      <c r="A3440" s="474">
        <v>39042</v>
      </c>
      <c r="B3440" s="475">
        <v>1.2828999999999999</v>
      </c>
    </row>
    <row r="3441" spans="1:2" x14ac:dyDescent="0.25">
      <c r="A3441" s="474">
        <v>39041</v>
      </c>
      <c r="B3441" s="475">
        <v>1.2823</v>
      </c>
    </row>
    <row r="3442" spans="1:2" x14ac:dyDescent="0.25">
      <c r="A3442" s="474">
        <v>39040</v>
      </c>
      <c r="B3442" s="475">
        <v>1.2822</v>
      </c>
    </row>
    <row r="3443" spans="1:2" x14ac:dyDescent="0.25">
      <c r="A3443" s="474">
        <v>39039</v>
      </c>
      <c r="B3443" s="475">
        <v>1.2791999999999999</v>
      </c>
    </row>
    <row r="3444" spans="1:2" x14ac:dyDescent="0.25">
      <c r="A3444" s="474">
        <v>39038</v>
      </c>
      <c r="B3444" s="475">
        <v>1.2815000000000001</v>
      </c>
    </row>
    <row r="3445" spans="1:2" x14ac:dyDescent="0.25">
      <c r="A3445" s="474">
        <v>39037</v>
      </c>
      <c r="B3445" s="475">
        <v>1.2808999999999999</v>
      </c>
    </row>
    <row r="3446" spans="1:2" x14ac:dyDescent="0.25">
      <c r="A3446" s="474">
        <v>39036</v>
      </c>
      <c r="B3446" s="475">
        <v>1.282</v>
      </c>
    </row>
    <row r="3447" spans="1:2" x14ac:dyDescent="0.25">
      <c r="A3447" s="474">
        <v>39035</v>
      </c>
      <c r="B3447" s="475">
        <v>1.2842</v>
      </c>
    </row>
    <row r="3448" spans="1:2" x14ac:dyDescent="0.25">
      <c r="A3448" s="474">
        <v>39034</v>
      </c>
      <c r="B3448" s="475">
        <v>1.2836000000000001</v>
      </c>
    </row>
    <row r="3449" spans="1:2" x14ac:dyDescent="0.25">
      <c r="A3449" s="474">
        <v>39033</v>
      </c>
      <c r="B3449" s="475">
        <v>1.2836000000000001</v>
      </c>
    </row>
    <row r="3450" spans="1:2" x14ac:dyDescent="0.25">
      <c r="A3450" s="474">
        <v>39032</v>
      </c>
      <c r="B3450" s="475">
        <v>1.2856000000000001</v>
      </c>
    </row>
    <row r="3451" spans="1:2" x14ac:dyDescent="0.25">
      <c r="A3451" s="474">
        <v>39031</v>
      </c>
      <c r="B3451" s="475">
        <v>1.278</v>
      </c>
    </row>
    <row r="3452" spans="1:2" x14ac:dyDescent="0.25">
      <c r="A3452" s="474">
        <v>39030</v>
      </c>
      <c r="B3452" s="475">
        <v>1.2776000000000001</v>
      </c>
    </row>
    <row r="3453" spans="1:2" x14ac:dyDescent="0.25">
      <c r="A3453" s="474">
        <v>39029</v>
      </c>
      <c r="B3453" s="475">
        <v>1.276</v>
      </c>
    </row>
    <row r="3454" spans="1:2" x14ac:dyDescent="0.25">
      <c r="A3454" s="474">
        <v>39028</v>
      </c>
      <c r="B3454" s="475">
        <v>1.2708999999999999</v>
      </c>
    </row>
    <row r="3455" spans="1:2" x14ac:dyDescent="0.25">
      <c r="A3455" s="474">
        <v>39027</v>
      </c>
      <c r="B3455" s="475">
        <v>1.2710999999999999</v>
      </c>
    </row>
    <row r="3456" spans="1:2" x14ac:dyDescent="0.25">
      <c r="A3456" s="474">
        <v>39026</v>
      </c>
      <c r="B3456" s="475">
        <v>1.2712000000000001</v>
      </c>
    </row>
    <row r="3457" spans="1:2" x14ac:dyDescent="0.25">
      <c r="A3457" s="474">
        <v>39025</v>
      </c>
      <c r="B3457" s="475">
        <v>1.2756000000000001</v>
      </c>
    </row>
    <row r="3458" spans="1:2" x14ac:dyDescent="0.25">
      <c r="A3458" s="474">
        <v>39024</v>
      </c>
      <c r="B3458" s="475">
        <v>1.276</v>
      </c>
    </row>
    <row r="3459" spans="1:2" x14ac:dyDescent="0.25">
      <c r="A3459" s="474">
        <v>39023</v>
      </c>
      <c r="B3459" s="475">
        <v>1.2761</v>
      </c>
    </row>
    <row r="3460" spans="1:2" x14ac:dyDescent="0.25">
      <c r="A3460" s="474">
        <v>39022</v>
      </c>
      <c r="B3460" s="475">
        <v>1.272</v>
      </c>
    </row>
    <row r="3461" spans="1:2" x14ac:dyDescent="0.25">
      <c r="A3461" s="474">
        <v>39021</v>
      </c>
      <c r="B3461" s="475">
        <v>1.2723</v>
      </c>
    </row>
    <row r="3462" spans="1:2" x14ac:dyDescent="0.25">
      <c r="A3462" s="474">
        <v>39020</v>
      </c>
      <c r="B3462" s="475">
        <v>1.2736000000000001</v>
      </c>
    </row>
    <row r="3463" spans="1:2" x14ac:dyDescent="0.25">
      <c r="A3463" s="474">
        <v>39019</v>
      </c>
      <c r="B3463" s="475">
        <v>1.2736000000000001</v>
      </c>
    </row>
    <row r="3464" spans="1:2" x14ac:dyDescent="0.25">
      <c r="A3464" s="474">
        <v>39018</v>
      </c>
      <c r="B3464" s="475">
        <v>1.2703</v>
      </c>
    </row>
    <row r="3465" spans="1:2" x14ac:dyDescent="0.25">
      <c r="A3465" s="474">
        <v>39017</v>
      </c>
      <c r="B3465" s="475">
        <v>1.2646999999999999</v>
      </c>
    </row>
    <row r="3466" spans="1:2" x14ac:dyDescent="0.25">
      <c r="A3466" s="474">
        <v>39016</v>
      </c>
      <c r="B3466" s="475">
        <v>1.2574000000000001</v>
      </c>
    </row>
    <row r="3467" spans="1:2" x14ac:dyDescent="0.25">
      <c r="A3467" s="474">
        <v>39015</v>
      </c>
      <c r="B3467" s="475">
        <v>1.2546999999999999</v>
      </c>
    </row>
    <row r="3468" spans="1:2" x14ac:dyDescent="0.25">
      <c r="A3468" s="474">
        <v>39014</v>
      </c>
      <c r="B3468" s="475">
        <v>1.2581</v>
      </c>
    </row>
    <row r="3469" spans="1:2" x14ac:dyDescent="0.25">
      <c r="A3469" s="474">
        <v>39013</v>
      </c>
      <c r="B3469" s="475">
        <v>1.2613000000000001</v>
      </c>
    </row>
    <row r="3470" spans="1:2" x14ac:dyDescent="0.25">
      <c r="A3470" s="474">
        <v>39012</v>
      </c>
      <c r="B3470" s="475">
        <v>1.2613000000000001</v>
      </c>
    </row>
    <row r="3471" spans="1:2" x14ac:dyDescent="0.25">
      <c r="A3471" s="474">
        <v>39011</v>
      </c>
      <c r="B3471" s="475">
        <v>1.2623</v>
      </c>
    </row>
    <row r="3472" spans="1:2" x14ac:dyDescent="0.25">
      <c r="A3472" s="474">
        <v>39010</v>
      </c>
      <c r="B3472" s="475">
        <v>1.2563</v>
      </c>
    </row>
    <row r="3473" spans="1:2" x14ac:dyDescent="0.25">
      <c r="A3473" s="474">
        <v>39009</v>
      </c>
      <c r="B3473" s="475">
        <v>1.2536</v>
      </c>
    </row>
    <row r="3474" spans="1:2" x14ac:dyDescent="0.25">
      <c r="A3474" s="474">
        <v>39008</v>
      </c>
      <c r="B3474" s="475">
        <v>1.2537</v>
      </c>
    </row>
    <row r="3475" spans="1:2" x14ac:dyDescent="0.25">
      <c r="A3475" s="474">
        <v>39007</v>
      </c>
      <c r="B3475" s="475">
        <v>1.2509999999999999</v>
      </c>
    </row>
    <row r="3476" spans="1:2" x14ac:dyDescent="0.25">
      <c r="A3476" s="474">
        <v>39006</v>
      </c>
      <c r="B3476" s="475">
        <v>1.2506999999999999</v>
      </c>
    </row>
    <row r="3477" spans="1:2" x14ac:dyDescent="0.25">
      <c r="A3477" s="474">
        <v>39005</v>
      </c>
      <c r="B3477" s="475">
        <v>1.2507999999999999</v>
      </c>
    </row>
    <row r="3478" spans="1:2" x14ac:dyDescent="0.25">
      <c r="A3478" s="474">
        <v>39004</v>
      </c>
      <c r="B3478" s="475">
        <v>1.2544</v>
      </c>
    </row>
    <row r="3479" spans="1:2" x14ac:dyDescent="0.25">
      <c r="A3479" s="474">
        <v>39003</v>
      </c>
      <c r="B3479" s="475">
        <v>1.2535000000000001</v>
      </c>
    </row>
    <row r="3480" spans="1:2" x14ac:dyDescent="0.25">
      <c r="A3480" s="474">
        <v>39002</v>
      </c>
      <c r="B3480" s="475">
        <v>1.254</v>
      </c>
    </row>
    <row r="3481" spans="1:2" x14ac:dyDescent="0.25">
      <c r="A3481" s="474">
        <v>39001</v>
      </c>
      <c r="B3481" s="475">
        <v>1.2568999999999999</v>
      </c>
    </row>
    <row r="3482" spans="1:2" x14ac:dyDescent="0.25">
      <c r="A3482" s="474">
        <v>39000</v>
      </c>
      <c r="B3482" s="475">
        <v>1.2597</v>
      </c>
    </row>
    <row r="3483" spans="1:2" x14ac:dyDescent="0.25">
      <c r="A3483" s="474">
        <v>38999</v>
      </c>
      <c r="B3483" s="475">
        <v>1.2596000000000001</v>
      </c>
    </row>
    <row r="3484" spans="1:2" x14ac:dyDescent="0.25">
      <c r="A3484" s="474">
        <v>38998</v>
      </c>
      <c r="B3484" s="475">
        <v>1.26</v>
      </c>
    </row>
    <row r="3485" spans="1:2" x14ac:dyDescent="0.25">
      <c r="A3485" s="474">
        <v>38997</v>
      </c>
      <c r="B3485" s="475">
        <v>1.2657</v>
      </c>
    </row>
    <row r="3486" spans="1:2" x14ac:dyDescent="0.25">
      <c r="A3486" s="474">
        <v>38996</v>
      </c>
      <c r="B3486" s="475">
        <v>1.2702</v>
      </c>
    </row>
    <row r="3487" spans="1:2" x14ac:dyDescent="0.25">
      <c r="A3487" s="474">
        <v>38995</v>
      </c>
      <c r="B3487" s="475">
        <v>1.2706999999999999</v>
      </c>
    </row>
    <row r="3488" spans="1:2" x14ac:dyDescent="0.25">
      <c r="A3488" s="474">
        <v>38994</v>
      </c>
      <c r="B3488" s="475">
        <v>1.2739</v>
      </c>
    </row>
    <row r="3489" spans="1:2" x14ac:dyDescent="0.25">
      <c r="A3489" s="474">
        <v>38993</v>
      </c>
      <c r="B3489" s="475">
        <v>1.2696000000000001</v>
      </c>
    </row>
    <row r="3490" spans="1:2" x14ac:dyDescent="0.25">
      <c r="A3490" s="474">
        <v>38992</v>
      </c>
      <c r="B3490" s="475">
        <v>1.2670999999999999</v>
      </c>
    </row>
    <row r="3491" spans="1:2" x14ac:dyDescent="0.25">
      <c r="A3491" s="474">
        <v>38991</v>
      </c>
      <c r="B3491" s="475">
        <v>1.2669999999999999</v>
      </c>
    </row>
    <row r="3492" spans="1:2" x14ac:dyDescent="0.25">
      <c r="A3492" s="474">
        <v>38990</v>
      </c>
      <c r="B3492" s="475">
        <v>1.2685999999999999</v>
      </c>
    </row>
    <row r="3493" spans="1:2" x14ac:dyDescent="0.25">
      <c r="A3493" s="474">
        <v>38989</v>
      </c>
      <c r="B3493" s="475">
        <v>1.2709999999999999</v>
      </c>
    </row>
    <row r="3494" spans="1:2" x14ac:dyDescent="0.25">
      <c r="A3494" s="474">
        <v>38988</v>
      </c>
      <c r="B3494" s="475">
        <v>1.2693000000000001</v>
      </c>
    </row>
    <row r="3495" spans="1:2" x14ac:dyDescent="0.25">
      <c r="A3495" s="474">
        <v>38987</v>
      </c>
      <c r="B3495" s="475">
        <v>1.2722</v>
      </c>
    </row>
    <row r="3496" spans="1:2" x14ac:dyDescent="0.25">
      <c r="A3496" s="474">
        <v>38986</v>
      </c>
      <c r="B3496" s="475">
        <v>1.2778</v>
      </c>
    </row>
    <row r="3497" spans="1:2" x14ac:dyDescent="0.25">
      <c r="A3497" s="474">
        <v>38985</v>
      </c>
      <c r="B3497" s="475">
        <v>1.2779</v>
      </c>
    </row>
    <row r="3498" spans="1:2" x14ac:dyDescent="0.25">
      <c r="A3498" s="474">
        <v>38984</v>
      </c>
      <c r="B3498" s="475">
        <v>1.2779</v>
      </c>
    </row>
    <row r="3499" spans="1:2" x14ac:dyDescent="0.25">
      <c r="A3499" s="474">
        <v>38983</v>
      </c>
      <c r="B3499" s="475">
        <v>1.2798</v>
      </c>
    </row>
    <row r="3500" spans="1:2" x14ac:dyDescent="0.25">
      <c r="A3500" s="474">
        <v>38982</v>
      </c>
      <c r="B3500" s="475">
        <v>1.2726</v>
      </c>
    </row>
    <row r="3501" spans="1:2" x14ac:dyDescent="0.25">
      <c r="A3501" s="474">
        <v>38981</v>
      </c>
      <c r="B3501" s="475">
        <v>1.2681</v>
      </c>
    </row>
    <row r="3502" spans="1:2" x14ac:dyDescent="0.25">
      <c r="A3502" s="474">
        <v>38980</v>
      </c>
      <c r="B3502" s="475">
        <v>1.2692000000000001</v>
      </c>
    </row>
    <row r="3503" spans="1:2" x14ac:dyDescent="0.25">
      <c r="A3503" s="474">
        <v>38979</v>
      </c>
      <c r="B3503" s="475">
        <v>1.2662</v>
      </c>
    </row>
    <row r="3504" spans="1:2" x14ac:dyDescent="0.25">
      <c r="A3504" s="474">
        <v>38978</v>
      </c>
      <c r="B3504" s="475">
        <v>1.2657</v>
      </c>
    </row>
    <row r="3505" spans="1:2" x14ac:dyDescent="0.25">
      <c r="A3505" s="474">
        <v>38977</v>
      </c>
      <c r="B3505" s="475">
        <v>1.2659</v>
      </c>
    </row>
    <row r="3506" spans="1:2" x14ac:dyDescent="0.25">
      <c r="A3506" s="474">
        <v>38976</v>
      </c>
      <c r="B3506" s="475">
        <v>1.2694000000000001</v>
      </c>
    </row>
    <row r="3507" spans="1:2" x14ac:dyDescent="0.25">
      <c r="A3507" s="474">
        <v>38975</v>
      </c>
      <c r="B3507" s="475">
        <v>1.2705</v>
      </c>
    </row>
    <row r="3508" spans="1:2" x14ac:dyDescent="0.25">
      <c r="A3508" s="474">
        <v>38974</v>
      </c>
      <c r="B3508" s="475">
        <v>1.2686999999999999</v>
      </c>
    </row>
    <row r="3509" spans="1:2" x14ac:dyDescent="0.25">
      <c r="A3509" s="474">
        <v>38973</v>
      </c>
      <c r="B3509" s="475">
        <v>1.2704</v>
      </c>
    </row>
    <row r="3510" spans="1:2" x14ac:dyDescent="0.25">
      <c r="A3510" s="474">
        <v>38972</v>
      </c>
      <c r="B3510" s="475">
        <v>1.2687999999999999</v>
      </c>
    </row>
    <row r="3511" spans="1:2" x14ac:dyDescent="0.25">
      <c r="A3511" s="474">
        <v>38971</v>
      </c>
      <c r="B3511" s="475">
        <v>1.2668999999999999</v>
      </c>
    </row>
    <row r="3512" spans="1:2" x14ac:dyDescent="0.25">
      <c r="A3512" s="474">
        <v>38970</v>
      </c>
      <c r="B3512" s="475">
        <v>1.2667999999999999</v>
      </c>
    </row>
    <row r="3513" spans="1:2" x14ac:dyDescent="0.25">
      <c r="A3513" s="474">
        <v>38969</v>
      </c>
      <c r="B3513" s="475">
        <v>1.2706</v>
      </c>
    </row>
    <row r="3514" spans="1:2" x14ac:dyDescent="0.25">
      <c r="A3514" s="474">
        <v>38968</v>
      </c>
      <c r="B3514" s="475">
        <v>1.2782</v>
      </c>
    </row>
    <row r="3515" spans="1:2" x14ac:dyDescent="0.25">
      <c r="A3515" s="474">
        <v>38967</v>
      </c>
      <c r="B3515" s="475">
        <v>1.2807999999999999</v>
      </c>
    </row>
    <row r="3516" spans="1:2" x14ac:dyDescent="0.25">
      <c r="A3516" s="474">
        <v>38966</v>
      </c>
      <c r="B3516" s="475">
        <v>1.2831999999999999</v>
      </c>
    </row>
    <row r="3517" spans="1:2" x14ac:dyDescent="0.25">
      <c r="A3517" s="474">
        <v>38965</v>
      </c>
      <c r="B3517" s="475">
        <v>1.2856000000000001</v>
      </c>
    </row>
    <row r="3518" spans="1:2" x14ac:dyDescent="0.25">
      <c r="A3518" s="474">
        <v>38964</v>
      </c>
      <c r="B3518" s="475">
        <v>1.2830999999999999</v>
      </c>
    </row>
    <row r="3519" spans="1:2" x14ac:dyDescent="0.25">
      <c r="A3519" s="474">
        <v>38963</v>
      </c>
      <c r="B3519" s="475">
        <v>1.2830999999999999</v>
      </c>
    </row>
    <row r="3520" spans="1:2" x14ac:dyDescent="0.25">
      <c r="A3520" s="474">
        <v>38962</v>
      </c>
      <c r="B3520" s="475">
        <v>1.2809999999999999</v>
      </c>
    </row>
    <row r="3521" spans="1:2" x14ac:dyDescent="0.25">
      <c r="A3521" s="474">
        <v>38961</v>
      </c>
      <c r="B3521" s="475">
        <v>1.2829999999999999</v>
      </c>
    </row>
    <row r="3522" spans="1:2" x14ac:dyDescent="0.25">
      <c r="A3522" s="474">
        <v>38960</v>
      </c>
      <c r="B3522" s="475">
        <v>1.2828999999999999</v>
      </c>
    </row>
    <row r="3523" spans="1:2" x14ac:dyDescent="0.25">
      <c r="A3523" s="474">
        <v>38959</v>
      </c>
      <c r="B3523" s="475">
        <v>1.2802</v>
      </c>
    </row>
    <row r="3524" spans="1:2" x14ac:dyDescent="0.25">
      <c r="A3524" s="474">
        <v>38958</v>
      </c>
      <c r="B3524" s="475">
        <v>1.2786999999999999</v>
      </c>
    </row>
    <row r="3525" spans="1:2" x14ac:dyDescent="0.25">
      <c r="A3525" s="474">
        <v>38957</v>
      </c>
      <c r="B3525" s="475">
        <v>1.2747999999999999</v>
      </c>
    </row>
    <row r="3526" spans="1:2" x14ac:dyDescent="0.25">
      <c r="A3526" s="474">
        <v>38956</v>
      </c>
      <c r="B3526" s="475">
        <v>1.2747999999999999</v>
      </c>
    </row>
    <row r="3527" spans="1:2" x14ac:dyDescent="0.25">
      <c r="A3527" s="474">
        <v>38955</v>
      </c>
      <c r="B3527" s="475">
        <v>1.2763</v>
      </c>
    </row>
    <row r="3528" spans="1:2" x14ac:dyDescent="0.25">
      <c r="A3528" s="474">
        <v>38954</v>
      </c>
      <c r="B3528" s="475">
        <v>1.2786999999999999</v>
      </c>
    </row>
    <row r="3529" spans="1:2" x14ac:dyDescent="0.25">
      <c r="A3529" s="474">
        <v>38953</v>
      </c>
      <c r="B3529" s="475">
        <v>1.2803</v>
      </c>
    </row>
    <row r="3530" spans="1:2" x14ac:dyDescent="0.25">
      <c r="A3530" s="474">
        <v>38952</v>
      </c>
      <c r="B3530" s="475">
        <v>1.2846</v>
      </c>
    </row>
    <row r="3531" spans="1:2" x14ac:dyDescent="0.25">
      <c r="A3531" s="474">
        <v>38951</v>
      </c>
      <c r="B3531" s="475">
        <v>1.2879</v>
      </c>
    </row>
    <row r="3532" spans="1:2" x14ac:dyDescent="0.25">
      <c r="A3532" s="474">
        <v>38950</v>
      </c>
      <c r="B3532" s="475">
        <v>1.282</v>
      </c>
    </row>
    <row r="3533" spans="1:2" x14ac:dyDescent="0.25">
      <c r="A3533" s="474">
        <v>38949</v>
      </c>
      <c r="B3533" s="475">
        <v>1.282</v>
      </c>
    </row>
    <row r="3534" spans="1:2" x14ac:dyDescent="0.25">
      <c r="A3534" s="474">
        <v>38948</v>
      </c>
      <c r="B3534" s="475">
        <v>1.2823</v>
      </c>
    </row>
    <row r="3535" spans="1:2" x14ac:dyDescent="0.25">
      <c r="A3535" s="474">
        <v>38947</v>
      </c>
      <c r="B3535" s="475">
        <v>1.2853000000000001</v>
      </c>
    </row>
    <row r="3536" spans="1:2" x14ac:dyDescent="0.25">
      <c r="A3536" s="474">
        <v>38946</v>
      </c>
      <c r="B3536" s="475">
        <v>1.2806</v>
      </c>
    </row>
    <row r="3537" spans="1:2" x14ac:dyDescent="0.25">
      <c r="A3537" s="474">
        <v>38945</v>
      </c>
      <c r="B3537" s="475">
        <v>1.2744</v>
      </c>
    </row>
    <row r="3538" spans="1:2" x14ac:dyDescent="0.25">
      <c r="A3538" s="474">
        <v>38944</v>
      </c>
      <c r="B3538" s="475">
        <v>1.2734000000000001</v>
      </c>
    </row>
    <row r="3539" spans="1:2" x14ac:dyDescent="0.25">
      <c r="A3539" s="474">
        <v>38943</v>
      </c>
      <c r="B3539" s="475">
        <v>1.2714000000000001</v>
      </c>
    </row>
    <row r="3540" spans="1:2" x14ac:dyDescent="0.25">
      <c r="A3540" s="474">
        <v>38942</v>
      </c>
      <c r="B3540" s="475">
        <v>1.2714000000000001</v>
      </c>
    </row>
    <row r="3541" spans="1:2" x14ac:dyDescent="0.25">
      <c r="A3541" s="474">
        <v>38941</v>
      </c>
      <c r="B3541" s="475">
        <v>1.2767999999999999</v>
      </c>
    </row>
    <row r="3542" spans="1:2" x14ac:dyDescent="0.25">
      <c r="A3542" s="474">
        <v>38940</v>
      </c>
      <c r="B3542" s="475">
        <v>1.2845</v>
      </c>
    </row>
    <row r="3543" spans="1:2" x14ac:dyDescent="0.25">
      <c r="A3543" s="474">
        <v>38939</v>
      </c>
      <c r="B3543" s="475">
        <v>1.284</v>
      </c>
    </row>
    <row r="3544" spans="1:2" x14ac:dyDescent="0.25">
      <c r="A3544" s="474">
        <v>38938</v>
      </c>
      <c r="B3544" s="475">
        <v>1.2831999999999999</v>
      </c>
    </row>
    <row r="3545" spans="1:2" x14ac:dyDescent="0.25">
      <c r="A3545" s="474">
        <v>38937</v>
      </c>
      <c r="B3545" s="475">
        <v>1.2867</v>
      </c>
    </row>
    <row r="3546" spans="1:2" x14ac:dyDescent="0.25">
      <c r="A3546" s="474">
        <v>38936</v>
      </c>
      <c r="B3546" s="475">
        <v>1.2869999999999999</v>
      </c>
    </row>
    <row r="3547" spans="1:2" x14ac:dyDescent="0.25">
      <c r="A3547" s="474">
        <v>38935</v>
      </c>
      <c r="B3547" s="475">
        <v>1.2869999999999999</v>
      </c>
    </row>
    <row r="3548" spans="1:2" x14ac:dyDescent="0.25">
      <c r="A3548" s="474">
        <v>38934</v>
      </c>
      <c r="B3548" s="475">
        <v>1.2823</v>
      </c>
    </row>
    <row r="3549" spans="1:2" x14ac:dyDescent="0.25">
      <c r="A3549" s="474">
        <v>38933</v>
      </c>
      <c r="B3549" s="475">
        <v>1.2779</v>
      </c>
    </row>
    <row r="3550" spans="1:2" x14ac:dyDescent="0.25">
      <c r="A3550" s="474">
        <v>38932</v>
      </c>
      <c r="B3550" s="475">
        <v>1.2810999999999999</v>
      </c>
    </row>
    <row r="3551" spans="1:2" x14ac:dyDescent="0.25">
      <c r="A3551" s="474">
        <v>38931</v>
      </c>
      <c r="B3551" s="475">
        <v>1.2761</v>
      </c>
    </row>
    <row r="3552" spans="1:2" x14ac:dyDescent="0.25">
      <c r="A3552" s="474">
        <v>38930</v>
      </c>
      <c r="B3552" s="475">
        <v>1.2761</v>
      </c>
    </row>
    <row r="3553" spans="1:2" x14ac:dyDescent="0.25">
      <c r="A3553" s="474">
        <v>38929</v>
      </c>
      <c r="B3553" s="475">
        <v>1.2758</v>
      </c>
    </row>
    <row r="3554" spans="1:2" x14ac:dyDescent="0.25">
      <c r="A3554" s="474">
        <v>38928</v>
      </c>
      <c r="B3554" s="475">
        <v>1.2758</v>
      </c>
    </row>
    <row r="3555" spans="1:2" x14ac:dyDescent="0.25">
      <c r="A3555" s="474">
        <v>38927</v>
      </c>
      <c r="B3555" s="475">
        <v>1.2706</v>
      </c>
    </row>
    <row r="3556" spans="1:2" x14ac:dyDescent="0.25">
      <c r="A3556" s="474">
        <v>38926</v>
      </c>
      <c r="B3556" s="475">
        <v>1.2723</v>
      </c>
    </row>
    <row r="3557" spans="1:2" x14ac:dyDescent="0.25">
      <c r="A3557" s="474">
        <v>38925</v>
      </c>
      <c r="B3557" s="475">
        <v>1.2599</v>
      </c>
    </row>
    <row r="3558" spans="1:2" x14ac:dyDescent="0.25">
      <c r="A3558" s="474">
        <v>38924</v>
      </c>
      <c r="B3558" s="475">
        <v>1.2623</v>
      </c>
    </row>
    <row r="3559" spans="1:2" x14ac:dyDescent="0.25">
      <c r="A3559" s="474">
        <v>38923</v>
      </c>
      <c r="B3559" s="475">
        <v>1.2647999999999999</v>
      </c>
    </row>
    <row r="3560" spans="1:2" x14ac:dyDescent="0.25">
      <c r="A3560" s="474">
        <v>38922</v>
      </c>
      <c r="B3560" s="475">
        <v>1.2694000000000001</v>
      </c>
    </row>
    <row r="3561" spans="1:2" x14ac:dyDescent="0.25">
      <c r="A3561" s="474">
        <v>38921</v>
      </c>
      <c r="B3561" s="475">
        <v>1.2694000000000001</v>
      </c>
    </row>
    <row r="3562" spans="1:2" x14ac:dyDescent="0.25">
      <c r="A3562" s="474">
        <v>38920</v>
      </c>
      <c r="B3562" s="475">
        <v>1.2659</v>
      </c>
    </row>
    <row r="3563" spans="1:2" x14ac:dyDescent="0.25">
      <c r="A3563" s="474">
        <v>38919</v>
      </c>
      <c r="B3563" s="475">
        <v>1.2615000000000001</v>
      </c>
    </row>
    <row r="3564" spans="1:2" x14ac:dyDescent="0.25">
      <c r="A3564" s="474">
        <v>38918</v>
      </c>
      <c r="B3564" s="475">
        <v>1.2515000000000001</v>
      </c>
    </row>
    <row r="3565" spans="1:2" x14ac:dyDescent="0.25">
      <c r="A3565" s="474">
        <v>38917</v>
      </c>
      <c r="B3565" s="475">
        <v>1.252</v>
      </c>
    </row>
    <row r="3566" spans="1:2" x14ac:dyDescent="0.25">
      <c r="A3566" s="474">
        <v>38916</v>
      </c>
      <c r="B3566" s="475">
        <v>1.2583</v>
      </c>
    </row>
    <row r="3567" spans="1:2" x14ac:dyDescent="0.25">
      <c r="A3567" s="474">
        <v>38915</v>
      </c>
      <c r="B3567" s="475">
        <v>1.2645</v>
      </c>
    </row>
    <row r="3568" spans="1:2" x14ac:dyDescent="0.25">
      <c r="A3568" s="474">
        <v>38914</v>
      </c>
      <c r="B3568" s="475">
        <v>1.2645999999999999</v>
      </c>
    </row>
    <row r="3569" spans="1:2" x14ac:dyDescent="0.25">
      <c r="A3569" s="474">
        <v>38913</v>
      </c>
      <c r="B3569" s="475">
        <v>1.2667999999999999</v>
      </c>
    </row>
    <row r="3570" spans="1:2" x14ac:dyDescent="0.25">
      <c r="A3570" s="474">
        <v>38912</v>
      </c>
      <c r="B3570" s="475">
        <v>1.2702</v>
      </c>
    </row>
    <row r="3571" spans="1:2" x14ac:dyDescent="0.25">
      <c r="A3571" s="474">
        <v>38911</v>
      </c>
      <c r="B3571" s="475">
        <v>1.2739</v>
      </c>
    </row>
    <row r="3572" spans="1:2" x14ac:dyDescent="0.25">
      <c r="A3572" s="474">
        <v>38910</v>
      </c>
      <c r="B3572" s="475">
        <v>1.2742</v>
      </c>
    </row>
    <row r="3573" spans="1:2" x14ac:dyDescent="0.25">
      <c r="A3573" s="474">
        <v>38909</v>
      </c>
      <c r="B3573" s="475">
        <v>1.2776000000000001</v>
      </c>
    </row>
    <row r="3574" spans="1:2" x14ac:dyDescent="0.25">
      <c r="A3574" s="474">
        <v>38908</v>
      </c>
      <c r="B3574" s="475">
        <v>1.2806</v>
      </c>
    </row>
    <row r="3575" spans="1:2" x14ac:dyDescent="0.25">
      <c r="A3575" s="474">
        <v>38907</v>
      </c>
      <c r="B3575" s="475">
        <v>1.2806</v>
      </c>
    </row>
    <row r="3576" spans="1:2" x14ac:dyDescent="0.25">
      <c r="A3576" s="474">
        <v>38906</v>
      </c>
      <c r="B3576" s="475">
        <v>1.2789999999999999</v>
      </c>
    </row>
    <row r="3577" spans="1:2" x14ac:dyDescent="0.25">
      <c r="A3577" s="474">
        <v>38905</v>
      </c>
      <c r="B3577" s="475">
        <v>1.2741</v>
      </c>
    </row>
    <row r="3578" spans="1:2" x14ac:dyDescent="0.25">
      <c r="A3578" s="474">
        <v>38904</v>
      </c>
      <c r="B3578" s="475">
        <v>1.2766</v>
      </c>
    </row>
    <row r="3579" spans="1:2" x14ac:dyDescent="0.25">
      <c r="A3579" s="474">
        <v>38903</v>
      </c>
      <c r="B3579" s="475">
        <v>1.2802</v>
      </c>
    </row>
    <row r="3580" spans="1:2" x14ac:dyDescent="0.25">
      <c r="A3580" s="474">
        <v>38902</v>
      </c>
      <c r="B3580" s="475">
        <v>1.2786</v>
      </c>
    </row>
    <row r="3581" spans="1:2" x14ac:dyDescent="0.25">
      <c r="A3581" s="474">
        <v>38901</v>
      </c>
      <c r="B3581" s="475">
        <v>1.2786</v>
      </c>
    </row>
    <row r="3582" spans="1:2" x14ac:dyDescent="0.25">
      <c r="A3582" s="474">
        <v>38900</v>
      </c>
      <c r="B3582" s="475">
        <v>1.2786</v>
      </c>
    </row>
    <row r="3583" spans="1:2" x14ac:dyDescent="0.25">
      <c r="A3583" s="474">
        <v>38899</v>
      </c>
      <c r="B3583" s="475">
        <v>1.272</v>
      </c>
    </row>
    <row r="3584" spans="1:2" x14ac:dyDescent="0.25">
      <c r="A3584" s="474">
        <v>38898</v>
      </c>
      <c r="B3584" s="475">
        <v>1.2548999999999999</v>
      </c>
    </row>
    <row r="3585" spans="1:2" x14ac:dyDescent="0.25">
      <c r="A3585" s="474">
        <v>38897</v>
      </c>
      <c r="B3585" s="475">
        <v>1.2563</v>
      </c>
    </row>
    <row r="3586" spans="1:2" x14ac:dyDescent="0.25">
      <c r="A3586" s="474">
        <v>38896</v>
      </c>
      <c r="B3586" s="475">
        <v>1.2592000000000001</v>
      </c>
    </row>
    <row r="3587" spans="1:2" x14ac:dyDescent="0.25">
      <c r="A3587" s="474">
        <v>38895</v>
      </c>
      <c r="B3587" s="475">
        <v>1.2541</v>
      </c>
    </row>
    <row r="3588" spans="1:2" x14ac:dyDescent="0.25">
      <c r="A3588" s="474">
        <v>38894</v>
      </c>
      <c r="B3588" s="475">
        <v>1.2502</v>
      </c>
    </row>
    <row r="3589" spans="1:2" x14ac:dyDescent="0.25">
      <c r="A3589" s="474">
        <v>38893</v>
      </c>
      <c r="B3589" s="475">
        <v>1.2502</v>
      </c>
    </row>
    <row r="3590" spans="1:2" x14ac:dyDescent="0.25">
      <c r="A3590" s="474">
        <v>38892</v>
      </c>
      <c r="B3590" s="475">
        <v>1.2549999999999999</v>
      </c>
    </row>
    <row r="3591" spans="1:2" x14ac:dyDescent="0.25">
      <c r="A3591" s="474">
        <v>38891</v>
      </c>
      <c r="B3591" s="475">
        <v>1.2627999999999999</v>
      </c>
    </row>
    <row r="3592" spans="1:2" x14ac:dyDescent="0.25">
      <c r="A3592" s="474">
        <v>38890</v>
      </c>
      <c r="B3592" s="475">
        <v>1.2625</v>
      </c>
    </row>
    <row r="3593" spans="1:2" x14ac:dyDescent="0.25">
      <c r="A3593" s="474">
        <v>38889</v>
      </c>
      <c r="B3593" s="475">
        <v>1.2574000000000001</v>
      </c>
    </row>
    <row r="3594" spans="1:2" x14ac:dyDescent="0.25">
      <c r="A3594" s="474">
        <v>38888</v>
      </c>
      <c r="B3594" s="475">
        <v>1.2592000000000001</v>
      </c>
    </row>
    <row r="3595" spans="1:2" x14ac:dyDescent="0.25">
      <c r="A3595" s="474">
        <v>38887</v>
      </c>
      <c r="B3595" s="475">
        <v>1.2639</v>
      </c>
    </row>
    <row r="3596" spans="1:2" x14ac:dyDescent="0.25">
      <c r="A3596" s="474">
        <v>38886</v>
      </c>
      <c r="B3596" s="475">
        <v>1.2638</v>
      </c>
    </row>
    <row r="3597" spans="1:2" x14ac:dyDescent="0.25">
      <c r="A3597" s="474">
        <v>38885</v>
      </c>
      <c r="B3597" s="475">
        <v>1.2642</v>
      </c>
    </row>
    <row r="3598" spans="1:2" x14ac:dyDescent="0.25">
      <c r="A3598" s="474">
        <v>38884</v>
      </c>
      <c r="B3598" s="475">
        <v>1.2613000000000001</v>
      </c>
    </row>
    <row r="3599" spans="1:2" x14ac:dyDescent="0.25">
      <c r="A3599" s="474">
        <v>38883</v>
      </c>
      <c r="B3599" s="475">
        <v>1.2576000000000001</v>
      </c>
    </row>
    <row r="3600" spans="1:2" x14ac:dyDescent="0.25">
      <c r="A3600" s="474">
        <v>38882</v>
      </c>
      <c r="B3600" s="475">
        <v>1.2575000000000001</v>
      </c>
    </row>
    <row r="3601" spans="1:2" x14ac:dyDescent="0.25">
      <c r="A3601" s="474">
        <v>38881</v>
      </c>
      <c r="B3601" s="475">
        <v>1.2608999999999999</v>
      </c>
    </row>
    <row r="3602" spans="1:2" x14ac:dyDescent="0.25">
      <c r="A3602" s="474">
        <v>38880</v>
      </c>
      <c r="B3602" s="475">
        <v>1.2637</v>
      </c>
    </row>
    <row r="3603" spans="1:2" x14ac:dyDescent="0.25">
      <c r="A3603" s="474">
        <v>38879</v>
      </c>
      <c r="B3603" s="475">
        <v>1.2639</v>
      </c>
    </row>
    <row r="3604" spans="1:2" x14ac:dyDescent="0.25">
      <c r="A3604" s="474">
        <v>38878</v>
      </c>
      <c r="B3604" s="475">
        <v>1.2645999999999999</v>
      </c>
    </row>
    <row r="3605" spans="1:2" x14ac:dyDescent="0.25">
      <c r="A3605" s="474">
        <v>38877</v>
      </c>
      <c r="B3605" s="475">
        <v>1.2738</v>
      </c>
    </row>
    <row r="3606" spans="1:2" x14ac:dyDescent="0.25">
      <c r="A3606" s="474">
        <v>38876</v>
      </c>
      <c r="B3606" s="475">
        <v>1.2810999999999999</v>
      </c>
    </row>
    <row r="3607" spans="1:2" x14ac:dyDescent="0.25">
      <c r="A3607" s="474">
        <v>38875</v>
      </c>
      <c r="B3607" s="475">
        <v>1.2876000000000001</v>
      </c>
    </row>
    <row r="3608" spans="1:2" x14ac:dyDescent="0.25">
      <c r="A3608" s="474">
        <v>38874</v>
      </c>
      <c r="B3608" s="475">
        <v>1.2943</v>
      </c>
    </row>
    <row r="3609" spans="1:2" x14ac:dyDescent="0.25">
      <c r="A3609" s="474">
        <v>38873</v>
      </c>
      <c r="B3609" s="475">
        <v>1.2914000000000001</v>
      </c>
    </row>
    <row r="3610" spans="1:2" x14ac:dyDescent="0.25">
      <c r="A3610" s="474">
        <v>38872</v>
      </c>
      <c r="B3610" s="475">
        <v>1.2912999999999999</v>
      </c>
    </row>
    <row r="3611" spans="1:2" x14ac:dyDescent="0.25">
      <c r="A3611" s="474">
        <v>38871</v>
      </c>
      <c r="B3611" s="475">
        <v>1.2845</v>
      </c>
    </row>
    <row r="3612" spans="1:2" x14ac:dyDescent="0.25">
      <c r="A3612" s="474">
        <v>38870</v>
      </c>
      <c r="B3612" s="475">
        <v>1.2785</v>
      </c>
    </row>
    <row r="3613" spans="1:2" x14ac:dyDescent="0.25">
      <c r="A3613" s="474">
        <v>38869</v>
      </c>
      <c r="B3613" s="475">
        <v>1.2859</v>
      </c>
    </row>
    <row r="3614" spans="1:2" x14ac:dyDescent="0.25">
      <c r="A3614" s="474">
        <v>38868</v>
      </c>
      <c r="B3614" s="475">
        <v>1.2824</v>
      </c>
    </row>
    <row r="3615" spans="1:2" x14ac:dyDescent="0.25">
      <c r="A3615" s="474">
        <v>38867</v>
      </c>
      <c r="B3615" s="475">
        <v>1.2746999999999999</v>
      </c>
    </row>
    <row r="3616" spans="1:2" x14ac:dyDescent="0.25">
      <c r="A3616" s="474">
        <v>38866</v>
      </c>
      <c r="B3616" s="475">
        <v>1.2730999999999999</v>
      </c>
    </row>
    <row r="3617" spans="1:2" x14ac:dyDescent="0.25">
      <c r="A3617" s="474">
        <v>38865</v>
      </c>
      <c r="B3617" s="475">
        <v>1.2730999999999999</v>
      </c>
    </row>
    <row r="3618" spans="1:2" x14ac:dyDescent="0.25">
      <c r="A3618" s="474">
        <v>38864</v>
      </c>
      <c r="B3618" s="475">
        <v>1.2778</v>
      </c>
    </row>
    <row r="3619" spans="1:2" x14ac:dyDescent="0.25">
      <c r="A3619" s="474">
        <v>38863</v>
      </c>
      <c r="B3619" s="475">
        <v>1.2768999999999999</v>
      </c>
    </row>
    <row r="3620" spans="1:2" x14ac:dyDescent="0.25">
      <c r="A3620" s="474">
        <v>38862</v>
      </c>
      <c r="B3620" s="475">
        <v>1.2803</v>
      </c>
    </row>
    <row r="3621" spans="1:2" x14ac:dyDescent="0.25">
      <c r="A3621" s="474">
        <v>38861</v>
      </c>
      <c r="B3621" s="475">
        <v>1.2851999999999999</v>
      </c>
    </row>
    <row r="3622" spans="1:2" x14ac:dyDescent="0.25">
      <c r="A3622" s="474">
        <v>38860</v>
      </c>
      <c r="B3622" s="475">
        <v>1.2773000000000001</v>
      </c>
    </row>
    <row r="3623" spans="1:2" x14ac:dyDescent="0.25">
      <c r="A3623" s="474">
        <v>38859</v>
      </c>
      <c r="B3623" s="475">
        <v>1.2771999999999999</v>
      </c>
    </row>
    <row r="3624" spans="1:2" x14ac:dyDescent="0.25">
      <c r="A3624" s="474">
        <v>38858</v>
      </c>
      <c r="B3624" s="475">
        <v>1.2773000000000001</v>
      </c>
    </row>
    <row r="3625" spans="1:2" x14ac:dyDescent="0.25">
      <c r="A3625" s="474">
        <v>38857</v>
      </c>
      <c r="B3625" s="475">
        <v>1.2795000000000001</v>
      </c>
    </row>
    <row r="3626" spans="1:2" x14ac:dyDescent="0.25">
      <c r="A3626" s="474">
        <v>38856</v>
      </c>
      <c r="B3626" s="475">
        <v>1.2775000000000001</v>
      </c>
    </row>
    <row r="3627" spans="1:2" x14ac:dyDescent="0.25">
      <c r="A3627" s="474">
        <v>38855</v>
      </c>
      <c r="B3627" s="475">
        <v>1.284</v>
      </c>
    </row>
    <row r="3628" spans="1:2" x14ac:dyDescent="0.25">
      <c r="A3628" s="474">
        <v>38854</v>
      </c>
      <c r="B3628" s="475">
        <v>1.2818000000000001</v>
      </c>
    </row>
    <row r="3629" spans="1:2" x14ac:dyDescent="0.25">
      <c r="A3629" s="474">
        <v>38853</v>
      </c>
      <c r="B3629" s="475">
        <v>1.2875000000000001</v>
      </c>
    </row>
    <row r="3630" spans="1:2" x14ac:dyDescent="0.25">
      <c r="A3630" s="474">
        <v>38852</v>
      </c>
      <c r="B3630" s="475">
        <v>1.2922</v>
      </c>
    </row>
    <row r="3631" spans="1:2" x14ac:dyDescent="0.25">
      <c r="A3631" s="474">
        <v>38851</v>
      </c>
      <c r="B3631" s="475">
        <v>1.2902</v>
      </c>
    </row>
    <row r="3632" spans="1:2" x14ac:dyDescent="0.25">
      <c r="A3632" s="474">
        <v>38850</v>
      </c>
      <c r="B3632" s="475">
        <v>1.2877000000000001</v>
      </c>
    </row>
    <row r="3633" spans="1:2" x14ac:dyDescent="0.25">
      <c r="A3633" s="474">
        <v>38849</v>
      </c>
      <c r="B3633" s="475">
        <v>1.2765</v>
      </c>
    </row>
    <row r="3634" spans="1:2" x14ac:dyDescent="0.25">
      <c r="A3634" s="474">
        <v>38848</v>
      </c>
      <c r="B3634" s="475">
        <v>1.2777000000000001</v>
      </c>
    </row>
    <row r="3635" spans="1:2" x14ac:dyDescent="0.25">
      <c r="A3635" s="474">
        <v>38847</v>
      </c>
      <c r="B3635" s="475">
        <v>1.2710999999999999</v>
      </c>
    </row>
    <row r="3636" spans="1:2" x14ac:dyDescent="0.25">
      <c r="A3636" s="474">
        <v>38846</v>
      </c>
      <c r="B3636" s="475">
        <v>1.2734000000000001</v>
      </c>
    </row>
    <row r="3637" spans="1:2" x14ac:dyDescent="0.25">
      <c r="A3637" s="474">
        <v>38845</v>
      </c>
      <c r="B3637" s="475">
        <v>1.2721</v>
      </c>
    </row>
    <row r="3638" spans="1:2" x14ac:dyDescent="0.25">
      <c r="A3638" s="474">
        <v>38844</v>
      </c>
      <c r="B3638" s="475">
        <v>1.2721</v>
      </c>
    </row>
    <row r="3639" spans="1:2" x14ac:dyDescent="0.25">
      <c r="A3639" s="474">
        <v>38843</v>
      </c>
      <c r="B3639" s="475">
        <v>1.2706999999999999</v>
      </c>
    </row>
    <row r="3640" spans="1:2" x14ac:dyDescent="0.25">
      <c r="A3640" s="474">
        <v>38842</v>
      </c>
      <c r="B3640" s="475">
        <v>1.2635000000000001</v>
      </c>
    </row>
    <row r="3641" spans="1:2" x14ac:dyDescent="0.25">
      <c r="A3641" s="474">
        <v>38841</v>
      </c>
      <c r="B3641" s="475">
        <v>1.2629999999999999</v>
      </c>
    </row>
    <row r="3642" spans="1:2" x14ac:dyDescent="0.25">
      <c r="A3642" s="474">
        <v>38840</v>
      </c>
      <c r="B3642" s="475">
        <v>1.2604</v>
      </c>
    </row>
    <row r="3643" spans="1:2" x14ac:dyDescent="0.25">
      <c r="A3643" s="474">
        <v>38839</v>
      </c>
      <c r="B3643" s="475">
        <v>1.2623</v>
      </c>
    </row>
    <row r="3644" spans="1:2" x14ac:dyDescent="0.25">
      <c r="A3644" s="474">
        <v>38838</v>
      </c>
      <c r="B3644" s="475">
        <v>1.2625</v>
      </c>
    </row>
    <row r="3645" spans="1:2" x14ac:dyDescent="0.25">
      <c r="A3645" s="474">
        <v>38837</v>
      </c>
      <c r="B3645" s="475">
        <v>1.2627999999999999</v>
      </c>
    </row>
    <row r="3646" spans="1:2" x14ac:dyDescent="0.25">
      <c r="A3646" s="474">
        <v>38836</v>
      </c>
      <c r="B3646" s="475">
        <v>1.2555000000000001</v>
      </c>
    </row>
    <row r="3647" spans="1:2" x14ac:dyDescent="0.25">
      <c r="A3647" s="474">
        <v>38835</v>
      </c>
      <c r="B3647" s="475">
        <v>1.2464999999999999</v>
      </c>
    </row>
    <row r="3648" spans="1:2" x14ac:dyDescent="0.25">
      <c r="A3648" s="474">
        <v>38834</v>
      </c>
      <c r="B3648" s="475">
        <v>1.2426999999999999</v>
      </c>
    </row>
    <row r="3649" spans="1:2" x14ac:dyDescent="0.25">
      <c r="A3649" s="474">
        <v>38833</v>
      </c>
      <c r="B3649" s="475">
        <v>1.2393000000000001</v>
      </c>
    </row>
    <row r="3650" spans="1:2" x14ac:dyDescent="0.25">
      <c r="A3650" s="474">
        <v>38832</v>
      </c>
      <c r="B3650" s="475">
        <v>1.2370000000000001</v>
      </c>
    </row>
    <row r="3651" spans="1:2" x14ac:dyDescent="0.25">
      <c r="A3651" s="474">
        <v>38831</v>
      </c>
      <c r="B3651" s="475">
        <v>1.2337</v>
      </c>
    </row>
    <row r="3652" spans="1:2" x14ac:dyDescent="0.25">
      <c r="A3652" s="474">
        <v>38830</v>
      </c>
      <c r="B3652" s="475">
        <v>1.2335</v>
      </c>
    </row>
    <row r="3653" spans="1:2" x14ac:dyDescent="0.25">
      <c r="A3653" s="474">
        <v>38829</v>
      </c>
      <c r="B3653" s="475">
        <v>1.2317</v>
      </c>
    </row>
    <row r="3654" spans="1:2" x14ac:dyDescent="0.25">
      <c r="A3654" s="474">
        <v>38828</v>
      </c>
      <c r="B3654" s="475">
        <v>1.2343999999999999</v>
      </c>
    </row>
    <row r="3655" spans="1:2" x14ac:dyDescent="0.25">
      <c r="A3655" s="474">
        <v>38827</v>
      </c>
      <c r="B3655" s="475">
        <v>1.2350000000000001</v>
      </c>
    </row>
    <row r="3656" spans="1:2" x14ac:dyDescent="0.25">
      <c r="A3656" s="474">
        <v>38826</v>
      </c>
      <c r="B3656" s="475">
        <v>1.2265999999999999</v>
      </c>
    </row>
    <row r="3657" spans="1:2" x14ac:dyDescent="0.25">
      <c r="A3657" s="474">
        <v>38825</v>
      </c>
      <c r="B3657" s="475">
        <v>1.2197</v>
      </c>
    </row>
    <row r="3658" spans="1:2" x14ac:dyDescent="0.25">
      <c r="A3658" s="474">
        <v>38824</v>
      </c>
      <c r="B3658" s="475">
        <v>1.2107000000000001</v>
      </c>
    </row>
    <row r="3659" spans="1:2" x14ac:dyDescent="0.25">
      <c r="A3659" s="474">
        <v>38823</v>
      </c>
      <c r="B3659" s="475">
        <v>1.2104999999999999</v>
      </c>
    </row>
    <row r="3660" spans="1:2" x14ac:dyDescent="0.25">
      <c r="A3660" s="474">
        <v>38822</v>
      </c>
      <c r="B3660" s="475">
        <v>1.2109000000000001</v>
      </c>
    </row>
    <row r="3661" spans="1:2" x14ac:dyDescent="0.25">
      <c r="A3661" s="474">
        <v>38821</v>
      </c>
      <c r="B3661" s="475">
        <v>1.2103999999999999</v>
      </c>
    </row>
    <row r="3662" spans="1:2" x14ac:dyDescent="0.25">
      <c r="A3662" s="474">
        <v>38820</v>
      </c>
      <c r="B3662" s="475">
        <v>1.2136</v>
      </c>
    </row>
    <row r="3663" spans="1:2" x14ac:dyDescent="0.25">
      <c r="A3663" s="474">
        <v>38819</v>
      </c>
      <c r="B3663" s="475">
        <v>1.2118</v>
      </c>
    </row>
    <row r="3664" spans="1:2" x14ac:dyDescent="0.25">
      <c r="A3664" s="474">
        <v>38818</v>
      </c>
      <c r="B3664" s="475">
        <v>1.2105999999999999</v>
      </c>
    </row>
    <row r="3665" spans="1:2" x14ac:dyDescent="0.25">
      <c r="A3665" s="474">
        <v>38817</v>
      </c>
      <c r="B3665" s="475">
        <v>1.2088000000000001</v>
      </c>
    </row>
    <row r="3666" spans="1:2" x14ac:dyDescent="0.25">
      <c r="A3666" s="474">
        <v>38816</v>
      </c>
      <c r="B3666" s="475">
        <v>1.2087000000000001</v>
      </c>
    </row>
    <row r="3667" spans="1:2" x14ac:dyDescent="0.25">
      <c r="A3667" s="474">
        <v>38815</v>
      </c>
      <c r="B3667" s="475">
        <v>1.2176</v>
      </c>
    </row>
    <row r="3668" spans="1:2" x14ac:dyDescent="0.25">
      <c r="A3668" s="474">
        <v>38814</v>
      </c>
      <c r="B3668" s="475">
        <v>1.2271000000000001</v>
      </c>
    </row>
    <row r="3669" spans="1:2" x14ac:dyDescent="0.25">
      <c r="A3669" s="474">
        <v>38813</v>
      </c>
      <c r="B3669" s="475">
        <v>1.2269000000000001</v>
      </c>
    </row>
    <row r="3670" spans="1:2" x14ac:dyDescent="0.25">
      <c r="A3670" s="474">
        <v>38812</v>
      </c>
      <c r="B3670" s="475">
        <v>1.2181</v>
      </c>
    </row>
    <row r="3671" spans="1:2" x14ac:dyDescent="0.25">
      <c r="A3671" s="474">
        <v>38811</v>
      </c>
      <c r="B3671" s="475">
        <v>1.2088000000000001</v>
      </c>
    </row>
    <row r="3672" spans="1:2" x14ac:dyDescent="0.25">
      <c r="A3672" s="474">
        <v>38810</v>
      </c>
      <c r="B3672" s="475">
        <v>1.2113</v>
      </c>
    </row>
    <row r="3673" spans="1:2" x14ac:dyDescent="0.25">
      <c r="A3673" s="474">
        <v>38809</v>
      </c>
      <c r="B3673" s="475">
        <v>1.2113</v>
      </c>
    </row>
    <row r="3674" spans="1:2" x14ac:dyDescent="0.25">
      <c r="A3674" s="474">
        <v>38808</v>
      </c>
      <c r="B3674" s="475">
        <v>1.2135</v>
      </c>
    </row>
    <row r="3675" spans="1:2" x14ac:dyDescent="0.25">
      <c r="A3675" s="474">
        <v>38807</v>
      </c>
      <c r="B3675" s="475">
        <v>1.2075</v>
      </c>
    </row>
    <row r="3676" spans="1:2" x14ac:dyDescent="0.25">
      <c r="A3676" s="474">
        <v>38806</v>
      </c>
      <c r="B3676" s="475">
        <v>1.2009000000000001</v>
      </c>
    </row>
    <row r="3677" spans="1:2" x14ac:dyDescent="0.25">
      <c r="A3677" s="474">
        <v>38805</v>
      </c>
      <c r="B3677" s="475">
        <v>1.2039</v>
      </c>
    </row>
    <row r="3678" spans="1:2" x14ac:dyDescent="0.25">
      <c r="A3678" s="474">
        <v>38804</v>
      </c>
      <c r="B3678" s="475">
        <v>1.2030000000000001</v>
      </c>
    </row>
    <row r="3679" spans="1:2" x14ac:dyDescent="0.25">
      <c r="A3679" s="474">
        <v>38803</v>
      </c>
      <c r="B3679" s="475">
        <v>1.2031000000000001</v>
      </c>
    </row>
    <row r="3680" spans="1:2" x14ac:dyDescent="0.25">
      <c r="A3680" s="474">
        <v>38802</v>
      </c>
      <c r="B3680" s="475">
        <v>1.2031000000000001</v>
      </c>
    </row>
    <row r="3681" spans="1:2" x14ac:dyDescent="0.25">
      <c r="A3681" s="474">
        <v>38801</v>
      </c>
      <c r="B3681" s="475">
        <v>1.1980999999999999</v>
      </c>
    </row>
    <row r="3682" spans="1:2" x14ac:dyDescent="0.25">
      <c r="A3682" s="474">
        <v>38800</v>
      </c>
      <c r="B3682" s="475">
        <v>1.2045999999999999</v>
      </c>
    </row>
    <row r="3683" spans="1:2" x14ac:dyDescent="0.25">
      <c r="A3683" s="474">
        <v>38799</v>
      </c>
      <c r="B3683" s="475">
        <v>1.2088000000000001</v>
      </c>
    </row>
    <row r="3684" spans="1:2" x14ac:dyDescent="0.25">
      <c r="A3684" s="474">
        <v>38798</v>
      </c>
      <c r="B3684" s="475">
        <v>1.2133</v>
      </c>
    </row>
    <row r="3685" spans="1:2" x14ac:dyDescent="0.25">
      <c r="A3685" s="474">
        <v>38797</v>
      </c>
      <c r="B3685" s="475">
        <v>1.2174</v>
      </c>
    </row>
    <row r="3686" spans="1:2" x14ac:dyDescent="0.25">
      <c r="A3686" s="474">
        <v>38796</v>
      </c>
      <c r="B3686" s="475">
        <v>1.2183999999999999</v>
      </c>
    </row>
    <row r="3687" spans="1:2" x14ac:dyDescent="0.25">
      <c r="A3687" s="474">
        <v>38795</v>
      </c>
      <c r="B3687" s="475">
        <v>1.2183999999999999</v>
      </c>
    </row>
    <row r="3688" spans="1:2" x14ac:dyDescent="0.25">
      <c r="A3688" s="474">
        <v>38794</v>
      </c>
      <c r="B3688" s="475">
        <v>1.2175</v>
      </c>
    </row>
    <row r="3689" spans="1:2" x14ac:dyDescent="0.25">
      <c r="A3689" s="474">
        <v>38793</v>
      </c>
      <c r="B3689" s="475">
        <v>1.2088000000000001</v>
      </c>
    </row>
    <row r="3690" spans="1:2" x14ac:dyDescent="0.25">
      <c r="A3690" s="474">
        <v>38792</v>
      </c>
      <c r="B3690" s="475">
        <v>1.2028000000000001</v>
      </c>
    </row>
    <row r="3691" spans="1:2" x14ac:dyDescent="0.25">
      <c r="A3691" s="474">
        <v>38791</v>
      </c>
      <c r="B3691" s="475">
        <v>1.1974</v>
      </c>
    </row>
    <row r="3692" spans="1:2" x14ac:dyDescent="0.25">
      <c r="A3692" s="474">
        <v>38790</v>
      </c>
      <c r="B3692" s="475">
        <v>1.1932</v>
      </c>
    </row>
    <row r="3693" spans="1:2" x14ac:dyDescent="0.25">
      <c r="A3693" s="474">
        <v>38789</v>
      </c>
      <c r="B3693" s="475">
        <v>1.1901999999999999</v>
      </c>
    </row>
    <row r="3694" spans="1:2" x14ac:dyDescent="0.25">
      <c r="A3694" s="474">
        <v>38788</v>
      </c>
      <c r="B3694" s="475">
        <v>1.1902999999999999</v>
      </c>
    </row>
    <row r="3695" spans="1:2" x14ac:dyDescent="0.25">
      <c r="A3695" s="474">
        <v>38787</v>
      </c>
      <c r="B3695" s="475">
        <v>1.1903999999999999</v>
      </c>
    </row>
    <row r="3696" spans="1:2" x14ac:dyDescent="0.25">
      <c r="A3696" s="474">
        <v>38786</v>
      </c>
      <c r="B3696" s="475">
        <v>1.1926000000000001</v>
      </c>
    </row>
    <row r="3697" spans="1:2" x14ac:dyDescent="0.25">
      <c r="A3697" s="474">
        <v>38785</v>
      </c>
      <c r="B3697" s="475">
        <v>1.1903999999999999</v>
      </c>
    </row>
    <row r="3698" spans="1:2" x14ac:dyDescent="0.25">
      <c r="A3698" s="474">
        <v>38784</v>
      </c>
      <c r="B3698" s="475">
        <v>1.1950000000000001</v>
      </c>
    </row>
    <row r="3699" spans="1:2" x14ac:dyDescent="0.25">
      <c r="A3699" s="474">
        <v>38783</v>
      </c>
      <c r="B3699" s="475">
        <v>1.2044999999999999</v>
      </c>
    </row>
    <row r="3700" spans="1:2" x14ac:dyDescent="0.25">
      <c r="A3700" s="474">
        <v>38782</v>
      </c>
      <c r="B3700" s="475">
        <v>1.2043999999999999</v>
      </c>
    </row>
    <row r="3701" spans="1:2" x14ac:dyDescent="0.25">
      <c r="A3701" s="474">
        <v>38781</v>
      </c>
      <c r="B3701" s="475">
        <v>1.2042999999999999</v>
      </c>
    </row>
    <row r="3702" spans="1:2" x14ac:dyDescent="0.25">
      <c r="A3702" s="474">
        <v>38780</v>
      </c>
      <c r="B3702" s="475">
        <v>1.2024999999999999</v>
      </c>
    </row>
    <row r="3703" spans="1:2" x14ac:dyDescent="0.25">
      <c r="A3703" s="474">
        <v>38779</v>
      </c>
      <c r="B3703" s="475">
        <v>1.1942999999999999</v>
      </c>
    </row>
    <row r="3704" spans="1:2" x14ac:dyDescent="0.25">
      <c r="A3704" s="474">
        <v>38778</v>
      </c>
      <c r="B3704" s="475">
        <v>1.1933</v>
      </c>
    </row>
    <row r="3705" spans="1:2" x14ac:dyDescent="0.25">
      <c r="A3705" s="474">
        <v>38777</v>
      </c>
      <c r="B3705" s="475">
        <v>1.1873</v>
      </c>
    </row>
    <row r="3706" spans="1:2" x14ac:dyDescent="0.25">
      <c r="A3706" s="474">
        <v>38776</v>
      </c>
      <c r="B3706" s="475">
        <v>1.1855</v>
      </c>
    </row>
    <row r="3707" spans="1:2" x14ac:dyDescent="0.25">
      <c r="A3707" s="474">
        <v>38775</v>
      </c>
      <c r="B3707" s="475">
        <v>1.1872</v>
      </c>
    </row>
    <row r="3708" spans="1:2" x14ac:dyDescent="0.25">
      <c r="A3708" s="474">
        <v>38774</v>
      </c>
      <c r="B3708" s="475">
        <v>1.1872</v>
      </c>
    </row>
    <row r="3709" spans="1:2" x14ac:dyDescent="0.25">
      <c r="A3709" s="474">
        <v>38773</v>
      </c>
      <c r="B3709" s="475">
        <v>1.1904999999999999</v>
      </c>
    </row>
    <row r="3710" spans="1:2" x14ac:dyDescent="0.25">
      <c r="A3710" s="474">
        <v>38772</v>
      </c>
      <c r="B3710" s="475">
        <v>1.1919999999999999</v>
      </c>
    </row>
    <row r="3711" spans="1:2" x14ac:dyDescent="0.25">
      <c r="A3711" s="474">
        <v>38771</v>
      </c>
      <c r="B3711" s="475">
        <v>1.1904999999999999</v>
      </c>
    </row>
    <row r="3712" spans="1:2" x14ac:dyDescent="0.25">
      <c r="A3712" s="474">
        <v>38770</v>
      </c>
      <c r="B3712" s="475">
        <v>1.1919</v>
      </c>
    </row>
    <row r="3713" spans="1:2" x14ac:dyDescent="0.25">
      <c r="A3713" s="474">
        <v>38769</v>
      </c>
      <c r="B3713" s="475">
        <v>1.1944999999999999</v>
      </c>
    </row>
    <row r="3714" spans="1:2" x14ac:dyDescent="0.25">
      <c r="A3714" s="474">
        <v>38768</v>
      </c>
      <c r="B3714" s="475">
        <v>1.1924999999999999</v>
      </c>
    </row>
    <row r="3715" spans="1:2" x14ac:dyDescent="0.25">
      <c r="A3715" s="474">
        <v>38767</v>
      </c>
      <c r="B3715" s="475">
        <v>1.1927000000000001</v>
      </c>
    </row>
    <row r="3716" spans="1:2" x14ac:dyDescent="0.25">
      <c r="A3716" s="474">
        <v>38766</v>
      </c>
      <c r="B3716" s="475">
        <v>1.1892</v>
      </c>
    </row>
    <row r="3717" spans="1:2" x14ac:dyDescent="0.25">
      <c r="A3717" s="474">
        <v>38765</v>
      </c>
      <c r="B3717" s="475">
        <v>1.1879</v>
      </c>
    </row>
    <row r="3718" spans="1:2" x14ac:dyDescent="0.25">
      <c r="A3718" s="474">
        <v>38764</v>
      </c>
      <c r="B3718" s="475">
        <v>1.1911</v>
      </c>
    </row>
    <row r="3719" spans="1:2" x14ac:dyDescent="0.25">
      <c r="A3719" s="474">
        <v>38763</v>
      </c>
      <c r="B3719" s="475">
        <v>1.1900999999999999</v>
      </c>
    </row>
    <row r="3720" spans="1:2" x14ac:dyDescent="0.25">
      <c r="A3720" s="474">
        <v>38762</v>
      </c>
      <c r="B3720" s="475">
        <v>1.1896</v>
      </c>
    </row>
    <row r="3721" spans="1:2" x14ac:dyDescent="0.25">
      <c r="A3721" s="474">
        <v>38761</v>
      </c>
      <c r="B3721" s="475">
        <v>1.1900999999999999</v>
      </c>
    </row>
    <row r="3722" spans="1:2" x14ac:dyDescent="0.25">
      <c r="A3722" s="474">
        <v>38760</v>
      </c>
      <c r="B3722" s="475">
        <v>1.1900999999999999</v>
      </c>
    </row>
    <row r="3723" spans="1:2" x14ac:dyDescent="0.25">
      <c r="A3723" s="474">
        <v>38759</v>
      </c>
      <c r="B3723" s="475">
        <v>1.1970000000000001</v>
      </c>
    </row>
    <row r="3724" spans="1:2" x14ac:dyDescent="0.25">
      <c r="A3724" s="474">
        <v>38758</v>
      </c>
      <c r="B3724" s="475">
        <v>1.1969000000000001</v>
      </c>
    </row>
    <row r="3725" spans="1:2" x14ac:dyDescent="0.25">
      <c r="A3725" s="474">
        <v>38757</v>
      </c>
      <c r="B3725" s="475">
        <v>1.1966000000000001</v>
      </c>
    </row>
    <row r="3726" spans="1:2" x14ac:dyDescent="0.25">
      <c r="A3726" s="474">
        <v>38756</v>
      </c>
      <c r="B3726" s="475">
        <v>1.1973</v>
      </c>
    </row>
    <row r="3727" spans="1:2" x14ac:dyDescent="0.25">
      <c r="A3727" s="474">
        <v>38755</v>
      </c>
      <c r="B3727" s="475">
        <v>1.2</v>
      </c>
    </row>
    <row r="3728" spans="1:2" x14ac:dyDescent="0.25">
      <c r="A3728" s="474">
        <v>38754</v>
      </c>
      <c r="B3728" s="475">
        <v>1.2019</v>
      </c>
    </row>
    <row r="3729" spans="1:2" x14ac:dyDescent="0.25">
      <c r="A3729" s="474">
        <v>38753</v>
      </c>
      <c r="B3729" s="475">
        <v>1.2025999999999999</v>
      </c>
    </row>
    <row r="3730" spans="1:2" x14ac:dyDescent="0.25">
      <c r="A3730" s="474">
        <v>38752</v>
      </c>
      <c r="B3730" s="475">
        <v>1.2064999999999999</v>
      </c>
    </row>
    <row r="3731" spans="1:2" x14ac:dyDescent="0.25">
      <c r="A3731" s="474">
        <v>38751</v>
      </c>
      <c r="B3731" s="475">
        <v>1.2069000000000001</v>
      </c>
    </row>
    <row r="3732" spans="1:2" x14ac:dyDescent="0.25">
      <c r="A3732" s="474">
        <v>38750</v>
      </c>
      <c r="B3732" s="475">
        <v>1.2124999999999999</v>
      </c>
    </row>
    <row r="3733" spans="1:2" x14ac:dyDescent="0.25">
      <c r="A3733" s="474">
        <v>38749</v>
      </c>
      <c r="B3733" s="475">
        <v>1.2110000000000001</v>
      </c>
    </row>
    <row r="3734" spans="1:2" x14ac:dyDescent="0.25">
      <c r="A3734" s="474">
        <v>38748</v>
      </c>
      <c r="B3734" s="475">
        <v>1.2093</v>
      </c>
    </row>
    <row r="3735" spans="1:2" x14ac:dyDescent="0.25">
      <c r="A3735" s="474">
        <v>38747</v>
      </c>
      <c r="B3735" s="475">
        <v>1.2094</v>
      </c>
    </row>
    <row r="3736" spans="1:2" x14ac:dyDescent="0.25">
      <c r="A3736" s="474">
        <v>38746</v>
      </c>
      <c r="B3736" s="475">
        <v>1.2094</v>
      </c>
    </row>
    <row r="3737" spans="1:2" x14ac:dyDescent="0.25">
      <c r="A3737" s="474">
        <v>38745</v>
      </c>
      <c r="B3737" s="475">
        <v>1.2196</v>
      </c>
    </row>
    <row r="3738" spans="1:2" x14ac:dyDescent="0.25">
      <c r="A3738" s="474">
        <v>38744</v>
      </c>
      <c r="B3738" s="475">
        <v>1.2249000000000001</v>
      </c>
    </row>
    <row r="3739" spans="1:2" x14ac:dyDescent="0.25">
      <c r="A3739" s="474">
        <v>38743</v>
      </c>
      <c r="B3739" s="475">
        <v>1.2276</v>
      </c>
    </row>
    <row r="3740" spans="1:2" x14ac:dyDescent="0.25">
      <c r="A3740" s="474">
        <v>38742</v>
      </c>
      <c r="B3740" s="475">
        <v>1.2286999999999999</v>
      </c>
    </row>
    <row r="3741" spans="1:2" x14ac:dyDescent="0.25">
      <c r="A3741" s="474">
        <v>38741</v>
      </c>
      <c r="B3741" s="475">
        <v>1.2237</v>
      </c>
    </row>
    <row r="3742" spans="1:2" x14ac:dyDescent="0.25">
      <c r="A3742" s="474">
        <v>38740</v>
      </c>
      <c r="B3742" s="475">
        <v>1.2129000000000001</v>
      </c>
    </row>
    <row r="3743" spans="1:2" x14ac:dyDescent="0.25">
      <c r="A3743" s="474">
        <v>38739</v>
      </c>
      <c r="B3743" s="475">
        <v>1.2129000000000001</v>
      </c>
    </row>
    <row r="3744" spans="1:2" x14ac:dyDescent="0.25">
      <c r="A3744" s="474">
        <v>38738</v>
      </c>
      <c r="B3744" s="475">
        <v>1.2087000000000001</v>
      </c>
    </row>
    <row r="3745" spans="1:2" x14ac:dyDescent="0.25">
      <c r="A3745" s="474">
        <v>38737</v>
      </c>
      <c r="B3745" s="475">
        <v>1.2094</v>
      </c>
    </row>
    <row r="3746" spans="1:2" x14ac:dyDescent="0.25">
      <c r="A3746" s="474">
        <v>38736</v>
      </c>
      <c r="B3746" s="475">
        <v>1.2105999999999999</v>
      </c>
    </row>
    <row r="3747" spans="1:2" x14ac:dyDescent="0.25">
      <c r="A3747" s="474">
        <v>38735</v>
      </c>
      <c r="B3747" s="475">
        <v>1.2099</v>
      </c>
    </row>
    <row r="3748" spans="1:2" x14ac:dyDescent="0.25">
      <c r="A3748" s="474">
        <v>38734</v>
      </c>
      <c r="B3748" s="475">
        <v>1.2129000000000001</v>
      </c>
    </row>
    <row r="3749" spans="1:2" x14ac:dyDescent="0.25">
      <c r="A3749" s="474">
        <v>38733</v>
      </c>
      <c r="B3749" s="475">
        <v>1.2138</v>
      </c>
    </row>
    <row r="3750" spans="1:2" x14ac:dyDescent="0.25">
      <c r="A3750" s="474">
        <v>38732</v>
      </c>
      <c r="B3750" s="475">
        <v>1.2138</v>
      </c>
    </row>
    <row r="3751" spans="1:2" x14ac:dyDescent="0.25">
      <c r="A3751" s="474">
        <v>38731</v>
      </c>
      <c r="B3751" s="475">
        <v>1.206</v>
      </c>
    </row>
    <row r="3752" spans="1:2" x14ac:dyDescent="0.25">
      <c r="A3752" s="474">
        <v>38730</v>
      </c>
      <c r="B3752" s="475">
        <v>1.2112000000000001</v>
      </c>
    </row>
    <row r="3753" spans="1:2" x14ac:dyDescent="0.25">
      <c r="A3753" s="474">
        <v>38729</v>
      </c>
      <c r="B3753" s="475">
        <v>1.2081</v>
      </c>
    </row>
    <row r="3754" spans="1:2" x14ac:dyDescent="0.25">
      <c r="A3754" s="474">
        <v>38728</v>
      </c>
      <c r="B3754" s="475">
        <v>1.2073</v>
      </c>
    </row>
    <row r="3755" spans="1:2" x14ac:dyDescent="0.25">
      <c r="A3755" s="474">
        <v>38727</v>
      </c>
      <c r="B3755" s="475">
        <v>1.2109000000000001</v>
      </c>
    </row>
    <row r="3756" spans="1:2" x14ac:dyDescent="0.25">
      <c r="A3756" s="474">
        <v>38726</v>
      </c>
      <c r="B3756" s="475">
        <v>1.2146999999999999</v>
      </c>
    </row>
    <row r="3757" spans="1:2" x14ac:dyDescent="0.25">
      <c r="A3757" s="474">
        <v>38725</v>
      </c>
      <c r="B3757" s="475">
        <v>1.2146999999999999</v>
      </c>
    </row>
    <row r="3758" spans="1:2" x14ac:dyDescent="0.25">
      <c r="A3758" s="474">
        <v>38724</v>
      </c>
      <c r="B3758" s="475">
        <v>1.2110000000000001</v>
      </c>
    </row>
    <row r="3759" spans="1:2" x14ac:dyDescent="0.25">
      <c r="A3759" s="474">
        <v>38723</v>
      </c>
      <c r="B3759" s="475">
        <v>1.21</v>
      </c>
    </row>
    <row r="3760" spans="1:2" x14ac:dyDescent="0.25">
      <c r="A3760" s="474">
        <v>38722</v>
      </c>
      <c r="B3760" s="475">
        <v>1.1879999999999999</v>
      </c>
    </row>
    <row r="3761" spans="1:2" x14ac:dyDescent="0.25">
      <c r="A3761" s="474">
        <v>38721</v>
      </c>
      <c r="B3761" s="475">
        <v>1.1833</v>
      </c>
    </row>
    <row r="3762" spans="1:2" x14ac:dyDescent="0.25">
      <c r="A3762" s="474">
        <v>38720</v>
      </c>
      <c r="B3762" s="475">
        <v>1.1842999999999999</v>
      </c>
    </row>
    <row r="3763" spans="1:2" x14ac:dyDescent="0.25">
      <c r="A3763" s="474">
        <v>38719</v>
      </c>
      <c r="B3763" s="475">
        <v>1.1841999999999999</v>
      </c>
    </row>
    <row r="3764" spans="1:2" x14ac:dyDescent="0.25">
      <c r="A3764" s="474">
        <v>38718</v>
      </c>
      <c r="B3764" s="475">
        <v>1.1839999999999999</v>
      </c>
    </row>
    <row r="3765" spans="1:2" x14ac:dyDescent="0.25">
      <c r="A3765" s="474">
        <v>38717</v>
      </c>
      <c r="B3765" s="475">
        <v>1.1842999999999999</v>
      </c>
    </row>
    <row r="3766" spans="1:2" x14ac:dyDescent="0.25">
      <c r="A3766" s="474">
        <v>38716</v>
      </c>
      <c r="B3766" s="475">
        <v>1.1871</v>
      </c>
    </row>
    <row r="3767" spans="1:2" x14ac:dyDescent="0.25">
      <c r="A3767" s="474">
        <v>38715</v>
      </c>
      <c r="B3767" s="475">
        <v>1.1849000000000001</v>
      </c>
    </row>
    <row r="3768" spans="1:2" x14ac:dyDescent="0.25">
      <c r="A3768" s="474">
        <v>38714</v>
      </c>
      <c r="B3768" s="475">
        <v>1.1853</v>
      </c>
    </row>
    <row r="3769" spans="1:2" x14ac:dyDescent="0.25">
      <c r="A3769" s="474">
        <v>38713</v>
      </c>
      <c r="B3769" s="475">
        <v>1.1862999999999999</v>
      </c>
    </row>
    <row r="3770" spans="1:2" x14ac:dyDescent="0.25">
      <c r="A3770" s="474">
        <v>38712</v>
      </c>
      <c r="B3770" s="475">
        <v>1.1863999999999999</v>
      </c>
    </row>
    <row r="3771" spans="1:2" x14ac:dyDescent="0.25">
      <c r="A3771" s="474">
        <v>38711</v>
      </c>
      <c r="B3771" s="475">
        <v>1.1868000000000001</v>
      </c>
    </row>
    <row r="3772" spans="1:2" x14ac:dyDescent="0.25">
      <c r="A3772" s="474">
        <v>38710</v>
      </c>
      <c r="B3772" s="475">
        <v>1.1838</v>
      </c>
    </row>
    <row r="3773" spans="1:2" x14ac:dyDescent="0.25">
      <c r="A3773" s="474">
        <v>38709</v>
      </c>
      <c r="B3773" s="475">
        <v>1.1861999999999999</v>
      </c>
    </row>
    <row r="3774" spans="1:2" x14ac:dyDescent="0.25">
      <c r="A3774" s="474">
        <v>38708</v>
      </c>
      <c r="B3774" s="475">
        <v>1.1964999999999999</v>
      </c>
    </row>
    <row r="3775" spans="1:2" x14ac:dyDescent="0.25">
      <c r="A3775" s="474">
        <v>38707</v>
      </c>
      <c r="B3775" s="475">
        <v>1.2010000000000001</v>
      </c>
    </row>
    <row r="3776" spans="1:2" x14ac:dyDescent="0.25">
      <c r="A3776" s="474">
        <v>38706</v>
      </c>
      <c r="B3776" s="475">
        <v>1.2007000000000001</v>
      </c>
    </row>
    <row r="3777" spans="1:2" x14ac:dyDescent="0.25">
      <c r="A3777" s="474">
        <v>38705</v>
      </c>
      <c r="B3777" s="475">
        <v>1.2008000000000001</v>
      </c>
    </row>
    <row r="3778" spans="1:2" x14ac:dyDescent="0.25">
      <c r="A3778" s="474">
        <v>38704</v>
      </c>
      <c r="B3778" s="475">
        <v>1.1978</v>
      </c>
    </row>
    <row r="3779" spans="1:2" x14ac:dyDescent="0.25">
      <c r="A3779" s="474">
        <v>38703</v>
      </c>
      <c r="B3779" s="475">
        <v>1.1993</v>
      </c>
    </row>
    <row r="3780" spans="1:2" x14ac:dyDescent="0.25">
      <c r="A3780" s="474">
        <v>38702</v>
      </c>
      <c r="B3780" s="475">
        <v>1.1999</v>
      </c>
    </row>
    <row r="3781" spans="1:2" x14ac:dyDescent="0.25">
      <c r="A3781" s="474">
        <v>38701</v>
      </c>
      <c r="B3781" s="475">
        <v>1.1942999999999999</v>
      </c>
    </row>
    <row r="3782" spans="1:2" x14ac:dyDescent="0.25">
      <c r="A3782" s="474">
        <v>38700</v>
      </c>
      <c r="B3782" s="475">
        <v>1.1860999999999999</v>
      </c>
    </row>
    <row r="3783" spans="1:2" x14ac:dyDescent="0.25">
      <c r="A3783" s="474">
        <v>38699</v>
      </c>
      <c r="B3783" s="475">
        <v>1.1807000000000001</v>
      </c>
    </row>
    <row r="3784" spans="1:2" x14ac:dyDescent="0.25">
      <c r="A3784" s="474">
        <v>38698</v>
      </c>
      <c r="B3784" s="475">
        <v>1.1808000000000001</v>
      </c>
    </row>
    <row r="3785" spans="1:2" x14ac:dyDescent="0.25">
      <c r="A3785" s="474">
        <v>38697</v>
      </c>
      <c r="B3785" s="475">
        <v>1.1806000000000001</v>
      </c>
    </row>
    <row r="3786" spans="1:2" x14ac:dyDescent="0.25">
      <c r="A3786" s="474">
        <v>38696</v>
      </c>
      <c r="B3786" s="475">
        <v>1.1752</v>
      </c>
    </row>
    <row r="3787" spans="1:2" x14ac:dyDescent="0.25">
      <c r="A3787" s="474">
        <v>38695</v>
      </c>
      <c r="B3787" s="475">
        <v>1.1754</v>
      </c>
    </row>
    <row r="3788" spans="1:2" x14ac:dyDescent="0.25">
      <c r="A3788" s="474">
        <v>38694</v>
      </c>
      <c r="B3788" s="475">
        <v>1.1783999999999999</v>
      </c>
    </row>
    <row r="3789" spans="1:2" x14ac:dyDescent="0.25">
      <c r="A3789" s="474">
        <v>38693</v>
      </c>
      <c r="B3789" s="475">
        <v>1.1722999999999999</v>
      </c>
    </row>
    <row r="3790" spans="1:2" x14ac:dyDescent="0.25">
      <c r="A3790" s="474">
        <v>38692</v>
      </c>
      <c r="B3790" s="475">
        <v>1.1713</v>
      </c>
    </row>
    <row r="3791" spans="1:2" x14ac:dyDescent="0.25">
      <c r="A3791" s="474">
        <v>38691</v>
      </c>
      <c r="B3791" s="475">
        <v>1.1713</v>
      </c>
    </row>
    <row r="3792" spans="1:2" x14ac:dyDescent="0.25">
      <c r="A3792" s="474">
        <v>38690</v>
      </c>
      <c r="B3792" s="475">
        <v>1.1718999999999999</v>
      </c>
    </row>
    <row r="3793" spans="1:2" x14ac:dyDescent="0.25">
      <c r="A3793" s="474">
        <v>38689</v>
      </c>
      <c r="B3793" s="475">
        <v>1.1767000000000001</v>
      </c>
    </row>
    <row r="3794" spans="1:2" x14ac:dyDescent="0.25">
      <c r="A3794" s="474">
        <v>38688</v>
      </c>
      <c r="B3794" s="475">
        <v>1.1779999999999999</v>
      </c>
    </row>
    <row r="3795" spans="1:2" x14ac:dyDescent="0.25">
      <c r="A3795" s="474">
        <v>38687</v>
      </c>
      <c r="B3795" s="475">
        <v>1.1818</v>
      </c>
    </row>
    <row r="3796" spans="1:2" x14ac:dyDescent="0.25">
      <c r="A3796" s="474">
        <v>38686</v>
      </c>
      <c r="B3796" s="475">
        <v>1.1718999999999999</v>
      </c>
    </row>
    <row r="3797" spans="1:2" x14ac:dyDescent="0.25">
      <c r="A3797" s="474">
        <v>38685</v>
      </c>
      <c r="B3797" s="475">
        <v>1.1718</v>
      </c>
    </row>
    <row r="3798" spans="1:2" x14ac:dyDescent="0.25">
      <c r="A3798" s="474">
        <v>38684</v>
      </c>
      <c r="B3798" s="475">
        <v>1.1718999999999999</v>
      </c>
    </row>
    <row r="3799" spans="1:2" x14ac:dyDescent="0.25">
      <c r="A3799" s="474">
        <v>38683</v>
      </c>
      <c r="B3799" s="475">
        <v>1.1760999999999999</v>
      </c>
    </row>
    <row r="3800" spans="1:2" x14ac:dyDescent="0.25">
      <c r="A3800" s="474">
        <v>38682</v>
      </c>
      <c r="B3800" s="475">
        <v>1.1724000000000001</v>
      </c>
    </row>
    <row r="3801" spans="1:2" x14ac:dyDescent="0.25">
      <c r="A3801" s="474">
        <v>38681</v>
      </c>
      <c r="B3801" s="475">
        <v>1.1786000000000001</v>
      </c>
    </row>
    <row r="3802" spans="1:2" x14ac:dyDescent="0.25">
      <c r="A3802" s="474">
        <v>38680</v>
      </c>
      <c r="B3802" s="475">
        <v>1.1817</v>
      </c>
    </row>
    <row r="3803" spans="1:2" x14ac:dyDescent="0.25">
      <c r="A3803" s="474">
        <v>38679</v>
      </c>
      <c r="B3803" s="475">
        <v>1.1811</v>
      </c>
    </row>
    <row r="3804" spans="1:2" x14ac:dyDescent="0.25">
      <c r="A3804" s="474">
        <v>38678</v>
      </c>
      <c r="B3804" s="475">
        <v>1.1724000000000001</v>
      </c>
    </row>
    <row r="3805" spans="1:2" x14ac:dyDescent="0.25">
      <c r="A3805" s="474">
        <v>38677</v>
      </c>
      <c r="B3805" s="475">
        <v>1.1775</v>
      </c>
    </row>
    <row r="3806" spans="1:2" x14ac:dyDescent="0.25">
      <c r="A3806" s="474">
        <v>38676</v>
      </c>
      <c r="B3806" s="475">
        <v>1.1773</v>
      </c>
    </row>
    <row r="3807" spans="1:2" x14ac:dyDescent="0.25">
      <c r="A3807" s="474">
        <v>38675</v>
      </c>
      <c r="B3807" s="475">
        <v>1.1767000000000001</v>
      </c>
    </row>
    <row r="3808" spans="1:2" x14ac:dyDescent="0.25">
      <c r="A3808" s="474">
        <v>38674</v>
      </c>
      <c r="B3808" s="475">
        <v>1.1755</v>
      </c>
    </row>
    <row r="3809" spans="1:2" x14ac:dyDescent="0.25">
      <c r="A3809" s="474">
        <v>38673</v>
      </c>
      <c r="B3809" s="475">
        <v>1.1672</v>
      </c>
    </row>
    <row r="3810" spans="1:2" x14ac:dyDescent="0.25">
      <c r="A3810" s="474">
        <v>38672</v>
      </c>
      <c r="B3810" s="475">
        <v>1.1724000000000001</v>
      </c>
    </row>
    <row r="3811" spans="1:2" x14ac:dyDescent="0.25">
      <c r="A3811" s="474">
        <v>38671</v>
      </c>
      <c r="B3811" s="475">
        <v>1.1693</v>
      </c>
    </row>
    <row r="3812" spans="1:2" x14ac:dyDescent="0.25">
      <c r="A3812" s="474">
        <v>38670</v>
      </c>
      <c r="B3812" s="475">
        <v>1.1715</v>
      </c>
    </row>
    <row r="3813" spans="1:2" x14ac:dyDescent="0.25">
      <c r="A3813" s="474">
        <v>38669</v>
      </c>
      <c r="B3813" s="475">
        <v>1.1735</v>
      </c>
    </row>
    <row r="3814" spans="1:2" x14ac:dyDescent="0.25">
      <c r="A3814" s="474">
        <v>38668</v>
      </c>
      <c r="B3814" s="475">
        <v>1.1729000000000001</v>
      </c>
    </row>
    <row r="3815" spans="1:2" x14ac:dyDescent="0.25">
      <c r="A3815" s="474">
        <v>38667</v>
      </c>
      <c r="B3815" s="475">
        <v>1.1685000000000001</v>
      </c>
    </row>
    <row r="3816" spans="1:2" x14ac:dyDescent="0.25">
      <c r="A3816" s="474">
        <v>38666</v>
      </c>
      <c r="B3816" s="475">
        <v>1.1768000000000001</v>
      </c>
    </row>
    <row r="3817" spans="1:2" x14ac:dyDescent="0.25">
      <c r="A3817" s="474">
        <v>38665</v>
      </c>
      <c r="B3817" s="475">
        <v>1.1778</v>
      </c>
    </row>
    <row r="3818" spans="1:2" x14ac:dyDescent="0.25">
      <c r="A3818" s="474">
        <v>38664</v>
      </c>
      <c r="B3818" s="475">
        <v>1.1808000000000001</v>
      </c>
    </row>
    <row r="3819" spans="1:2" x14ac:dyDescent="0.25">
      <c r="A3819" s="474">
        <v>38663</v>
      </c>
      <c r="B3819" s="475">
        <v>1.181</v>
      </c>
    </row>
    <row r="3820" spans="1:2" x14ac:dyDescent="0.25">
      <c r="A3820" s="474">
        <v>38662</v>
      </c>
      <c r="B3820" s="475">
        <v>1.181</v>
      </c>
    </row>
    <row r="3821" spans="1:2" x14ac:dyDescent="0.25">
      <c r="A3821" s="474">
        <v>38661</v>
      </c>
      <c r="B3821" s="475">
        <v>1.1821999999999999</v>
      </c>
    </row>
    <row r="3822" spans="1:2" x14ac:dyDescent="0.25">
      <c r="A3822" s="474">
        <v>38660</v>
      </c>
      <c r="B3822" s="475">
        <v>1.1941999999999999</v>
      </c>
    </row>
    <row r="3823" spans="1:2" x14ac:dyDescent="0.25">
      <c r="A3823" s="474">
        <v>38659</v>
      </c>
      <c r="B3823" s="475">
        <v>1.2069000000000001</v>
      </c>
    </row>
    <row r="3824" spans="1:2" x14ac:dyDescent="0.25">
      <c r="A3824" s="474">
        <v>38658</v>
      </c>
      <c r="B3824" s="475">
        <v>1.2012</v>
      </c>
    </row>
    <row r="3825" spans="1:2" x14ac:dyDescent="0.25">
      <c r="A3825" s="474">
        <v>38657</v>
      </c>
      <c r="B3825" s="475">
        <v>1.2062999999999999</v>
      </c>
    </row>
    <row r="3826" spans="1:2" x14ac:dyDescent="0.25">
      <c r="A3826" s="474">
        <v>38656</v>
      </c>
      <c r="B3826" s="475">
        <v>1.2059</v>
      </c>
    </row>
    <row r="3827" spans="1:2" x14ac:dyDescent="0.25">
      <c r="A3827" s="474">
        <v>38655</v>
      </c>
      <c r="B3827" s="475">
        <v>1.2061999999999999</v>
      </c>
    </row>
    <row r="3828" spans="1:2" x14ac:dyDescent="0.25">
      <c r="A3828" s="474">
        <v>38654</v>
      </c>
      <c r="B3828" s="475">
        <v>1.2064999999999999</v>
      </c>
    </row>
    <row r="3829" spans="1:2" x14ac:dyDescent="0.25">
      <c r="A3829" s="474">
        <v>38653</v>
      </c>
      <c r="B3829" s="475">
        <v>1.2137</v>
      </c>
    </row>
    <row r="3830" spans="1:2" x14ac:dyDescent="0.25">
      <c r="A3830" s="474">
        <v>38652</v>
      </c>
      <c r="B3830" s="475">
        <v>1.2067000000000001</v>
      </c>
    </row>
    <row r="3831" spans="1:2" x14ac:dyDescent="0.25">
      <c r="A3831" s="474">
        <v>38651</v>
      </c>
      <c r="B3831" s="475">
        <v>1.2094</v>
      </c>
    </row>
    <row r="3832" spans="1:2" x14ac:dyDescent="0.25">
      <c r="A3832" s="474">
        <v>38650</v>
      </c>
      <c r="B3832" s="475">
        <v>1.198</v>
      </c>
    </row>
    <row r="3833" spans="1:2" x14ac:dyDescent="0.25">
      <c r="A3833" s="474">
        <v>38649</v>
      </c>
      <c r="B3833" s="475">
        <v>1.1938</v>
      </c>
    </row>
    <row r="3834" spans="1:2" x14ac:dyDescent="0.25">
      <c r="A3834" s="474">
        <v>38648</v>
      </c>
      <c r="B3834" s="475">
        <v>1.1951000000000001</v>
      </c>
    </row>
    <row r="3835" spans="1:2" x14ac:dyDescent="0.25">
      <c r="A3835" s="474">
        <v>38647</v>
      </c>
      <c r="B3835" s="475">
        <v>1.1948000000000001</v>
      </c>
    </row>
    <row r="3836" spans="1:2" x14ac:dyDescent="0.25">
      <c r="A3836" s="474">
        <v>38646</v>
      </c>
      <c r="B3836" s="475">
        <v>1.2013</v>
      </c>
    </row>
    <row r="3837" spans="1:2" x14ac:dyDescent="0.25">
      <c r="A3837" s="474">
        <v>38645</v>
      </c>
      <c r="B3837" s="475">
        <v>1.2000999999999999</v>
      </c>
    </row>
    <row r="3838" spans="1:2" x14ac:dyDescent="0.25">
      <c r="A3838" s="474">
        <v>38644</v>
      </c>
      <c r="B3838" s="475">
        <v>1.196</v>
      </c>
    </row>
    <row r="3839" spans="1:2" x14ac:dyDescent="0.25">
      <c r="A3839" s="474">
        <v>38643</v>
      </c>
      <c r="B3839" s="475">
        <v>1.2024999999999999</v>
      </c>
    </row>
    <row r="3840" spans="1:2" x14ac:dyDescent="0.25">
      <c r="A3840" s="474">
        <v>38642</v>
      </c>
      <c r="B3840" s="475">
        <v>1.2077</v>
      </c>
    </row>
    <row r="3841" spans="1:2" x14ac:dyDescent="0.25">
      <c r="A3841" s="474">
        <v>38641</v>
      </c>
      <c r="B3841" s="475">
        <v>1.2074</v>
      </c>
    </row>
    <row r="3842" spans="1:2" x14ac:dyDescent="0.25">
      <c r="A3842" s="474">
        <v>38640</v>
      </c>
      <c r="B3842" s="475">
        <v>1.2083999999999999</v>
      </c>
    </row>
    <row r="3843" spans="1:2" x14ac:dyDescent="0.25">
      <c r="A3843" s="474">
        <v>38639</v>
      </c>
      <c r="B3843" s="475">
        <v>1.2033</v>
      </c>
    </row>
    <row r="3844" spans="1:2" x14ac:dyDescent="0.25">
      <c r="A3844" s="474">
        <v>38638</v>
      </c>
      <c r="B3844" s="475">
        <v>1.2023999999999999</v>
      </c>
    </row>
    <row r="3845" spans="1:2" x14ac:dyDescent="0.25">
      <c r="A3845" s="474">
        <v>38637</v>
      </c>
      <c r="B3845" s="475">
        <v>1.1991000000000001</v>
      </c>
    </row>
    <row r="3846" spans="1:2" x14ac:dyDescent="0.25">
      <c r="A3846" s="474">
        <v>38636</v>
      </c>
      <c r="B3846" s="475">
        <v>1.2062999999999999</v>
      </c>
    </row>
    <row r="3847" spans="1:2" x14ac:dyDescent="0.25">
      <c r="A3847" s="474">
        <v>38635</v>
      </c>
      <c r="B3847" s="475">
        <v>1.2111000000000001</v>
      </c>
    </row>
    <row r="3848" spans="1:2" x14ac:dyDescent="0.25">
      <c r="A3848" s="474">
        <v>38634</v>
      </c>
      <c r="B3848" s="475">
        <v>1.2112000000000001</v>
      </c>
    </row>
    <row r="3849" spans="1:2" x14ac:dyDescent="0.25">
      <c r="A3849" s="474">
        <v>38633</v>
      </c>
      <c r="B3849" s="475">
        <v>1.2123999999999999</v>
      </c>
    </row>
    <row r="3850" spans="1:2" x14ac:dyDescent="0.25">
      <c r="A3850" s="474">
        <v>38632</v>
      </c>
      <c r="B3850" s="475">
        <v>1.2179</v>
      </c>
    </row>
    <row r="3851" spans="1:2" x14ac:dyDescent="0.25">
      <c r="A3851" s="474">
        <v>38631</v>
      </c>
      <c r="B3851" s="475">
        <v>1.1961999999999999</v>
      </c>
    </row>
    <row r="3852" spans="1:2" x14ac:dyDescent="0.25">
      <c r="A3852" s="474">
        <v>38630</v>
      </c>
      <c r="B3852" s="475">
        <v>1.1919999999999999</v>
      </c>
    </row>
    <row r="3853" spans="1:2" x14ac:dyDescent="0.25">
      <c r="A3853" s="474">
        <v>38629</v>
      </c>
      <c r="B3853" s="475">
        <v>1.1915</v>
      </c>
    </row>
    <row r="3854" spans="1:2" x14ac:dyDescent="0.25">
      <c r="A3854" s="474">
        <v>38628</v>
      </c>
      <c r="B3854" s="475">
        <v>1.2024999999999999</v>
      </c>
    </row>
    <row r="3855" spans="1:2" x14ac:dyDescent="0.25">
      <c r="A3855" s="474">
        <v>38627</v>
      </c>
      <c r="B3855" s="475">
        <v>1.2024999999999999</v>
      </c>
    </row>
    <row r="3856" spans="1:2" x14ac:dyDescent="0.25">
      <c r="A3856" s="474">
        <v>38626</v>
      </c>
      <c r="B3856" s="475">
        <v>1.2019</v>
      </c>
    </row>
    <row r="3857" spans="1:2" x14ac:dyDescent="0.25">
      <c r="A3857" s="474">
        <v>38625</v>
      </c>
      <c r="B3857" s="475">
        <v>1.2042999999999999</v>
      </c>
    </row>
    <row r="3858" spans="1:2" x14ac:dyDescent="0.25">
      <c r="A3858" s="474">
        <v>38624</v>
      </c>
      <c r="B3858" s="475">
        <v>1.2036</v>
      </c>
    </row>
    <row r="3859" spans="1:2" x14ac:dyDescent="0.25">
      <c r="A3859" s="474">
        <v>38623</v>
      </c>
      <c r="B3859" s="475">
        <v>1.2012</v>
      </c>
    </row>
    <row r="3860" spans="1:2" x14ac:dyDescent="0.25">
      <c r="A3860" s="474">
        <v>38622</v>
      </c>
      <c r="B3860" s="475">
        <v>1.2071000000000001</v>
      </c>
    </row>
    <row r="3861" spans="1:2" x14ac:dyDescent="0.25">
      <c r="A3861" s="474">
        <v>38621</v>
      </c>
      <c r="B3861" s="475">
        <v>1.2038</v>
      </c>
    </row>
    <row r="3862" spans="1:2" x14ac:dyDescent="0.25">
      <c r="A3862" s="474">
        <v>38620</v>
      </c>
      <c r="B3862" s="475">
        <v>1.2047000000000001</v>
      </c>
    </row>
    <row r="3863" spans="1:2" x14ac:dyDescent="0.25">
      <c r="A3863" s="474">
        <v>38619</v>
      </c>
      <c r="B3863" s="475">
        <v>1.2044999999999999</v>
      </c>
    </row>
    <row r="3864" spans="1:2" x14ac:dyDescent="0.25">
      <c r="A3864" s="474">
        <v>38618</v>
      </c>
      <c r="B3864" s="475">
        <v>1.2150000000000001</v>
      </c>
    </row>
    <row r="3865" spans="1:2" x14ac:dyDescent="0.25">
      <c r="A3865" s="474">
        <v>38617</v>
      </c>
      <c r="B3865" s="475">
        <v>1.2208000000000001</v>
      </c>
    </row>
    <row r="3866" spans="1:2" x14ac:dyDescent="0.25">
      <c r="A3866" s="474">
        <v>38616</v>
      </c>
      <c r="B3866" s="475">
        <v>1.2124999999999999</v>
      </c>
    </row>
    <row r="3867" spans="1:2" x14ac:dyDescent="0.25">
      <c r="A3867" s="474">
        <v>38615</v>
      </c>
      <c r="B3867" s="475">
        <v>1.2149000000000001</v>
      </c>
    </row>
    <row r="3868" spans="1:2" x14ac:dyDescent="0.25">
      <c r="A3868" s="474">
        <v>38614</v>
      </c>
      <c r="B3868" s="475">
        <v>1.2231000000000001</v>
      </c>
    </row>
    <row r="3869" spans="1:2" x14ac:dyDescent="0.25">
      <c r="A3869" s="474">
        <v>38613</v>
      </c>
      <c r="B3869" s="475">
        <v>1.2236</v>
      </c>
    </row>
    <row r="3870" spans="1:2" x14ac:dyDescent="0.25">
      <c r="A3870" s="474">
        <v>38612</v>
      </c>
      <c r="B3870" s="475">
        <v>1.2231000000000001</v>
      </c>
    </row>
    <row r="3871" spans="1:2" x14ac:dyDescent="0.25">
      <c r="A3871" s="474">
        <v>38611</v>
      </c>
      <c r="B3871" s="475">
        <v>1.2222999999999999</v>
      </c>
    </row>
    <row r="3872" spans="1:2" x14ac:dyDescent="0.25">
      <c r="A3872" s="474">
        <v>38610</v>
      </c>
      <c r="B3872" s="475">
        <v>1.228</v>
      </c>
    </row>
    <row r="3873" spans="1:2" x14ac:dyDescent="0.25">
      <c r="A3873" s="474">
        <v>38609</v>
      </c>
      <c r="B3873" s="475">
        <v>1.2269000000000001</v>
      </c>
    </row>
    <row r="3874" spans="1:2" x14ac:dyDescent="0.25">
      <c r="A3874" s="474">
        <v>38608</v>
      </c>
      <c r="B3874" s="475">
        <v>1.2282</v>
      </c>
    </row>
    <row r="3875" spans="1:2" x14ac:dyDescent="0.25">
      <c r="A3875" s="474">
        <v>38607</v>
      </c>
      <c r="B3875" s="475">
        <v>1.2413000000000001</v>
      </c>
    </row>
    <row r="3876" spans="1:2" x14ac:dyDescent="0.25">
      <c r="A3876" s="474">
        <v>38606</v>
      </c>
      <c r="B3876" s="475">
        <v>1.2403999999999999</v>
      </c>
    </row>
    <row r="3877" spans="1:2" x14ac:dyDescent="0.25">
      <c r="A3877" s="474">
        <v>38605</v>
      </c>
      <c r="B3877" s="475">
        <v>1.2412000000000001</v>
      </c>
    </row>
    <row r="3878" spans="1:2" x14ac:dyDescent="0.25">
      <c r="A3878" s="474">
        <v>38604</v>
      </c>
      <c r="B3878" s="475">
        <v>1.2399</v>
      </c>
    </row>
    <row r="3879" spans="1:2" x14ac:dyDescent="0.25">
      <c r="A3879" s="474">
        <v>38603</v>
      </c>
      <c r="B3879" s="475">
        <v>1.242</v>
      </c>
    </row>
    <row r="3880" spans="1:2" x14ac:dyDescent="0.25">
      <c r="A3880" s="474">
        <v>38602</v>
      </c>
      <c r="B3880" s="475">
        <v>1.2473000000000001</v>
      </c>
    </row>
    <row r="3881" spans="1:2" x14ac:dyDescent="0.25">
      <c r="A3881" s="474">
        <v>38601</v>
      </c>
      <c r="B3881" s="475">
        <v>1.2532000000000001</v>
      </c>
    </row>
    <row r="3882" spans="1:2" x14ac:dyDescent="0.25">
      <c r="A3882" s="474">
        <v>38600</v>
      </c>
      <c r="B3882" s="475">
        <v>1.2534000000000001</v>
      </c>
    </row>
    <row r="3883" spans="1:2" x14ac:dyDescent="0.25">
      <c r="A3883" s="474">
        <v>38599</v>
      </c>
      <c r="B3883" s="475">
        <v>1.2527999999999999</v>
      </c>
    </row>
    <row r="3884" spans="1:2" x14ac:dyDescent="0.25">
      <c r="A3884" s="474">
        <v>38598</v>
      </c>
      <c r="B3884" s="475">
        <v>1.2542</v>
      </c>
    </row>
    <row r="3885" spans="1:2" x14ac:dyDescent="0.25">
      <c r="A3885" s="474">
        <v>38597</v>
      </c>
      <c r="B3885" s="475">
        <v>1.2487999999999999</v>
      </c>
    </row>
    <row r="3886" spans="1:2" x14ac:dyDescent="0.25">
      <c r="A3886" s="474">
        <v>38596</v>
      </c>
      <c r="B3886" s="475">
        <v>1.2336</v>
      </c>
    </row>
    <row r="3887" spans="1:2" x14ac:dyDescent="0.25">
      <c r="A3887" s="474">
        <v>38595</v>
      </c>
      <c r="B3887" s="475">
        <v>1.2222</v>
      </c>
    </row>
    <row r="3888" spans="1:2" x14ac:dyDescent="0.25">
      <c r="A3888" s="474">
        <v>38594</v>
      </c>
      <c r="B3888" s="475">
        <v>1.2226999999999999</v>
      </c>
    </row>
    <row r="3889" spans="1:2" x14ac:dyDescent="0.25">
      <c r="A3889" s="474">
        <v>38593</v>
      </c>
      <c r="B3889" s="475">
        <v>1.2282</v>
      </c>
    </row>
    <row r="3890" spans="1:2" x14ac:dyDescent="0.25">
      <c r="A3890" s="474">
        <v>38592</v>
      </c>
      <c r="B3890" s="475">
        <v>1.2282</v>
      </c>
    </row>
    <row r="3891" spans="1:2" x14ac:dyDescent="0.25">
      <c r="A3891" s="474">
        <v>38591</v>
      </c>
      <c r="B3891" s="475">
        <v>1.2282</v>
      </c>
    </row>
    <row r="3892" spans="1:2" x14ac:dyDescent="0.25">
      <c r="A3892" s="474">
        <v>38590</v>
      </c>
      <c r="B3892" s="475">
        <v>1.2298</v>
      </c>
    </row>
    <row r="3893" spans="1:2" x14ac:dyDescent="0.25">
      <c r="A3893" s="474">
        <v>38589</v>
      </c>
      <c r="B3893" s="475">
        <v>1.2271000000000001</v>
      </c>
    </row>
    <row r="3894" spans="1:2" x14ac:dyDescent="0.25">
      <c r="A3894" s="474">
        <v>38588</v>
      </c>
      <c r="B3894" s="475">
        <v>1.2231000000000001</v>
      </c>
    </row>
    <row r="3895" spans="1:2" x14ac:dyDescent="0.25">
      <c r="A3895" s="474">
        <v>38587</v>
      </c>
      <c r="B3895" s="475">
        <v>1.2230000000000001</v>
      </c>
    </row>
    <row r="3896" spans="1:2" x14ac:dyDescent="0.25">
      <c r="A3896" s="474">
        <v>38586</v>
      </c>
      <c r="B3896" s="475">
        <v>1.2161</v>
      </c>
    </row>
    <row r="3897" spans="1:2" x14ac:dyDescent="0.25">
      <c r="A3897" s="474">
        <v>38585</v>
      </c>
      <c r="B3897" s="475">
        <v>1.2150000000000001</v>
      </c>
    </row>
    <row r="3898" spans="1:2" x14ac:dyDescent="0.25">
      <c r="A3898" s="474">
        <v>38584</v>
      </c>
      <c r="B3898" s="475">
        <v>1.2161999999999999</v>
      </c>
    </row>
    <row r="3899" spans="1:2" x14ac:dyDescent="0.25">
      <c r="A3899" s="474">
        <v>38583</v>
      </c>
      <c r="B3899" s="475">
        <v>1.218</v>
      </c>
    </row>
    <row r="3900" spans="1:2" x14ac:dyDescent="0.25">
      <c r="A3900" s="474">
        <v>38582</v>
      </c>
      <c r="B3900" s="475">
        <v>1.2265999999999999</v>
      </c>
    </row>
    <row r="3901" spans="1:2" x14ac:dyDescent="0.25">
      <c r="A3901" s="474">
        <v>38581</v>
      </c>
      <c r="B3901" s="475">
        <v>1.2358</v>
      </c>
    </row>
    <row r="3902" spans="1:2" x14ac:dyDescent="0.25">
      <c r="A3902" s="474">
        <v>38580</v>
      </c>
      <c r="B3902" s="475">
        <v>1.2364999999999999</v>
      </c>
    </row>
    <row r="3903" spans="1:2" x14ac:dyDescent="0.25">
      <c r="A3903" s="474">
        <v>38579</v>
      </c>
      <c r="B3903" s="475">
        <v>1.2445999999999999</v>
      </c>
    </row>
    <row r="3904" spans="1:2" x14ac:dyDescent="0.25">
      <c r="A3904" s="474">
        <v>38578</v>
      </c>
      <c r="B3904" s="475">
        <v>1.2439</v>
      </c>
    </row>
    <row r="3905" spans="1:2" x14ac:dyDescent="0.25">
      <c r="A3905" s="474">
        <v>38577</v>
      </c>
      <c r="B3905" s="475">
        <v>1.2437</v>
      </c>
    </row>
    <row r="3906" spans="1:2" x14ac:dyDescent="0.25">
      <c r="A3906" s="474">
        <v>38576</v>
      </c>
      <c r="B3906" s="475">
        <v>1.2463</v>
      </c>
    </row>
    <row r="3907" spans="1:2" x14ac:dyDescent="0.25">
      <c r="A3907" s="474">
        <v>38575</v>
      </c>
      <c r="B3907" s="475">
        <v>1.2369000000000001</v>
      </c>
    </row>
    <row r="3908" spans="1:2" x14ac:dyDescent="0.25">
      <c r="A3908" s="474">
        <v>38574</v>
      </c>
      <c r="B3908" s="475">
        <v>1.2365999999999999</v>
      </c>
    </row>
    <row r="3909" spans="1:2" x14ac:dyDescent="0.25">
      <c r="A3909" s="474">
        <v>38573</v>
      </c>
      <c r="B3909" s="475">
        <v>1.2350000000000001</v>
      </c>
    </row>
    <row r="3910" spans="1:2" x14ac:dyDescent="0.25">
      <c r="A3910" s="474">
        <v>38572</v>
      </c>
      <c r="B3910" s="475">
        <v>1.2349000000000001</v>
      </c>
    </row>
    <row r="3911" spans="1:2" x14ac:dyDescent="0.25">
      <c r="A3911" s="474">
        <v>38571</v>
      </c>
      <c r="B3911" s="475">
        <v>1.2355</v>
      </c>
    </row>
    <row r="3912" spans="1:2" x14ac:dyDescent="0.25">
      <c r="A3912" s="474">
        <v>38570</v>
      </c>
      <c r="B3912" s="475">
        <v>1.2350000000000001</v>
      </c>
    </row>
    <row r="3913" spans="1:2" x14ac:dyDescent="0.25">
      <c r="A3913" s="474">
        <v>38569</v>
      </c>
      <c r="B3913" s="475">
        <v>1.2378</v>
      </c>
    </row>
    <row r="3914" spans="1:2" x14ac:dyDescent="0.25">
      <c r="A3914" s="474">
        <v>38568</v>
      </c>
      <c r="B3914" s="475">
        <v>1.2334000000000001</v>
      </c>
    </row>
    <row r="3915" spans="1:2" x14ac:dyDescent="0.25">
      <c r="A3915" s="474">
        <v>38567</v>
      </c>
      <c r="B3915" s="475">
        <v>1.2194</v>
      </c>
    </row>
    <row r="3916" spans="1:2" x14ac:dyDescent="0.25">
      <c r="A3916" s="474">
        <v>38566</v>
      </c>
      <c r="B3916" s="475">
        <v>1.2184999999999999</v>
      </c>
    </row>
    <row r="3917" spans="1:2" x14ac:dyDescent="0.25">
      <c r="A3917" s="474">
        <v>38565</v>
      </c>
      <c r="B3917" s="475">
        <v>1.2121999999999999</v>
      </c>
    </row>
    <row r="3918" spans="1:2" x14ac:dyDescent="0.25">
      <c r="A3918" s="474">
        <v>38564</v>
      </c>
      <c r="B3918" s="475">
        <v>1.2125999999999999</v>
      </c>
    </row>
    <row r="3919" spans="1:2" x14ac:dyDescent="0.25">
      <c r="A3919" s="474">
        <v>38563</v>
      </c>
      <c r="B3919" s="475">
        <v>1.2122999999999999</v>
      </c>
    </row>
    <row r="3920" spans="1:2" x14ac:dyDescent="0.25">
      <c r="A3920" s="474">
        <v>38562</v>
      </c>
      <c r="B3920" s="475">
        <v>1.2137</v>
      </c>
    </row>
    <row r="3921" spans="1:2" x14ac:dyDescent="0.25">
      <c r="A3921" s="474">
        <v>38561</v>
      </c>
      <c r="B3921" s="475">
        <v>1.2073</v>
      </c>
    </row>
    <row r="3922" spans="1:2" x14ac:dyDescent="0.25">
      <c r="A3922" s="474">
        <v>38560</v>
      </c>
      <c r="B3922" s="475">
        <v>1.2015</v>
      </c>
    </row>
    <row r="3923" spans="1:2" x14ac:dyDescent="0.25">
      <c r="A3923" s="474">
        <v>38559</v>
      </c>
      <c r="B3923" s="475">
        <v>1.2068000000000001</v>
      </c>
    </row>
    <row r="3924" spans="1:2" x14ac:dyDescent="0.25">
      <c r="A3924" s="474">
        <v>38558</v>
      </c>
      <c r="B3924" s="475">
        <v>1.2062999999999999</v>
      </c>
    </row>
    <row r="3925" spans="1:2" x14ac:dyDescent="0.25">
      <c r="A3925" s="474">
        <v>38557</v>
      </c>
      <c r="B3925" s="475">
        <v>1.2068000000000001</v>
      </c>
    </row>
    <row r="3926" spans="1:2" x14ac:dyDescent="0.25">
      <c r="A3926" s="474">
        <v>38556</v>
      </c>
      <c r="B3926" s="475">
        <v>1.206</v>
      </c>
    </row>
    <row r="3927" spans="1:2" x14ac:dyDescent="0.25">
      <c r="A3927" s="474">
        <v>38555</v>
      </c>
      <c r="B3927" s="475">
        <v>1.2175</v>
      </c>
    </row>
    <row r="3928" spans="1:2" x14ac:dyDescent="0.25">
      <c r="A3928" s="474">
        <v>38554</v>
      </c>
      <c r="B3928" s="475">
        <v>1.2148000000000001</v>
      </c>
    </row>
    <row r="3929" spans="1:2" x14ac:dyDescent="0.25">
      <c r="A3929" s="474">
        <v>38553</v>
      </c>
      <c r="B3929" s="475">
        <v>1.2038</v>
      </c>
    </row>
    <row r="3930" spans="1:2" x14ac:dyDescent="0.25">
      <c r="A3930" s="474">
        <v>38552</v>
      </c>
      <c r="B3930" s="475">
        <v>1.2050000000000001</v>
      </c>
    </row>
    <row r="3931" spans="1:2" x14ac:dyDescent="0.25">
      <c r="A3931" s="474">
        <v>38551</v>
      </c>
      <c r="B3931" s="475">
        <v>1.2033</v>
      </c>
    </row>
    <row r="3932" spans="1:2" x14ac:dyDescent="0.25">
      <c r="A3932" s="474">
        <v>38550</v>
      </c>
      <c r="B3932" s="475">
        <v>1.2041999999999999</v>
      </c>
    </row>
    <row r="3933" spans="1:2" x14ac:dyDescent="0.25">
      <c r="A3933" s="474">
        <v>38549</v>
      </c>
      <c r="B3933" s="475">
        <v>1.204</v>
      </c>
    </row>
    <row r="3934" spans="1:2" x14ac:dyDescent="0.25">
      <c r="A3934" s="474">
        <v>38548</v>
      </c>
      <c r="B3934" s="475">
        <v>1.2081999999999999</v>
      </c>
    </row>
    <row r="3935" spans="1:2" x14ac:dyDescent="0.25">
      <c r="A3935" s="474">
        <v>38547</v>
      </c>
      <c r="B3935" s="475">
        <v>1.2087000000000001</v>
      </c>
    </row>
    <row r="3936" spans="1:2" x14ac:dyDescent="0.25">
      <c r="A3936" s="474">
        <v>38546</v>
      </c>
      <c r="B3936" s="475">
        <v>1.2242</v>
      </c>
    </row>
    <row r="3937" spans="1:2" x14ac:dyDescent="0.25">
      <c r="A3937" s="474">
        <v>38545</v>
      </c>
      <c r="B3937" s="475">
        <v>1.2064999999999999</v>
      </c>
    </row>
    <row r="3938" spans="1:2" x14ac:dyDescent="0.25">
      <c r="A3938" s="474">
        <v>38544</v>
      </c>
      <c r="B3938" s="475">
        <v>1.1975</v>
      </c>
    </row>
    <row r="3939" spans="1:2" x14ac:dyDescent="0.25">
      <c r="A3939" s="474">
        <v>38543</v>
      </c>
      <c r="B3939" s="475">
        <v>1.1962999999999999</v>
      </c>
    </row>
    <row r="3940" spans="1:2" x14ac:dyDescent="0.25">
      <c r="A3940" s="474">
        <v>38542</v>
      </c>
      <c r="B3940" s="475">
        <v>1.1958</v>
      </c>
    </row>
    <row r="3941" spans="1:2" x14ac:dyDescent="0.25">
      <c r="A3941" s="474">
        <v>38541</v>
      </c>
      <c r="B3941" s="475">
        <v>1.1940999999999999</v>
      </c>
    </row>
    <row r="3942" spans="1:2" x14ac:dyDescent="0.25">
      <c r="A3942" s="474">
        <v>38540</v>
      </c>
      <c r="B3942" s="475">
        <v>1.1927000000000001</v>
      </c>
    </row>
    <row r="3943" spans="1:2" x14ac:dyDescent="0.25">
      <c r="A3943" s="474">
        <v>38539</v>
      </c>
      <c r="B3943" s="475">
        <v>1.1915</v>
      </c>
    </row>
    <row r="3944" spans="1:2" x14ac:dyDescent="0.25">
      <c r="A3944" s="474">
        <v>38538</v>
      </c>
      <c r="B3944" s="475">
        <v>1.1902999999999999</v>
      </c>
    </row>
    <row r="3945" spans="1:2" x14ac:dyDescent="0.25">
      <c r="A3945" s="474">
        <v>38537</v>
      </c>
      <c r="B3945" s="475">
        <v>1.1944999999999999</v>
      </c>
    </row>
    <row r="3946" spans="1:2" x14ac:dyDescent="0.25">
      <c r="A3946" s="474">
        <v>38536</v>
      </c>
      <c r="B3946" s="475">
        <v>1.1951000000000001</v>
      </c>
    </row>
    <row r="3947" spans="1:2" x14ac:dyDescent="0.25">
      <c r="A3947" s="474">
        <v>38535</v>
      </c>
      <c r="B3947" s="475">
        <v>1.1947000000000001</v>
      </c>
    </row>
    <row r="3948" spans="1:2" x14ac:dyDescent="0.25">
      <c r="A3948" s="474">
        <v>38534</v>
      </c>
      <c r="B3948" s="475">
        <v>1.2101</v>
      </c>
    </row>
    <row r="3949" spans="1:2" x14ac:dyDescent="0.25">
      <c r="A3949" s="474">
        <v>38533</v>
      </c>
      <c r="B3949" s="475">
        <v>1.2062999999999999</v>
      </c>
    </row>
    <row r="3950" spans="1:2" x14ac:dyDescent="0.25">
      <c r="A3950" s="474">
        <v>38532</v>
      </c>
      <c r="B3950" s="475">
        <v>1.2057</v>
      </c>
    </row>
    <row r="3951" spans="1:2" x14ac:dyDescent="0.25">
      <c r="A3951" s="474">
        <v>38531</v>
      </c>
      <c r="B3951" s="475">
        <v>1.2157</v>
      </c>
    </row>
    <row r="3952" spans="1:2" x14ac:dyDescent="0.25">
      <c r="A3952" s="474">
        <v>38530</v>
      </c>
      <c r="B3952" s="475">
        <v>1.2082999999999999</v>
      </c>
    </row>
    <row r="3953" spans="1:2" x14ac:dyDescent="0.25">
      <c r="A3953" s="474">
        <v>38529</v>
      </c>
      <c r="B3953" s="475">
        <v>1.2094</v>
      </c>
    </row>
    <row r="3954" spans="1:2" x14ac:dyDescent="0.25">
      <c r="A3954" s="474">
        <v>38528</v>
      </c>
      <c r="B3954" s="475">
        <v>1.2101</v>
      </c>
    </row>
    <row r="3955" spans="1:2" x14ac:dyDescent="0.25">
      <c r="A3955" s="474">
        <v>38527</v>
      </c>
      <c r="B3955" s="475">
        <v>1.2040999999999999</v>
      </c>
    </row>
    <row r="3956" spans="1:2" x14ac:dyDescent="0.25">
      <c r="A3956" s="474">
        <v>38526</v>
      </c>
      <c r="B3956" s="475">
        <v>1.2124999999999999</v>
      </c>
    </row>
    <row r="3957" spans="1:2" x14ac:dyDescent="0.25">
      <c r="A3957" s="474">
        <v>38525</v>
      </c>
      <c r="B3957" s="475">
        <v>1.2175</v>
      </c>
    </row>
    <row r="3958" spans="1:2" x14ac:dyDescent="0.25">
      <c r="A3958" s="474">
        <v>38524</v>
      </c>
      <c r="B3958" s="475">
        <v>1.2141</v>
      </c>
    </row>
    <row r="3959" spans="1:2" x14ac:dyDescent="0.25">
      <c r="A3959" s="474">
        <v>38523</v>
      </c>
      <c r="B3959" s="475">
        <v>1.2297</v>
      </c>
    </row>
    <row r="3960" spans="1:2" x14ac:dyDescent="0.25">
      <c r="A3960" s="474">
        <v>38522</v>
      </c>
      <c r="B3960" s="475">
        <v>1.2297</v>
      </c>
    </row>
    <row r="3961" spans="1:2" x14ac:dyDescent="0.25">
      <c r="A3961" s="474">
        <v>38521</v>
      </c>
      <c r="B3961" s="475">
        <v>1.2278</v>
      </c>
    </row>
    <row r="3962" spans="1:2" x14ac:dyDescent="0.25">
      <c r="A3962" s="474">
        <v>38520</v>
      </c>
      <c r="B3962" s="475">
        <v>1.2098</v>
      </c>
    </row>
    <row r="3963" spans="1:2" x14ac:dyDescent="0.25">
      <c r="A3963" s="474">
        <v>38519</v>
      </c>
      <c r="B3963" s="475">
        <v>1.2111000000000001</v>
      </c>
    </row>
    <row r="3964" spans="1:2" x14ac:dyDescent="0.25">
      <c r="A3964" s="474">
        <v>38518</v>
      </c>
      <c r="B3964" s="475">
        <v>1.2029000000000001</v>
      </c>
    </row>
    <row r="3965" spans="1:2" x14ac:dyDescent="0.25">
      <c r="A3965" s="474">
        <v>38517</v>
      </c>
      <c r="B3965" s="475">
        <v>1.2109000000000001</v>
      </c>
    </row>
    <row r="3966" spans="1:2" x14ac:dyDescent="0.25">
      <c r="A3966" s="474">
        <v>38516</v>
      </c>
      <c r="B3966" s="475">
        <v>1.2108000000000001</v>
      </c>
    </row>
    <row r="3967" spans="1:2" x14ac:dyDescent="0.25">
      <c r="A3967" s="474">
        <v>38515</v>
      </c>
      <c r="B3967" s="475">
        <v>1.212</v>
      </c>
    </row>
    <row r="3968" spans="1:2" x14ac:dyDescent="0.25">
      <c r="A3968" s="474">
        <v>38514</v>
      </c>
      <c r="B3968" s="475">
        <v>1.2119</v>
      </c>
    </row>
    <row r="3969" spans="1:2" x14ac:dyDescent="0.25">
      <c r="A3969" s="474">
        <v>38513</v>
      </c>
      <c r="B3969" s="475">
        <v>1.2214</v>
      </c>
    </row>
    <row r="3970" spans="1:2" x14ac:dyDescent="0.25">
      <c r="A3970" s="474">
        <v>38512</v>
      </c>
      <c r="B3970" s="475">
        <v>1.2222</v>
      </c>
    </row>
    <row r="3971" spans="1:2" x14ac:dyDescent="0.25">
      <c r="A3971" s="474">
        <v>38511</v>
      </c>
      <c r="B3971" s="475">
        <v>1.2282999999999999</v>
      </c>
    </row>
    <row r="3972" spans="1:2" x14ac:dyDescent="0.25">
      <c r="A3972" s="474">
        <v>38510</v>
      </c>
      <c r="B3972" s="475">
        <v>1.2264999999999999</v>
      </c>
    </row>
    <row r="3973" spans="1:2" x14ac:dyDescent="0.25">
      <c r="A3973" s="474">
        <v>38509</v>
      </c>
      <c r="B3973" s="475">
        <v>1.2226999999999999</v>
      </c>
    </row>
    <row r="3974" spans="1:2" x14ac:dyDescent="0.25">
      <c r="A3974" s="474">
        <v>38508</v>
      </c>
      <c r="B3974" s="475">
        <v>1.2210000000000001</v>
      </c>
    </row>
    <row r="3975" spans="1:2" x14ac:dyDescent="0.25">
      <c r="A3975" s="474">
        <v>38507</v>
      </c>
      <c r="B3975" s="475">
        <v>1.2222</v>
      </c>
    </row>
    <row r="3976" spans="1:2" x14ac:dyDescent="0.25">
      <c r="A3976" s="474">
        <v>38506</v>
      </c>
      <c r="B3976" s="475">
        <v>1.2275</v>
      </c>
    </row>
    <row r="3977" spans="1:2" x14ac:dyDescent="0.25">
      <c r="A3977" s="474">
        <v>38505</v>
      </c>
      <c r="B3977" s="475">
        <v>1.2201</v>
      </c>
    </row>
    <row r="3978" spans="1:2" x14ac:dyDescent="0.25">
      <c r="A3978" s="474">
        <v>38504</v>
      </c>
      <c r="B3978" s="475">
        <v>1.2303999999999999</v>
      </c>
    </row>
    <row r="3979" spans="1:2" x14ac:dyDescent="0.25">
      <c r="A3979" s="474">
        <v>38503</v>
      </c>
      <c r="B3979" s="475">
        <v>1.2468999999999999</v>
      </c>
    </row>
    <row r="3980" spans="1:2" x14ac:dyDescent="0.25">
      <c r="A3980" s="474">
        <v>38502</v>
      </c>
      <c r="B3980" s="475">
        <v>1.2554000000000001</v>
      </c>
    </row>
    <row r="3981" spans="1:2" x14ac:dyDescent="0.25">
      <c r="A3981" s="474">
        <v>38501</v>
      </c>
      <c r="B3981" s="475">
        <v>1.2577</v>
      </c>
    </row>
    <row r="3982" spans="1:2" x14ac:dyDescent="0.25">
      <c r="A3982" s="474">
        <v>38500</v>
      </c>
      <c r="B3982" s="475">
        <v>1.2578</v>
      </c>
    </row>
    <row r="3983" spans="1:2" x14ac:dyDescent="0.25">
      <c r="A3983" s="474">
        <v>38499</v>
      </c>
      <c r="B3983" s="475">
        <v>1.2509999999999999</v>
      </c>
    </row>
    <row r="3984" spans="1:2" x14ac:dyDescent="0.25">
      <c r="A3984" s="474">
        <v>38498</v>
      </c>
      <c r="B3984" s="475">
        <v>1.2603</v>
      </c>
    </row>
    <row r="3985" spans="1:2" x14ac:dyDescent="0.25">
      <c r="A3985" s="474">
        <v>38497</v>
      </c>
      <c r="B3985" s="475">
        <v>1.2584</v>
      </c>
    </row>
    <row r="3986" spans="1:2" x14ac:dyDescent="0.25">
      <c r="A3986" s="474">
        <v>38496</v>
      </c>
      <c r="B3986" s="475">
        <v>1.2584</v>
      </c>
    </row>
    <row r="3987" spans="1:2" x14ac:dyDescent="0.25">
      <c r="A3987" s="474">
        <v>38495</v>
      </c>
      <c r="B3987" s="475">
        <v>1.2544999999999999</v>
      </c>
    </row>
    <row r="3988" spans="1:2" x14ac:dyDescent="0.25">
      <c r="A3988" s="474">
        <v>38494</v>
      </c>
      <c r="B3988" s="475">
        <v>1.2548999999999999</v>
      </c>
    </row>
    <row r="3989" spans="1:2" x14ac:dyDescent="0.25">
      <c r="A3989" s="474">
        <v>38493</v>
      </c>
      <c r="B3989" s="475">
        <v>1.256</v>
      </c>
    </row>
    <row r="3990" spans="1:2" x14ac:dyDescent="0.25">
      <c r="A3990" s="474">
        <v>38492</v>
      </c>
      <c r="B3990" s="475">
        <v>1.2633000000000001</v>
      </c>
    </row>
    <row r="3991" spans="1:2" x14ac:dyDescent="0.25">
      <c r="A3991" s="474">
        <v>38491</v>
      </c>
      <c r="B3991" s="475">
        <v>1.268</v>
      </c>
    </row>
    <row r="3992" spans="1:2" x14ac:dyDescent="0.25">
      <c r="A3992" s="474">
        <v>38490</v>
      </c>
      <c r="B3992" s="475">
        <v>1.2596000000000001</v>
      </c>
    </row>
    <row r="3993" spans="1:2" x14ac:dyDescent="0.25">
      <c r="A3993" s="474">
        <v>38489</v>
      </c>
      <c r="B3993" s="475">
        <v>1.2634000000000001</v>
      </c>
    </row>
    <row r="3994" spans="1:2" x14ac:dyDescent="0.25">
      <c r="A3994" s="474">
        <v>38488</v>
      </c>
      <c r="B3994" s="475">
        <v>1.2613000000000001</v>
      </c>
    </row>
    <row r="3995" spans="1:2" x14ac:dyDescent="0.25">
      <c r="A3995" s="474">
        <v>38487</v>
      </c>
      <c r="B3995" s="475">
        <v>1.2605</v>
      </c>
    </row>
    <row r="3996" spans="1:2" x14ac:dyDescent="0.25">
      <c r="A3996" s="474">
        <v>38486</v>
      </c>
      <c r="B3996" s="475">
        <v>1.2621</v>
      </c>
    </row>
    <row r="3997" spans="1:2" x14ac:dyDescent="0.25">
      <c r="A3997" s="474">
        <v>38485</v>
      </c>
      <c r="B3997" s="475">
        <v>1.2704</v>
      </c>
    </row>
    <row r="3998" spans="1:2" x14ac:dyDescent="0.25">
      <c r="A3998" s="474">
        <v>38484</v>
      </c>
      <c r="B3998" s="475">
        <v>1.2803</v>
      </c>
    </row>
    <row r="3999" spans="1:2" x14ac:dyDescent="0.25">
      <c r="A3999" s="474">
        <v>38483</v>
      </c>
      <c r="B3999" s="475">
        <v>1.2869999999999999</v>
      </c>
    </row>
    <row r="4000" spans="1:2" x14ac:dyDescent="0.25">
      <c r="A4000" s="474">
        <v>38482</v>
      </c>
      <c r="B4000" s="475">
        <v>1.2841</v>
      </c>
    </row>
    <row r="4001" spans="1:2" x14ac:dyDescent="0.25">
      <c r="A4001" s="474">
        <v>38481</v>
      </c>
      <c r="B4001" s="475">
        <v>1.2815000000000001</v>
      </c>
    </row>
    <row r="4002" spans="1:2" x14ac:dyDescent="0.25">
      <c r="A4002" s="474">
        <v>38480</v>
      </c>
      <c r="B4002" s="475">
        <v>1.2827</v>
      </c>
    </row>
    <row r="4003" spans="1:2" x14ac:dyDescent="0.25">
      <c r="A4003" s="474">
        <v>38479</v>
      </c>
      <c r="B4003" s="475">
        <v>1.2822</v>
      </c>
    </row>
    <row r="4004" spans="1:2" x14ac:dyDescent="0.25">
      <c r="A4004" s="474">
        <v>38478</v>
      </c>
      <c r="B4004" s="475">
        <v>1.2955000000000001</v>
      </c>
    </row>
    <row r="4005" spans="1:2" x14ac:dyDescent="0.25">
      <c r="A4005" s="474">
        <v>38477</v>
      </c>
      <c r="B4005" s="475">
        <v>1.2944</v>
      </c>
    </row>
    <row r="4006" spans="1:2" x14ac:dyDescent="0.25">
      <c r="A4006" s="474">
        <v>38476</v>
      </c>
      <c r="B4006" s="475">
        <v>1.2887</v>
      </c>
    </row>
    <row r="4007" spans="1:2" x14ac:dyDescent="0.25">
      <c r="A4007" s="474">
        <v>38475</v>
      </c>
      <c r="B4007" s="475">
        <v>1.2859</v>
      </c>
    </row>
    <row r="4008" spans="1:2" x14ac:dyDescent="0.25">
      <c r="A4008" s="474">
        <v>38474</v>
      </c>
      <c r="B4008" s="475">
        <v>1.2855000000000001</v>
      </c>
    </row>
    <row r="4009" spans="1:2" x14ac:dyDescent="0.25">
      <c r="A4009" s="474">
        <v>38473</v>
      </c>
      <c r="B4009" s="475">
        <v>1.2873000000000001</v>
      </c>
    </row>
    <row r="4010" spans="1:2" x14ac:dyDescent="0.25">
      <c r="A4010" s="474">
        <v>38472</v>
      </c>
      <c r="B4010" s="475">
        <v>1.2867</v>
      </c>
    </row>
    <row r="4011" spans="1:2" x14ac:dyDescent="0.25">
      <c r="A4011" s="474">
        <v>38471</v>
      </c>
      <c r="B4011" s="475">
        <v>1.2892999999999999</v>
      </c>
    </row>
    <row r="4012" spans="1:2" x14ac:dyDescent="0.25">
      <c r="A4012" s="474">
        <v>38470</v>
      </c>
      <c r="B4012" s="475">
        <v>1.2931999999999999</v>
      </c>
    </row>
    <row r="4013" spans="1:2" x14ac:dyDescent="0.25">
      <c r="A4013" s="474">
        <v>38469</v>
      </c>
      <c r="B4013" s="475">
        <v>1.2979000000000001</v>
      </c>
    </row>
    <row r="4014" spans="1:2" x14ac:dyDescent="0.25">
      <c r="A4014" s="474">
        <v>38468</v>
      </c>
      <c r="B4014" s="475">
        <v>1.2996000000000001</v>
      </c>
    </row>
    <row r="4015" spans="1:2" x14ac:dyDescent="0.25">
      <c r="A4015" s="474">
        <v>38467</v>
      </c>
      <c r="B4015" s="475">
        <v>1.3064</v>
      </c>
    </row>
    <row r="4016" spans="1:2" x14ac:dyDescent="0.25">
      <c r="A4016" s="474">
        <v>38466</v>
      </c>
      <c r="B4016" s="475">
        <v>1.3071999999999999</v>
      </c>
    </row>
    <row r="4017" spans="1:2" x14ac:dyDescent="0.25">
      <c r="A4017" s="474">
        <v>38465</v>
      </c>
      <c r="B4017" s="475">
        <v>1.3063</v>
      </c>
    </row>
    <row r="4018" spans="1:2" x14ac:dyDescent="0.25">
      <c r="A4018" s="474">
        <v>38464</v>
      </c>
      <c r="B4018" s="475">
        <v>1.3052999999999999</v>
      </c>
    </row>
    <row r="4019" spans="1:2" x14ac:dyDescent="0.25">
      <c r="A4019" s="474">
        <v>38463</v>
      </c>
      <c r="B4019" s="475">
        <v>1.3091999999999999</v>
      </c>
    </row>
    <row r="4020" spans="1:2" x14ac:dyDescent="0.25">
      <c r="A4020" s="474">
        <v>38462</v>
      </c>
      <c r="B4020" s="475">
        <v>1.3072999999999999</v>
      </c>
    </row>
    <row r="4021" spans="1:2" x14ac:dyDescent="0.25">
      <c r="A4021" s="474">
        <v>38461</v>
      </c>
      <c r="B4021" s="475">
        <v>1.3011999999999999</v>
      </c>
    </row>
    <row r="4022" spans="1:2" x14ac:dyDescent="0.25">
      <c r="A4022" s="474">
        <v>38460</v>
      </c>
      <c r="B4022" s="475">
        <v>1.2909999999999999</v>
      </c>
    </row>
    <row r="4023" spans="1:2" x14ac:dyDescent="0.25">
      <c r="A4023" s="474">
        <v>38459</v>
      </c>
      <c r="B4023" s="475">
        <v>1.2850999999999999</v>
      </c>
    </row>
    <row r="4024" spans="1:2" x14ac:dyDescent="0.25">
      <c r="A4024" s="474">
        <v>38458</v>
      </c>
      <c r="B4024" s="475">
        <v>1.2919</v>
      </c>
    </row>
    <row r="4025" spans="1:2" x14ac:dyDescent="0.25">
      <c r="A4025" s="474">
        <v>38457</v>
      </c>
      <c r="B4025" s="475">
        <v>1.2816000000000001</v>
      </c>
    </row>
    <row r="4026" spans="1:2" x14ac:dyDescent="0.25">
      <c r="A4026" s="474">
        <v>38456</v>
      </c>
      <c r="B4026" s="475">
        <v>1.2908999999999999</v>
      </c>
    </row>
    <row r="4027" spans="1:2" x14ac:dyDescent="0.25">
      <c r="A4027" s="474">
        <v>38455</v>
      </c>
      <c r="B4027" s="475">
        <v>1.2917000000000001</v>
      </c>
    </row>
    <row r="4028" spans="1:2" x14ac:dyDescent="0.25">
      <c r="A4028" s="474">
        <v>38454</v>
      </c>
      <c r="B4028" s="475">
        <v>1.2975000000000001</v>
      </c>
    </row>
    <row r="4029" spans="1:2" x14ac:dyDescent="0.25">
      <c r="A4029" s="474">
        <v>38453</v>
      </c>
      <c r="B4029" s="475">
        <v>1.2925</v>
      </c>
    </row>
    <row r="4030" spans="1:2" x14ac:dyDescent="0.25">
      <c r="A4030" s="474">
        <v>38452</v>
      </c>
      <c r="B4030" s="475">
        <v>1.2932999999999999</v>
      </c>
    </row>
    <row r="4031" spans="1:2" x14ac:dyDescent="0.25">
      <c r="A4031" s="474">
        <v>38451</v>
      </c>
      <c r="B4031" s="475">
        <v>1.2927</v>
      </c>
    </row>
    <row r="4032" spans="1:2" x14ac:dyDescent="0.25">
      <c r="A4032" s="474">
        <v>38450</v>
      </c>
      <c r="B4032" s="475">
        <v>1.2855000000000001</v>
      </c>
    </row>
    <row r="4033" spans="1:2" x14ac:dyDescent="0.25">
      <c r="A4033" s="474">
        <v>38449</v>
      </c>
      <c r="B4033" s="475">
        <v>1.2868999999999999</v>
      </c>
    </row>
    <row r="4034" spans="1:2" x14ac:dyDescent="0.25">
      <c r="A4034" s="474">
        <v>38448</v>
      </c>
      <c r="B4034" s="475">
        <v>1.2867</v>
      </c>
    </row>
    <row r="4035" spans="1:2" x14ac:dyDescent="0.25">
      <c r="A4035" s="474">
        <v>38447</v>
      </c>
      <c r="B4035" s="475">
        <v>1.2846</v>
      </c>
    </row>
    <row r="4036" spans="1:2" x14ac:dyDescent="0.25">
      <c r="A4036" s="474">
        <v>38446</v>
      </c>
      <c r="B4036" s="475">
        <v>1.2886</v>
      </c>
    </row>
    <row r="4037" spans="1:2" x14ac:dyDescent="0.25">
      <c r="A4037" s="474">
        <v>38445</v>
      </c>
      <c r="B4037" s="475">
        <v>1.2892999999999999</v>
      </c>
    </row>
    <row r="4038" spans="1:2" x14ac:dyDescent="0.25">
      <c r="A4038" s="474">
        <v>38444</v>
      </c>
      <c r="B4038" s="475">
        <v>1.2906</v>
      </c>
    </row>
    <row r="4039" spans="1:2" x14ac:dyDescent="0.25">
      <c r="A4039" s="474">
        <v>38443</v>
      </c>
      <c r="B4039" s="475">
        <v>1.2961</v>
      </c>
    </row>
    <row r="4040" spans="1:2" x14ac:dyDescent="0.25">
      <c r="A4040" s="474">
        <v>38442</v>
      </c>
      <c r="B4040" s="475">
        <v>1.2912999999999999</v>
      </c>
    </row>
    <row r="4041" spans="1:2" x14ac:dyDescent="0.25">
      <c r="A4041" s="474">
        <v>38441</v>
      </c>
      <c r="B4041" s="475">
        <v>1.2919</v>
      </c>
    </row>
    <row r="4042" spans="1:2" x14ac:dyDescent="0.25">
      <c r="A4042" s="474">
        <v>38440</v>
      </c>
      <c r="B4042" s="475">
        <v>1.2887999999999999</v>
      </c>
    </row>
    <row r="4043" spans="1:2" x14ac:dyDescent="0.25">
      <c r="A4043" s="474">
        <v>38439</v>
      </c>
      <c r="B4043" s="475">
        <v>1.2961</v>
      </c>
    </row>
    <row r="4044" spans="1:2" x14ac:dyDescent="0.25">
      <c r="A4044" s="474">
        <v>38438</v>
      </c>
      <c r="B4044" s="475">
        <v>1.2956000000000001</v>
      </c>
    </row>
    <row r="4045" spans="1:2" x14ac:dyDescent="0.25">
      <c r="A4045" s="474">
        <v>38437</v>
      </c>
      <c r="B4045" s="475">
        <v>1.2955000000000001</v>
      </c>
    </row>
    <row r="4046" spans="1:2" x14ac:dyDescent="0.25">
      <c r="A4046" s="474">
        <v>38436</v>
      </c>
      <c r="B4046" s="475">
        <v>1.2939000000000001</v>
      </c>
    </row>
    <row r="4047" spans="1:2" x14ac:dyDescent="0.25">
      <c r="A4047" s="474">
        <v>38435</v>
      </c>
      <c r="B4047" s="475">
        <v>1.2974000000000001</v>
      </c>
    </row>
    <row r="4048" spans="1:2" x14ac:dyDescent="0.25">
      <c r="A4048" s="474">
        <v>38434</v>
      </c>
      <c r="B4048" s="475">
        <v>1.3085</v>
      </c>
    </row>
    <row r="4049" spans="1:2" x14ac:dyDescent="0.25">
      <c r="A4049" s="474">
        <v>38433</v>
      </c>
      <c r="B4049" s="475">
        <v>1.3168</v>
      </c>
    </row>
    <row r="4050" spans="1:2" x14ac:dyDescent="0.25">
      <c r="A4050" s="474">
        <v>38432</v>
      </c>
      <c r="B4050" s="475">
        <v>1.3312999999999999</v>
      </c>
    </row>
    <row r="4051" spans="1:2" x14ac:dyDescent="0.25">
      <c r="A4051" s="474">
        <v>38431</v>
      </c>
      <c r="B4051" s="475">
        <v>1.3326</v>
      </c>
    </row>
    <row r="4052" spans="1:2" x14ac:dyDescent="0.25">
      <c r="A4052" s="474">
        <v>38430</v>
      </c>
      <c r="B4052" s="475">
        <v>1.3311999999999999</v>
      </c>
    </row>
    <row r="4053" spans="1:2" x14ac:dyDescent="0.25">
      <c r="A4053" s="474">
        <v>38429</v>
      </c>
      <c r="B4053" s="475">
        <v>1.3371999999999999</v>
      </c>
    </row>
    <row r="4054" spans="1:2" x14ac:dyDescent="0.25">
      <c r="A4054" s="474">
        <v>38428</v>
      </c>
      <c r="B4054" s="475">
        <v>1.3419000000000001</v>
      </c>
    </row>
    <row r="4055" spans="1:2" x14ac:dyDescent="0.25">
      <c r="A4055" s="474">
        <v>38427</v>
      </c>
      <c r="B4055" s="475">
        <v>1.331</v>
      </c>
    </row>
    <row r="4056" spans="1:2" x14ac:dyDescent="0.25">
      <c r="A4056" s="474">
        <v>38426</v>
      </c>
      <c r="B4056" s="475">
        <v>1.3368</v>
      </c>
    </row>
    <row r="4057" spans="1:2" x14ac:dyDescent="0.25">
      <c r="A4057" s="474">
        <v>38425</v>
      </c>
      <c r="B4057" s="475">
        <v>1.3458000000000001</v>
      </c>
    </row>
    <row r="4058" spans="1:2" x14ac:dyDescent="0.25">
      <c r="A4058" s="474">
        <v>38424</v>
      </c>
      <c r="B4058" s="475">
        <v>1.3468</v>
      </c>
    </row>
    <row r="4059" spans="1:2" x14ac:dyDescent="0.25">
      <c r="A4059" s="474">
        <v>38423</v>
      </c>
      <c r="B4059" s="475">
        <v>1.3449</v>
      </c>
    </row>
    <row r="4060" spans="1:2" x14ac:dyDescent="0.25">
      <c r="A4060" s="474">
        <v>38422</v>
      </c>
      <c r="B4060" s="475">
        <v>1.3431</v>
      </c>
    </row>
    <row r="4061" spans="1:2" x14ac:dyDescent="0.25">
      <c r="A4061" s="474">
        <v>38421</v>
      </c>
      <c r="B4061" s="475">
        <v>1.3385</v>
      </c>
    </row>
    <row r="4062" spans="1:2" x14ac:dyDescent="0.25">
      <c r="A4062" s="474">
        <v>38420</v>
      </c>
      <c r="B4062" s="475">
        <v>1.3341000000000001</v>
      </c>
    </row>
    <row r="4063" spans="1:2" x14ac:dyDescent="0.25">
      <c r="A4063" s="474">
        <v>38419</v>
      </c>
      <c r="B4063" s="475">
        <v>1.321</v>
      </c>
    </row>
    <row r="4064" spans="1:2" x14ac:dyDescent="0.25">
      <c r="A4064" s="474">
        <v>38418</v>
      </c>
      <c r="B4064" s="475">
        <v>1.3240000000000001</v>
      </c>
    </row>
    <row r="4065" spans="1:2" x14ac:dyDescent="0.25">
      <c r="A4065" s="474">
        <v>38417</v>
      </c>
      <c r="B4065" s="475">
        <v>1.3244</v>
      </c>
    </row>
    <row r="4066" spans="1:2" x14ac:dyDescent="0.25">
      <c r="A4066" s="474">
        <v>38416</v>
      </c>
      <c r="B4066" s="475">
        <v>1.3240000000000001</v>
      </c>
    </row>
    <row r="4067" spans="1:2" x14ac:dyDescent="0.25">
      <c r="A4067" s="474">
        <v>38415</v>
      </c>
      <c r="B4067" s="475">
        <v>1.3109</v>
      </c>
    </row>
    <row r="4068" spans="1:2" x14ac:dyDescent="0.25">
      <c r="A4068" s="474">
        <v>38414</v>
      </c>
      <c r="B4068" s="475">
        <v>1.3133999999999999</v>
      </c>
    </row>
    <row r="4069" spans="1:2" x14ac:dyDescent="0.25">
      <c r="A4069" s="474">
        <v>38413</v>
      </c>
      <c r="B4069" s="475">
        <v>1.3182</v>
      </c>
    </row>
    <row r="4070" spans="1:2" x14ac:dyDescent="0.25">
      <c r="A4070" s="474">
        <v>38412</v>
      </c>
      <c r="B4070" s="475">
        <v>1.3241000000000001</v>
      </c>
    </row>
    <row r="4071" spans="1:2" x14ac:dyDescent="0.25">
      <c r="A4071" s="474">
        <v>38411</v>
      </c>
      <c r="B4071" s="475">
        <v>1.3239000000000001</v>
      </c>
    </row>
    <row r="4072" spans="1:2" x14ac:dyDescent="0.25">
      <c r="A4072" s="474">
        <v>38410</v>
      </c>
      <c r="B4072" s="475">
        <v>1.3242</v>
      </c>
    </row>
    <row r="4073" spans="1:2" x14ac:dyDescent="0.25">
      <c r="A4073" s="474">
        <v>38409</v>
      </c>
      <c r="B4073" s="475">
        <v>1.3240000000000001</v>
      </c>
    </row>
    <row r="4074" spans="1:2" x14ac:dyDescent="0.25">
      <c r="A4074" s="474">
        <v>38408</v>
      </c>
      <c r="B4074" s="475">
        <v>1.3204</v>
      </c>
    </row>
    <row r="4075" spans="1:2" x14ac:dyDescent="0.25">
      <c r="A4075" s="474">
        <v>38407</v>
      </c>
      <c r="B4075" s="475">
        <v>1.321</v>
      </c>
    </row>
    <row r="4076" spans="1:2" x14ac:dyDescent="0.25">
      <c r="A4076" s="474">
        <v>38406</v>
      </c>
      <c r="B4076" s="475">
        <v>1.3254999999999999</v>
      </c>
    </row>
    <row r="4077" spans="1:2" x14ac:dyDescent="0.25">
      <c r="A4077" s="474">
        <v>38405</v>
      </c>
      <c r="B4077" s="475">
        <v>1.3063</v>
      </c>
    </row>
    <row r="4078" spans="1:2" x14ac:dyDescent="0.25">
      <c r="A4078" s="474">
        <v>38404</v>
      </c>
      <c r="B4078" s="475">
        <v>1.3055000000000001</v>
      </c>
    </row>
    <row r="4079" spans="1:2" x14ac:dyDescent="0.25">
      <c r="A4079" s="474">
        <v>38403</v>
      </c>
      <c r="B4079" s="475">
        <v>1.3069</v>
      </c>
    </row>
    <row r="4080" spans="1:2" x14ac:dyDescent="0.25">
      <c r="A4080" s="474">
        <v>38402</v>
      </c>
      <c r="B4080" s="475">
        <v>1.3067</v>
      </c>
    </row>
    <row r="4081" spans="1:2" x14ac:dyDescent="0.25">
      <c r="A4081" s="474">
        <v>38401</v>
      </c>
      <c r="B4081" s="475">
        <v>1.3077000000000001</v>
      </c>
    </row>
    <row r="4082" spans="1:2" x14ac:dyDescent="0.25">
      <c r="A4082" s="474">
        <v>38400</v>
      </c>
      <c r="B4082" s="475">
        <v>1.3024</v>
      </c>
    </row>
    <row r="4083" spans="1:2" x14ac:dyDescent="0.25">
      <c r="A4083" s="474">
        <v>38399</v>
      </c>
      <c r="B4083" s="475">
        <v>1.3017000000000001</v>
      </c>
    </row>
    <row r="4084" spans="1:2" x14ac:dyDescent="0.25">
      <c r="A4084" s="474">
        <v>38398</v>
      </c>
      <c r="B4084" s="475">
        <v>1.2957000000000001</v>
      </c>
    </row>
    <row r="4085" spans="1:2" x14ac:dyDescent="0.25">
      <c r="A4085" s="474">
        <v>38397</v>
      </c>
      <c r="B4085" s="475">
        <v>1.286</v>
      </c>
    </row>
    <row r="4086" spans="1:2" x14ac:dyDescent="0.25">
      <c r="A4086" s="474">
        <v>38396</v>
      </c>
      <c r="B4086" s="475">
        <v>1.2851999999999999</v>
      </c>
    </row>
    <row r="4087" spans="1:2" x14ac:dyDescent="0.25">
      <c r="A4087" s="474">
        <v>38395</v>
      </c>
      <c r="B4087" s="475">
        <v>1.2867</v>
      </c>
    </row>
    <row r="4088" spans="1:2" x14ac:dyDescent="0.25">
      <c r="A4088" s="474">
        <v>38394</v>
      </c>
      <c r="B4088" s="475">
        <v>1.2868999999999999</v>
      </c>
    </row>
    <row r="4089" spans="1:2" x14ac:dyDescent="0.25">
      <c r="A4089" s="474">
        <v>38393</v>
      </c>
      <c r="B4089" s="475">
        <v>1.2804</v>
      </c>
    </row>
    <row r="4090" spans="1:2" x14ac:dyDescent="0.25">
      <c r="A4090" s="474">
        <v>38392</v>
      </c>
      <c r="B4090" s="475">
        <v>1.2766999999999999</v>
      </c>
    </row>
    <row r="4091" spans="1:2" x14ac:dyDescent="0.25">
      <c r="A4091" s="474">
        <v>38391</v>
      </c>
      <c r="B4091" s="475">
        <v>1.2764</v>
      </c>
    </row>
    <row r="4092" spans="1:2" x14ac:dyDescent="0.25">
      <c r="A4092" s="474">
        <v>38390</v>
      </c>
      <c r="B4092" s="475">
        <v>1.2858000000000001</v>
      </c>
    </row>
    <row r="4093" spans="1:2" x14ac:dyDescent="0.25">
      <c r="A4093" s="474">
        <v>38389</v>
      </c>
      <c r="B4093" s="475">
        <v>1.2851999999999999</v>
      </c>
    </row>
    <row r="4094" spans="1:2" x14ac:dyDescent="0.25">
      <c r="A4094" s="474">
        <v>38388</v>
      </c>
      <c r="B4094" s="475">
        <v>1.2851999999999999</v>
      </c>
    </row>
    <row r="4095" spans="1:2" x14ac:dyDescent="0.25">
      <c r="A4095" s="474">
        <v>38387</v>
      </c>
      <c r="B4095" s="475">
        <v>1.2972999999999999</v>
      </c>
    </row>
    <row r="4096" spans="1:2" x14ac:dyDescent="0.25">
      <c r="A4096" s="474">
        <v>38386</v>
      </c>
      <c r="B4096" s="475">
        <v>1.3032999999999999</v>
      </c>
    </row>
    <row r="4097" spans="1:2" x14ac:dyDescent="0.25">
      <c r="A4097" s="474">
        <v>38385</v>
      </c>
      <c r="B4097" s="475">
        <v>1.3043</v>
      </c>
    </row>
    <row r="4098" spans="1:2" x14ac:dyDescent="0.25">
      <c r="A4098" s="474">
        <v>38384</v>
      </c>
      <c r="B4098" s="475">
        <v>1.3030999999999999</v>
      </c>
    </row>
    <row r="4099" spans="1:2" x14ac:dyDescent="0.25">
      <c r="A4099" s="474">
        <v>38383</v>
      </c>
      <c r="B4099" s="475">
        <v>1.3032999999999999</v>
      </c>
    </row>
    <row r="4100" spans="1:2" x14ac:dyDescent="0.25">
      <c r="A4100" s="474">
        <v>38382</v>
      </c>
      <c r="B4100" s="475">
        <v>1.3041</v>
      </c>
    </row>
    <row r="4101" spans="1:2" x14ac:dyDescent="0.25">
      <c r="A4101" s="474">
        <v>38381</v>
      </c>
      <c r="B4101" s="475">
        <v>1.3045</v>
      </c>
    </row>
    <row r="4102" spans="1:2" x14ac:dyDescent="0.25">
      <c r="A4102" s="474">
        <v>38380</v>
      </c>
      <c r="B4102" s="475">
        <v>1.3032999999999999</v>
      </c>
    </row>
    <row r="4103" spans="1:2" x14ac:dyDescent="0.25">
      <c r="A4103" s="474">
        <v>38379</v>
      </c>
      <c r="B4103" s="475">
        <v>1.3070999999999999</v>
      </c>
    </row>
    <row r="4104" spans="1:2" x14ac:dyDescent="0.25">
      <c r="A4104" s="474">
        <v>38378</v>
      </c>
      <c r="B4104" s="475">
        <v>1.2968999999999999</v>
      </c>
    </row>
    <row r="4105" spans="1:2" x14ac:dyDescent="0.25">
      <c r="A4105" s="474">
        <v>38377</v>
      </c>
      <c r="B4105" s="475">
        <v>1.3059000000000001</v>
      </c>
    </row>
    <row r="4106" spans="1:2" x14ac:dyDescent="0.25">
      <c r="A4106" s="474">
        <v>38376</v>
      </c>
      <c r="B4106" s="475">
        <v>1.3044</v>
      </c>
    </row>
    <row r="4107" spans="1:2" x14ac:dyDescent="0.25">
      <c r="A4107" s="474">
        <v>38375</v>
      </c>
      <c r="B4107" s="475">
        <v>1.2994000000000001</v>
      </c>
    </row>
    <row r="4108" spans="1:2" x14ac:dyDescent="0.25">
      <c r="A4108" s="474">
        <v>38374</v>
      </c>
      <c r="B4108" s="475">
        <v>1.3045</v>
      </c>
    </row>
    <row r="4109" spans="1:2" x14ac:dyDescent="0.25">
      <c r="A4109" s="474">
        <v>38373</v>
      </c>
      <c r="B4109" s="475">
        <v>1.2969999999999999</v>
      </c>
    </row>
    <row r="4110" spans="1:2" x14ac:dyDescent="0.25">
      <c r="A4110" s="474">
        <v>38372</v>
      </c>
      <c r="B4110" s="475">
        <v>1.3005</v>
      </c>
    </row>
    <row r="4111" spans="1:2" x14ac:dyDescent="0.25">
      <c r="A4111" s="474">
        <v>38371</v>
      </c>
      <c r="B4111" s="475">
        <v>1.302</v>
      </c>
    </row>
    <row r="4112" spans="1:2" x14ac:dyDescent="0.25">
      <c r="A4112" s="474">
        <v>38370</v>
      </c>
      <c r="B4112" s="475">
        <v>1.3065</v>
      </c>
    </row>
    <row r="4113" spans="1:2" x14ac:dyDescent="0.25">
      <c r="A4113" s="474">
        <v>38369</v>
      </c>
      <c r="B4113" s="475">
        <v>1.3101</v>
      </c>
    </row>
    <row r="4114" spans="1:2" x14ac:dyDescent="0.25">
      <c r="A4114" s="474">
        <v>38368</v>
      </c>
      <c r="B4114" s="475">
        <v>1.3099000000000001</v>
      </c>
    </row>
    <row r="4115" spans="1:2" x14ac:dyDescent="0.25">
      <c r="A4115" s="474">
        <v>38367</v>
      </c>
      <c r="B4115" s="475">
        <v>1.3101</v>
      </c>
    </row>
    <row r="4116" spans="1:2" x14ac:dyDescent="0.25">
      <c r="A4116" s="474">
        <v>38366</v>
      </c>
      <c r="B4116" s="475">
        <v>1.3220000000000001</v>
      </c>
    </row>
    <row r="4117" spans="1:2" x14ac:dyDescent="0.25">
      <c r="A4117" s="474">
        <v>38365</v>
      </c>
      <c r="B4117" s="475">
        <v>1.3262</v>
      </c>
    </row>
    <row r="4118" spans="1:2" x14ac:dyDescent="0.25">
      <c r="A4118" s="474">
        <v>38364</v>
      </c>
      <c r="B4118" s="475">
        <v>1.3110999999999999</v>
      </c>
    </row>
    <row r="4119" spans="1:2" x14ac:dyDescent="0.25">
      <c r="A4119" s="474">
        <v>38363</v>
      </c>
      <c r="B4119" s="475">
        <v>1.3084</v>
      </c>
    </row>
    <row r="4120" spans="1:2" x14ac:dyDescent="0.25">
      <c r="A4120" s="474">
        <v>38362</v>
      </c>
      <c r="B4120" s="475">
        <v>1.3052999999999999</v>
      </c>
    </row>
    <row r="4121" spans="1:2" x14ac:dyDescent="0.25">
      <c r="A4121" s="474">
        <v>38361</v>
      </c>
      <c r="B4121" s="475">
        <v>1.3056000000000001</v>
      </c>
    </row>
    <row r="4122" spans="1:2" x14ac:dyDescent="0.25">
      <c r="A4122" s="474">
        <v>38360</v>
      </c>
      <c r="B4122" s="475">
        <v>1.3047</v>
      </c>
    </row>
    <row r="4123" spans="1:2" x14ac:dyDescent="0.25">
      <c r="A4123" s="474">
        <v>38359</v>
      </c>
      <c r="B4123" s="475">
        <v>1.3172999999999999</v>
      </c>
    </row>
    <row r="4124" spans="1:2" x14ac:dyDescent="0.25">
      <c r="A4124" s="474">
        <v>38358</v>
      </c>
      <c r="B4124" s="475">
        <v>1.3255999999999999</v>
      </c>
    </row>
    <row r="4125" spans="1:2" x14ac:dyDescent="0.25">
      <c r="A4125" s="474">
        <v>38357</v>
      </c>
      <c r="B4125" s="475">
        <v>1.3268</v>
      </c>
    </row>
    <row r="4126" spans="1:2" x14ac:dyDescent="0.25">
      <c r="A4126" s="474">
        <v>38356</v>
      </c>
      <c r="B4126" s="475">
        <v>1.3467</v>
      </c>
    </row>
    <row r="4127" spans="1:2" x14ac:dyDescent="0.25">
      <c r="A4127" s="474">
        <v>38355</v>
      </c>
      <c r="B4127" s="475">
        <v>1.3540000000000001</v>
      </c>
    </row>
    <row r="4128" spans="1:2" x14ac:dyDescent="0.25">
      <c r="A4128" s="474">
        <v>38354</v>
      </c>
      <c r="B4128" s="475">
        <v>1.3563000000000001</v>
      </c>
    </row>
    <row r="4129" spans="1:2" x14ac:dyDescent="0.25">
      <c r="A4129" s="474">
        <v>38353</v>
      </c>
      <c r="B4129" s="475">
        <v>1.3564000000000001</v>
      </c>
    </row>
    <row r="4130" spans="1:2" x14ac:dyDescent="0.25">
      <c r="A4130" s="474">
        <v>38352</v>
      </c>
      <c r="B4130" s="475">
        <v>1.3640000000000001</v>
      </c>
    </row>
    <row r="4131" spans="1:2" x14ac:dyDescent="0.25">
      <c r="A4131" s="474">
        <v>38351</v>
      </c>
      <c r="B4131" s="475">
        <v>1.3599000000000001</v>
      </c>
    </row>
    <row r="4132" spans="1:2" x14ac:dyDescent="0.25">
      <c r="A4132" s="474">
        <v>38350</v>
      </c>
      <c r="B4132" s="475">
        <v>1.3605</v>
      </c>
    </row>
    <row r="4133" spans="1:2" x14ac:dyDescent="0.25">
      <c r="A4133" s="474">
        <v>38349</v>
      </c>
      <c r="B4133" s="475">
        <v>1.3613</v>
      </c>
    </row>
    <row r="4134" spans="1:2" x14ac:dyDescent="0.25">
      <c r="A4134" s="474">
        <v>38348</v>
      </c>
      <c r="B4134" s="475">
        <v>1.3532999999999999</v>
      </c>
    </row>
    <row r="4135" spans="1:2" x14ac:dyDescent="0.25">
      <c r="A4135" s="474">
        <v>38347</v>
      </c>
      <c r="B4135" s="475">
        <v>1.3532999999999999</v>
      </c>
    </row>
    <row r="4136" spans="1:2" x14ac:dyDescent="0.25">
      <c r="A4136" s="474">
        <v>38346</v>
      </c>
      <c r="B4136" s="475">
        <v>1.3529</v>
      </c>
    </row>
    <row r="4137" spans="1:2" x14ac:dyDescent="0.25">
      <c r="A4137" s="474">
        <v>38345</v>
      </c>
      <c r="B4137" s="475">
        <v>1.3509</v>
      </c>
    </row>
    <row r="4138" spans="1:2" x14ac:dyDescent="0.25">
      <c r="A4138" s="474">
        <v>38344</v>
      </c>
      <c r="B4138" s="475">
        <v>1.3386</v>
      </c>
    </row>
    <row r="4139" spans="1:2" x14ac:dyDescent="0.25">
      <c r="A4139" s="474">
        <v>38343</v>
      </c>
      <c r="B4139" s="475">
        <v>1.3371</v>
      </c>
    </row>
    <row r="4140" spans="1:2" x14ac:dyDescent="0.25">
      <c r="A4140" s="474">
        <v>38342</v>
      </c>
      <c r="B4140" s="475">
        <v>1.3387</v>
      </c>
    </row>
    <row r="4141" spans="1:2" x14ac:dyDescent="0.25">
      <c r="A4141" s="474">
        <v>38341</v>
      </c>
      <c r="B4141" s="475">
        <v>1.333</v>
      </c>
    </row>
    <row r="4142" spans="1:2" x14ac:dyDescent="0.25">
      <c r="A4142" s="474">
        <v>38340</v>
      </c>
      <c r="B4142" s="475">
        <v>1.3310999999999999</v>
      </c>
    </row>
    <row r="4143" spans="1:2" x14ac:dyDescent="0.25">
      <c r="A4143" s="474">
        <v>38339</v>
      </c>
      <c r="B4143" s="475">
        <v>1.3286</v>
      </c>
    </row>
    <row r="4144" spans="1:2" x14ac:dyDescent="0.25">
      <c r="A4144" s="474">
        <v>38338</v>
      </c>
      <c r="B4144" s="475">
        <v>1.3245</v>
      </c>
    </row>
    <row r="4145" spans="1:2" x14ac:dyDescent="0.25">
      <c r="A4145" s="474">
        <v>38337</v>
      </c>
      <c r="B4145" s="475">
        <v>1.3403</v>
      </c>
    </row>
    <row r="4146" spans="1:2" x14ac:dyDescent="0.25">
      <c r="A4146" s="474">
        <v>38336</v>
      </c>
      <c r="B4146" s="475">
        <v>1.3302</v>
      </c>
    </row>
    <row r="4147" spans="1:2" x14ac:dyDescent="0.25">
      <c r="A4147" s="474">
        <v>38335</v>
      </c>
      <c r="B4147" s="475">
        <v>1.3305</v>
      </c>
    </row>
    <row r="4148" spans="1:2" x14ac:dyDescent="0.25">
      <c r="A4148" s="474">
        <v>38334</v>
      </c>
      <c r="B4148" s="475">
        <v>1.3210999999999999</v>
      </c>
    </row>
    <row r="4149" spans="1:2" x14ac:dyDescent="0.25">
      <c r="A4149" s="474">
        <v>38333</v>
      </c>
      <c r="B4149" s="475">
        <v>1.3214999999999999</v>
      </c>
    </row>
    <row r="4150" spans="1:2" x14ac:dyDescent="0.25">
      <c r="A4150" s="474">
        <v>38332</v>
      </c>
      <c r="B4150" s="475">
        <v>1.3225</v>
      </c>
    </row>
    <row r="4151" spans="1:2" x14ac:dyDescent="0.25">
      <c r="A4151" s="474">
        <v>38331</v>
      </c>
      <c r="B4151" s="475">
        <v>1.3315999999999999</v>
      </c>
    </row>
    <row r="4152" spans="1:2" x14ac:dyDescent="0.25">
      <c r="A4152" s="474">
        <v>38330</v>
      </c>
      <c r="B4152" s="475">
        <v>1.3329</v>
      </c>
    </row>
    <row r="4153" spans="1:2" x14ac:dyDescent="0.25">
      <c r="A4153" s="474">
        <v>38329</v>
      </c>
      <c r="B4153" s="475">
        <v>1.3428</v>
      </c>
    </row>
    <row r="4154" spans="1:2" x14ac:dyDescent="0.25">
      <c r="A4154" s="474">
        <v>38328</v>
      </c>
      <c r="B4154" s="475">
        <v>1.3398000000000001</v>
      </c>
    </row>
    <row r="4155" spans="1:2" x14ac:dyDescent="0.25">
      <c r="A4155" s="474">
        <v>38327</v>
      </c>
      <c r="B4155" s="475">
        <v>1.3447</v>
      </c>
    </row>
    <row r="4156" spans="1:2" x14ac:dyDescent="0.25">
      <c r="A4156" s="474">
        <v>38326</v>
      </c>
      <c r="B4156" s="475">
        <v>1.3461000000000001</v>
      </c>
    </row>
    <row r="4157" spans="1:2" x14ac:dyDescent="0.25">
      <c r="A4157" s="474">
        <v>38325</v>
      </c>
      <c r="B4157" s="475">
        <v>1.3455999999999999</v>
      </c>
    </row>
    <row r="4158" spans="1:2" x14ac:dyDescent="0.25">
      <c r="A4158" s="474">
        <v>38324</v>
      </c>
      <c r="B4158" s="475">
        <v>1.3268</v>
      </c>
    </row>
    <row r="4159" spans="1:2" x14ac:dyDescent="0.25">
      <c r="A4159" s="474">
        <v>38323</v>
      </c>
      <c r="B4159" s="475">
        <v>1.3321000000000001</v>
      </c>
    </row>
    <row r="4160" spans="1:2" x14ac:dyDescent="0.25">
      <c r="A4160" s="474">
        <v>38322</v>
      </c>
      <c r="B4160" s="475">
        <v>1.3293999999999999</v>
      </c>
    </row>
    <row r="4161" spans="1:2" x14ac:dyDescent="0.25">
      <c r="A4161" s="474">
        <v>38321</v>
      </c>
      <c r="B4161" s="475">
        <v>1.327</v>
      </c>
    </row>
    <row r="4162" spans="1:2" x14ac:dyDescent="0.25">
      <c r="A4162" s="474">
        <v>38320</v>
      </c>
      <c r="B4162" s="475">
        <v>1.3278000000000001</v>
      </c>
    </row>
    <row r="4163" spans="1:2" x14ac:dyDescent="0.25">
      <c r="A4163" s="474">
        <v>38319</v>
      </c>
      <c r="B4163" s="475">
        <v>1.3304</v>
      </c>
    </row>
    <row r="4164" spans="1:2" x14ac:dyDescent="0.25">
      <c r="A4164" s="474">
        <v>38318</v>
      </c>
      <c r="B4164" s="475">
        <v>1.3290999999999999</v>
      </c>
    </row>
    <row r="4165" spans="1:2" x14ac:dyDescent="0.25">
      <c r="A4165" s="474">
        <v>38317</v>
      </c>
      <c r="B4165" s="475">
        <v>1.3246</v>
      </c>
    </row>
    <row r="4166" spans="1:2" x14ac:dyDescent="0.25">
      <c r="A4166" s="474">
        <v>38316</v>
      </c>
      <c r="B4166" s="475">
        <v>1.3174999999999999</v>
      </c>
    </row>
    <row r="4167" spans="1:2" x14ac:dyDescent="0.25">
      <c r="A4167" s="474">
        <v>38315</v>
      </c>
      <c r="B4167" s="475">
        <v>1.3077000000000001</v>
      </c>
    </row>
    <row r="4168" spans="1:2" x14ac:dyDescent="0.25">
      <c r="A4168" s="474">
        <v>38314</v>
      </c>
      <c r="B4168" s="475">
        <v>1.3042</v>
      </c>
    </row>
    <row r="4169" spans="1:2" x14ac:dyDescent="0.25">
      <c r="A4169" s="474">
        <v>38313</v>
      </c>
      <c r="B4169" s="475">
        <v>1.3039000000000001</v>
      </c>
    </row>
    <row r="4170" spans="1:2" x14ac:dyDescent="0.25">
      <c r="A4170" s="474">
        <v>38312</v>
      </c>
      <c r="B4170" s="475">
        <v>1.3044</v>
      </c>
    </row>
    <row r="4171" spans="1:2" x14ac:dyDescent="0.25">
      <c r="A4171" s="474">
        <v>38311</v>
      </c>
      <c r="B4171" s="475">
        <v>1.3024</v>
      </c>
    </row>
    <row r="4172" spans="1:2" x14ac:dyDescent="0.25">
      <c r="A4172" s="474">
        <v>38310</v>
      </c>
      <c r="B4172" s="475">
        <v>1.296</v>
      </c>
    </row>
    <row r="4173" spans="1:2" x14ac:dyDescent="0.25">
      <c r="A4173" s="474">
        <v>38309</v>
      </c>
      <c r="B4173" s="475">
        <v>1.3030999999999999</v>
      </c>
    </row>
    <row r="4174" spans="1:2" x14ac:dyDescent="0.25">
      <c r="A4174" s="474">
        <v>38308</v>
      </c>
      <c r="B4174" s="475">
        <v>1.2956000000000001</v>
      </c>
    </row>
    <row r="4175" spans="1:2" x14ac:dyDescent="0.25">
      <c r="A4175" s="474">
        <v>38307</v>
      </c>
      <c r="B4175" s="475">
        <v>1.2943</v>
      </c>
    </row>
    <row r="4176" spans="1:2" x14ac:dyDescent="0.25">
      <c r="A4176" s="474">
        <v>38306</v>
      </c>
      <c r="B4176" s="475">
        <v>1.2985</v>
      </c>
    </row>
    <row r="4177" spans="1:2" x14ac:dyDescent="0.25">
      <c r="A4177" s="474">
        <v>38305</v>
      </c>
      <c r="B4177" s="475">
        <v>1.2977000000000001</v>
      </c>
    </row>
    <row r="4178" spans="1:2" x14ac:dyDescent="0.25">
      <c r="A4178" s="474">
        <v>38304</v>
      </c>
      <c r="B4178" s="475">
        <v>1.2977000000000001</v>
      </c>
    </row>
    <row r="4179" spans="1:2" x14ac:dyDescent="0.25">
      <c r="A4179" s="474">
        <v>38303</v>
      </c>
      <c r="B4179" s="475">
        <v>1.2904</v>
      </c>
    </row>
    <row r="4180" spans="1:2" x14ac:dyDescent="0.25">
      <c r="A4180" s="474">
        <v>38302</v>
      </c>
      <c r="B4180" s="475">
        <v>1.2892999999999999</v>
      </c>
    </row>
    <row r="4181" spans="1:2" x14ac:dyDescent="0.25">
      <c r="A4181" s="474">
        <v>38301</v>
      </c>
      <c r="B4181" s="475">
        <v>1.2897000000000001</v>
      </c>
    </row>
    <row r="4182" spans="1:2" x14ac:dyDescent="0.25">
      <c r="A4182" s="474">
        <v>38300</v>
      </c>
      <c r="B4182" s="475">
        <v>1.2915000000000001</v>
      </c>
    </row>
    <row r="4183" spans="1:2" x14ac:dyDescent="0.25">
      <c r="A4183" s="474">
        <v>38299</v>
      </c>
      <c r="B4183" s="475">
        <v>1.2968999999999999</v>
      </c>
    </row>
    <row r="4184" spans="1:2" x14ac:dyDescent="0.25">
      <c r="A4184" s="474">
        <v>38298</v>
      </c>
      <c r="B4184" s="475">
        <v>1.2935000000000001</v>
      </c>
    </row>
    <row r="4185" spans="1:2" x14ac:dyDescent="0.25">
      <c r="A4185" s="474">
        <v>38297</v>
      </c>
      <c r="B4185" s="475">
        <v>1.2965</v>
      </c>
    </row>
    <row r="4186" spans="1:2" x14ac:dyDescent="0.25">
      <c r="A4186" s="474">
        <v>38296</v>
      </c>
      <c r="B4186" s="475">
        <v>1.2869999999999999</v>
      </c>
    </row>
    <row r="4187" spans="1:2" x14ac:dyDescent="0.25">
      <c r="A4187" s="474">
        <v>38295</v>
      </c>
      <c r="B4187" s="475">
        <v>1.282</v>
      </c>
    </row>
    <row r="4188" spans="1:2" x14ac:dyDescent="0.25">
      <c r="A4188" s="474">
        <v>38294</v>
      </c>
      <c r="B4188" s="475">
        <v>1.2726999999999999</v>
      </c>
    </row>
    <row r="4189" spans="1:2" x14ac:dyDescent="0.25">
      <c r="A4189" s="474">
        <v>38293</v>
      </c>
      <c r="B4189" s="475">
        <v>1.2753000000000001</v>
      </c>
    </row>
    <row r="4190" spans="1:2" x14ac:dyDescent="0.25">
      <c r="A4190" s="474">
        <v>38292</v>
      </c>
      <c r="B4190" s="475">
        <v>1.2806</v>
      </c>
    </row>
    <row r="4191" spans="1:2" x14ac:dyDescent="0.25">
      <c r="A4191" s="474">
        <v>38291</v>
      </c>
      <c r="B4191" s="475">
        <v>1.2790999999999999</v>
      </c>
    </row>
    <row r="4192" spans="1:2" x14ac:dyDescent="0.25">
      <c r="A4192" s="474">
        <v>38290</v>
      </c>
      <c r="B4192" s="475">
        <v>1.2795000000000001</v>
      </c>
    </row>
    <row r="4193" spans="1:2" x14ac:dyDescent="0.25">
      <c r="A4193" s="474">
        <v>38289</v>
      </c>
      <c r="B4193" s="475">
        <v>1.2738</v>
      </c>
    </row>
    <row r="4194" spans="1:2" x14ac:dyDescent="0.25">
      <c r="A4194" s="474">
        <v>38288</v>
      </c>
      <c r="B4194" s="475">
        <v>1.2703</v>
      </c>
    </row>
    <row r="4195" spans="1:2" x14ac:dyDescent="0.25">
      <c r="A4195" s="474">
        <v>38287</v>
      </c>
      <c r="B4195" s="475">
        <v>1.2762</v>
      </c>
    </row>
    <row r="4196" spans="1:2" x14ac:dyDescent="0.25">
      <c r="A4196" s="474">
        <v>38286</v>
      </c>
      <c r="B4196" s="475">
        <v>1.28</v>
      </c>
    </row>
    <row r="4197" spans="1:2" x14ac:dyDescent="0.25">
      <c r="A4197" s="474">
        <v>38285</v>
      </c>
      <c r="B4197" s="475">
        <v>1.2684</v>
      </c>
    </row>
    <row r="4198" spans="1:2" x14ac:dyDescent="0.25">
      <c r="A4198" s="474">
        <v>38284</v>
      </c>
      <c r="B4198" s="475">
        <v>1.2685</v>
      </c>
    </row>
    <row r="4199" spans="1:2" x14ac:dyDescent="0.25">
      <c r="A4199" s="474">
        <v>38283</v>
      </c>
      <c r="B4199" s="475">
        <v>1.2672000000000001</v>
      </c>
    </row>
    <row r="4200" spans="1:2" x14ac:dyDescent="0.25">
      <c r="A4200" s="474">
        <v>38282</v>
      </c>
      <c r="B4200" s="475">
        <v>1.2617</v>
      </c>
    </row>
    <row r="4201" spans="1:2" x14ac:dyDescent="0.25">
      <c r="A4201" s="474">
        <v>38281</v>
      </c>
      <c r="B4201" s="475">
        <v>1.2581</v>
      </c>
    </row>
    <row r="4202" spans="1:2" x14ac:dyDescent="0.25">
      <c r="A4202" s="474">
        <v>38280</v>
      </c>
      <c r="B4202" s="475">
        <v>1.2519</v>
      </c>
    </row>
    <row r="4203" spans="1:2" x14ac:dyDescent="0.25">
      <c r="A4203" s="474">
        <v>38279</v>
      </c>
      <c r="B4203" s="475">
        <v>1.2498</v>
      </c>
    </row>
    <row r="4204" spans="1:2" x14ac:dyDescent="0.25">
      <c r="A4204" s="474">
        <v>38278</v>
      </c>
      <c r="B4204" s="475">
        <v>1.2470000000000001</v>
      </c>
    </row>
    <row r="4205" spans="1:2" x14ac:dyDescent="0.25">
      <c r="A4205" s="474">
        <v>38277</v>
      </c>
      <c r="B4205" s="475">
        <v>1.2479</v>
      </c>
    </row>
    <row r="4206" spans="1:2" x14ac:dyDescent="0.25">
      <c r="A4206" s="474">
        <v>38276</v>
      </c>
      <c r="B4206" s="475">
        <v>1.2474000000000001</v>
      </c>
    </row>
    <row r="4207" spans="1:2" x14ac:dyDescent="0.25">
      <c r="A4207" s="474">
        <v>38275</v>
      </c>
      <c r="B4207" s="475">
        <v>1.2387999999999999</v>
      </c>
    </row>
    <row r="4208" spans="1:2" x14ac:dyDescent="0.25">
      <c r="A4208" s="474">
        <v>38274</v>
      </c>
      <c r="B4208" s="475">
        <v>1.2343999999999999</v>
      </c>
    </row>
    <row r="4209" spans="1:2" x14ac:dyDescent="0.25">
      <c r="A4209" s="474">
        <v>38273</v>
      </c>
      <c r="B4209" s="475">
        <v>1.2324999999999999</v>
      </c>
    </row>
    <row r="4210" spans="1:2" x14ac:dyDescent="0.25">
      <c r="A4210" s="474">
        <v>38272</v>
      </c>
      <c r="B4210" s="475">
        <v>1.2379</v>
      </c>
    </row>
    <row r="4211" spans="1:2" x14ac:dyDescent="0.25">
      <c r="A4211" s="474">
        <v>38271</v>
      </c>
      <c r="B4211" s="475">
        <v>1.2417</v>
      </c>
    </row>
    <row r="4212" spans="1:2" x14ac:dyDescent="0.25">
      <c r="A4212" s="474">
        <v>38270</v>
      </c>
      <c r="B4212" s="475">
        <v>1.2403</v>
      </c>
    </row>
    <row r="4213" spans="1:2" x14ac:dyDescent="0.25">
      <c r="A4213" s="474">
        <v>38269</v>
      </c>
      <c r="B4213" s="475">
        <v>1.2403</v>
      </c>
    </row>
    <row r="4214" spans="1:2" x14ac:dyDescent="0.25">
      <c r="A4214" s="474">
        <v>38268</v>
      </c>
      <c r="B4214" s="475">
        <v>1.2286999999999999</v>
      </c>
    </row>
    <row r="4215" spans="1:2" x14ac:dyDescent="0.25">
      <c r="A4215" s="474">
        <v>38267</v>
      </c>
      <c r="B4215" s="475">
        <v>1.2277</v>
      </c>
    </row>
    <row r="4216" spans="1:2" x14ac:dyDescent="0.25">
      <c r="A4216" s="474">
        <v>38266</v>
      </c>
      <c r="B4216" s="475">
        <v>1.2317</v>
      </c>
    </row>
    <row r="4217" spans="1:2" x14ac:dyDescent="0.25">
      <c r="A4217" s="474">
        <v>38265</v>
      </c>
      <c r="B4217" s="475">
        <v>1.2283999999999999</v>
      </c>
    </row>
    <row r="4218" spans="1:2" x14ac:dyDescent="0.25">
      <c r="A4218" s="474">
        <v>38264</v>
      </c>
      <c r="B4218" s="475">
        <v>1.2394000000000001</v>
      </c>
    </row>
    <row r="4219" spans="1:2" x14ac:dyDescent="0.25">
      <c r="A4219" s="474">
        <v>38263</v>
      </c>
      <c r="B4219" s="475">
        <v>1.2398</v>
      </c>
    </row>
    <row r="4220" spans="1:2" x14ac:dyDescent="0.25">
      <c r="A4220" s="474">
        <v>38262</v>
      </c>
      <c r="B4220" s="475">
        <v>1.2398</v>
      </c>
    </row>
    <row r="4221" spans="1:2" x14ac:dyDescent="0.25">
      <c r="A4221" s="474">
        <v>38261</v>
      </c>
      <c r="B4221" s="475">
        <v>1.2436</v>
      </c>
    </row>
    <row r="4222" spans="1:2" x14ac:dyDescent="0.25">
      <c r="A4222" s="474">
        <v>38260</v>
      </c>
      <c r="B4222" s="475">
        <v>1.2324999999999999</v>
      </c>
    </row>
    <row r="4223" spans="1:2" x14ac:dyDescent="0.25">
      <c r="A4223" s="474">
        <v>38259</v>
      </c>
      <c r="B4223" s="475">
        <v>1.2315</v>
      </c>
    </row>
    <row r="4224" spans="1:2" x14ac:dyDescent="0.25">
      <c r="A4224" s="474">
        <v>38258</v>
      </c>
      <c r="B4224" s="475">
        <v>1.2289000000000001</v>
      </c>
    </row>
    <row r="4225" spans="1:2" x14ac:dyDescent="0.25">
      <c r="A4225" s="474">
        <v>38257</v>
      </c>
      <c r="B4225" s="475">
        <v>1.2279</v>
      </c>
    </row>
    <row r="4226" spans="1:2" x14ac:dyDescent="0.25">
      <c r="A4226" s="474">
        <v>38256</v>
      </c>
      <c r="B4226" s="475">
        <v>1.2272000000000001</v>
      </c>
    </row>
    <row r="4227" spans="1:2" x14ac:dyDescent="0.25">
      <c r="A4227" s="474">
        <v>38255</v>
      </c>
      <c r="B4227" s="475">
        <v>1.2261</v>
      </c>
    </row>
    <row r="4228" spans="1:2" x14ac:dyDescent="0.25">
      <c r="A4228" s="474">
        <v>38254</v>
      </c>
      <c r="B4228" s="475">
        <v>1.2270000000000001</v>
      </c>
    </row>
    <row r="4229" spans="1:2" x14ac:dyDescent="0.25">
      <c r="A4229" s="474">
        <v>38253</v>
      </c>
      <c r="B4229" s="475">
        <v>1.2256</v>
      </c>
    </row>
    <row r="4230" spans="1:2" x14ac:dyDescent="0.25">
      <c r="A4230" s="474">
        <v>38252</v>
      </c>
      <c r="B4230" s="475">
        <v>1.2335</v>
      </c>
    </row>
    <row r="4231" spans="1:2" x14ac:dyDescent="0.25">
      <c r="A4231" s="474">
        <v>38251</v>
      </c>
      <c r="B4231" s="475">
        <v>1.2166999999999999</v>
      </c>
    </row>
    <row r="4232" spans="1:2" x14ac:dyDescent="0.25">
      <c r="A4232" s="474">
        <v>38250</v>
      </c>
      <c r="B4232" s="475">
        <v>1.2177</v>
      </c>
    </row>
    <row r="4233" spans="1:2" x14ac:dyDescent="0.25">
      <c r="A4233" s="474">
        <v>38249</v>
      </c>
      <c r="B4233" s="475">
        <v>1.216</v>
      </c>
    </row>
    <row r="4234" spans="1:2" x14ac:dyDescent="0.25">
      <c r="A4234" s="474">
        <v>38248</v>
      </c>
      <c r="B4234" s="475">
        <v>1.216</v>
      </c>
    </row>
    <row r="4235" spans="1:2" x14ac:dyDescent="0.25">
      <c r="A4235" s="474">
        <v>38247</v>
      </c>
      <c r="B4235" s="475">
        <v>1.2189000000000001</v>
      </c>
    </row>
    <row r="4236" spans="1:2" x14ac:dyDescent="0.25">
      <c r="A4236" s="474">
        <v>38246</v>
      </c>
      <c r="B4236" s="475">
        <v>1.2153</v>
      </c>
    </row>
    <row r="4237" spans="1:2" x14ac:dyDescent="0.25">
      <c r="A4237" s="474">
        <v>38245</v>
      </c>
      <c r="B4237" s="475">
        <v>1.2257</v>
      </c>
    </row>
    <row r="4238" spans="1:2" x14ac:dyDescent="0.25">
      <c r="A4238" s="474">
        <v>38244</v>
      </c>
      <c r="B4238" s="475">
        <v>1.2250000000000001</v>
      </c>
    </row>
    <row r="4239" spans="1:2" x14ac:dyDescent="0.25">
      <c r="A4239" s="474">
        <v>38243</v>
      </c>
      <c r="B4239" s="475">
        <v>1.2253000000000001</v>
      </c>
    </row>
    <row r="4240" spans="1:2" x14ac:dyDescent="0.25">
      <c r="A4240" s="474">
        <v>38242</v>
      </c>
      <c r="B4240" s="475">
        <v>1.2266999999999999</v>
      </c>
    </row>
    <row r="4241" spans="1:2" x14ac:dyDescent="0.25">
      <c r="A4241" s="474">
        <v>38241</v>
      </c>
      <c r="B4241" s="475">
        <v>1.2264999999999999</v>
      </c>
    </row>
    <row r="4242" spans="1:2" x14ac:dyDescent="0.25">
      <c r="A4242" s="474">
        <v>38240</v>
      </c>
      <c r="B4242" s="475">
        <v>1.2194</v>
      </c>
    </row>
    <row r="4243" spans="1:2" x14ac:dyDescent="0.25">
      <c r="A4243" s="474">
        <v>38239</v>
      </c>
      <c r="B4243" s="475">
        <v>1.2181999999999999</v>
      </c>
    </row>
    <row r="4244" spans="1:2" x14ac:dyDescent="0.25">
      <c r="A4244" s="474">
        <v>38238</v>
      </c>
      <c r="B4244" s="475">
        <v>1.2102999999999999</v>
      </c>
    </row>
    <row r="4245" spans="1:2" x14ac:dyDescent="0.25">
      <c r="A4245" s="474">
        <v>38237</v>
      </c>
      <c r="B4245" s="475">
        <v>1.2065999999999999</v>
      </c>
    </row>
    <row r="4246" spans="1:2" x14ac:dyDescent="0.25">
      <c r="A4246" s="474">
        <v>38236</v>
      </c>
      <c r="B4246" s="475">
        <v>1.2059</v>
      </c>
    </row>
    <row r="4247" spans="1:2" x14ac:dyDescent="0.25">
      <c r="A4247" s="474">
        <v>38235</v>
      </c>
      <c r="B4247" s="475">
        <v>1.2053</v>
      </c>
    </row>
    <row r="4248" spans="1:2" x14ac:dyDescent="0.25">
      <c r="A4248" s="474">
        <v>38234</v>
      </c>
      <c r="B4248" s="475">
        <v>1.206</v>
      </c>
    </row>
    <row r="4249" spans="1:2" x14ac:dyDescent="0.25">
      <c r="A4249" s="474">
        <v>38233</v>
      </c>
      <c r="B4249" s="475">
        <v>1.2163999999999999</v>
      </c>
    </row>
    <row r="4250" spans="1:2" x14ac:dyDescent="0.25">
      <c r="A4250" s="474">
        <v>38232</v>
      </c>
      <c r="B4250" s="475">
        <v>1.2185999999999999</v>
      </c>
    </row>
    <row r="4251" spans="1:2" x14ac:dyDescent="0.25">
      <c r="A4251" s="474">
        <v>38231</v>
      </c>
      <c r="B4251" s="475">
        <v>1.2175</v>
      </c>
    </row>
    <row r="4252" spans="1:2" x14ac:dyDescent="0.25">
      <c r="A4252" s="474">
        <v>38230</v>
      </c>
      <c r="B4252" s="475">
        <v>1.2051000000000001</v>
      </c>
    </row>
    <row r="4253" spans="1:2" x14ac:dyDescent="0.25">
      <c r="A4253" s="474">
        <v>38229</v>
      </c>
      <c r="B4253" s="475">
        <v>1.2015</v>
      </c>
    </row>
    <row r="4254" spans="1:2" x14ac:dyDescent="0.25">
      <c r="A4254" s="474">
        <v>38228</v>
      </c>
      <c r="B4254" s="475">
        <v>1.2023999999999999</v>
      </c>
    </row>
    <row r="4255" spans="1:2" x14ac:dyDescent="0.25">
      <c r="A4255" s="474">
        <v>38227</v>
      </c>
      <c r="B4255" s="475">
        <v>1.2011000000000001</v>
      </c>
    </row>
    <row r="4256" spans="1:2" x14ac:dyDescent="0.25">
      <c r="A4256" s="474">
        <v>38226</v>
      </c>
      <c r="B4256" s="475">
        <v>1.2101</v>
      </c>
    </row>
    <row r="4257" spans="1:2" x14ac:dyDescent="0.25">
      <c r="A4257" s="474">
        <v>38225</v>
      </c>
      <c r="B4257" s="475">
        <v>1.2084999999999999</v>
      </c>
    </row>
    <row r="4258" spans="1:2" x14ac:dyDescent="0.25">
      <c r="A4258" s="474">
        <v>38224</v>
      </c>
      <c r="B4258" s="475">
        <v>1.2081999999999999</v>
      </c>
    </row>
    <row r="4259" spans="1:2" x14ac:dyDescent="0.25">
      <c r="A4259" s="474">
        <v>38223</v>
      </c>
      <c r="B4259" s="475">
        <v>1.2137</v>
      </c>
    </row>
    <row r="4260" spans="1:2" x14ac:dyDescent="0.25">
      <c r="A4260" s="474">
        <v>38222</v>
      </c>
      <c r="B4260" s="475">
        <v>1.2313000000000001</v>
      </c>
    </row>
    <row r="4261" spans="1:2" x14ac:dyDescent="0.25">
      <c r="A4261" s="474">
        <v>38221</v>
      </c>
      <c r="B4261" s="475">
        <v>1.232</v>
      </c>
    </row>
    <row r="4262" spans="1:2" x14ac:dyDescent="0.25">
      <c r="A4262" s="474">
        <v>38220</v>
      </c>
      <c r="B4262" s="475">
        <v>1.2309000000000001</v>
      </c>
    </row>
    <row r="4263" spans="1:2" x14ac:dyDescent="0.25">
      <c r="A4263" s="474">
        <v>38219</v>
      </c>
      <c r="B4263" s="475">
        <v>1.2366999999999999</v>
      </c>
    </row>
    <row r="4264" spans="1:2" x14ac:dyDescent="0.25">
      <c r="A4264" s="474">
        <v>38218</v>
      </c>
      <c r="B4264" s="475">
        <v>1.2336</v>
      </c>
    </row>
    <row r="4265" spans="1:2" x14ac:dyDescent="0.25">
      <c r="A4265" s="474">
        <v>38217</v>
      </c>
      <c r="B4265" s="475">
        <v>1.2349000000000001</v>
      </c>
    </row>
    <row r="4266" spans="1:2" x14ac:dyDescent="0.25">
      <c r="A4266" s="474">
        <v>38216</v>
      </c>
      <c r="B4266" s="475">
        <v>1.2359</v>
      </c>
    </row>
    <row r="4267" spans="1:2" x14ac:dyDescent="0.25">
      <c r="A4267" s="474">
        <v>38215</v>
      </c>
      <c r="B4267" s="475">
        <v>1.2363999999999999</v>
      </c>
    </row>
    <row r="4268" spans="1:2" x14ac:dyDescent="0.25">
      <c r="A4268" s="474">
        <v>38214</v>
      </c>
      <c r="B4268" s="475">
        <v>1.2372000000000001</v>
      </c>
    </row>
    <row r="4269" spans="1:2" x14ac:dyDescent="0.25">
      <c r="A4269" s="474">
        <v>38213</v>
      </c>
      <c r="B4269" s="475">
        <v>1.2371000000000001</v>
      </c>
    </row>
    <row r="4270" spans="1:2" x14ac:dyDescent="0.25">
      <c r="A4270" s="474">
        <v>38212</v>
      </c>
      <c r="B4270" s="475">
        <v>1.2261</v>
      </c>
    </row>
    <row r="4271" spans="1:2" x14ac:dyDescent="0.25">
      <c r="A4271" s="474">
        <v>38211</v>
      </c>
      <c r="B4271" s="475">
        <v>1.2214</v>
      </c>
    </row>
    <row r="4272" spans="1:2" x14ac:dyDescent="0.25">
      <c r="A4272" s="474">
        <v>38210</v>
      </c>
      <c r="B4272" s="475">
        <v>1.2237</v>
      </c>
    </row>
    <row r="4273" spans="1:2" x14ac:dyDescent="0.25">
      <c r="A4273" s="474">
        <v>38209</v>
      </c>
      <c r="B4273" s="475">
        <v>1.2266999999999999</v>
      </c>
    </row>
    <row r="4274" spans="1:2" x14ac:dyDescent="0.25">
      <c r="A4274" s="474">
        <v>38208</v>
      </c>
      <c r="B4274" s="475">
        <v>1.2282</v>
      </c>
    </row>
    <row r="4275" spans="1:2" x14ac:dyDescent="0.25">
      <c r="A4275" s="474">
        <v>38207</v>
      </c>
      <c r="B4275" s="475">
        <v>1.2312000000000001</v>
      </c>
    </row>
    <row r="4276" spans="1:2" x14ac:dyDescent="0.25">
      <c r="A4276" s="474">
        <v>38206</v>
      </c>
      <c r="B4276" s="475">
        <v>1.2312000000000001</v>
      </c>
    </row>
    <row r="4277" spans="1:2" x14ac:dyDescent="0.25">
      <c r="A4277" s="474">
        <v>38205</v>
      </c>
      <c r="B4277" s="475">
        <v>1.2058</v>
      </c>
    </row>
    <row r="4278" spans="1:2" x14ac:dyDescent="0.25">
      <c r="A4278" s="474">
        <v>38204</v>
      </c>
      <c r="B4278" s="475">
        <v>1.2041999999999999</v>
      </c>
    </row>
    <row r="4279" spans="1:2" x14ac:dyDescent="0.25">
      <c r="A4279" s="474">
        <v>38203</v>
      </c>
      <c r="B4279" s="475">
        <v>1.2051000000000001</v>
      </c>
    </row>
    <row r="4280" spans="1:2" x14ac:dyDescent="0.25">
      <c r="A4280" s="474">
        <v>38202</v>
      </c>
      <c r="B4280" s="475">
        <v>1.2029000000000001</v>
      </c>
    </row>
    <row r="4281" spans="1:2" x14ac:dyDescent="0.25">
      <c r="A4281" s="474">
        <v>38201</v>
      </c>
      <c r="B4281" s="475">
        <v>1.2064999999999999</v>
      </c>
    </row>
    <row r="4282" spans="1:2" x14ac:dyDescent="0.25">
      <c r="A4282" s="474">
        <v>38200</v>
      </c>
      <c r="B4282" s="475">
        <v>1.2027000000000001</v>
      </c>
    </row>
    <row r="4283" spans="1:2" x14ac:dyDescent="0.25">
      <c r="A4283" s="474">
        <v>38199</v>
      </c>
      <c r="B4283" s="475">
        <v>1.2020999999999999</v>
      </c>
    </row>
    <row r="4284" spans="1:2" x14ac:dyDescent="0.25">
      <c r="A4284" s="474">
        <v>38198</v>
      </c>
      <c r="B4284" s="475">
        <v>1.2029000000000001</v>
      </c>
    </row>
    <row r="4285" spans="1:2" x14ac:dyDescent="0.25">
      <c r="A4285" s="474">
        <v>38197</v>
      </c>
      <c r="B4285" s="475">
        <v>1.2042999999999999</v>
      </c>
    </row>
    <row r="4286" spans="1:2" x14ac:dyDescent="0.25">
      <c r="A4286" s="474">
        <v>38196</v>
      </c>
      <c r="B4286" s="475">
        <v>1.2045999999999999</v>
      </c>
    </row>
    <row r="4287" spans="1:2" x14ac:dyDescent="0.25">
      <c r="A4287" s="474">
        <v>38195</v>
      </c>
      <c r="B4287" s="475">
        <v>1.2150000000000001</v>
      </c>
    </row>
    <row r="4288" spans="1:2" x14ac:dyDescent="0.25">
      <c r="A4288" s="474">
        <v>38194</v>
      </c>
      <c r="B4288" s="475">
        <v>1.2102999999999999</v>
      </c>
    </row>
    <row r="4289" spans="1:2" x14ac:dyDescent="0.25">
      <c r="A4289" s="474">
        <v>38193</v>
      </c>
      <c r="B4289" s="475">
        <v>1.2092000000000001</v>
      </c>
    </row>
    <row r="4290" spans="1:2" x14ac:dyDescent="0.25">
      <c r="A4290" s="474">
        <v>38192</v>
      </c>
      <c r="B4290" s="475">
        <v>1.2101</v>
      </c>
    </row>
    <row r="4291" spans="1:2" x14ac:dyDescent="0.25">
      <c r="A4291" s="474">
        <v>38191</v>
      </c>
      <c r="B4291" s="475">
        <v>1.2249000000000001</v>
      </c>
    </row>
    <row r="4292" spans="1:2" x14ac:dyDescent="0.25">
      <c r="A4292" s="474">
        <v>38190</v>
      </c>
      <c r="B4292" s="475">
        <v>1.2255</v>
      </c>
    </row>
    <row r="4293" spans="1:2" x14ac:dyDescent="0.25">
      <c r="A4293" s="474">
        <v>38189</v>
      </c>
      <c r="B4293" s="475">
        <v>1.2325999999999999</v>
      </c>
    </row>
    <row r="4294" spans="1:2" x14ac:dyDescent="0.25">
      <c r="A4294" s="474">
        <v>38188</v>
      </c>
      <c r="B4294" s="475">
        <v>1.2437</v>
      </c>
    </row>
    <row r="4295" spans="1:2" x14ac:dyDescent="0.25">
      <c r="A4295" s="474">
        <v>38187</v>
      </c>
      <c r="B4295" s="475">
        <v>1.2438</v>
      </c>
    </row>
    <row r="4296" spans="1:2" x14ac:dyDescent="0.25">
      <c r="A4296" s="474">
        <v>38186</v>
      </c>
      <c r="B4296" s="475">
        <v>1.2450000000000001</v>
      </c>
    </row>
    <row r="4297" spans="1:2" x14ac:dyDescent="0.25">
      <c r="A4297" s="474">
        <v>38185</v>
      </c>
      <c r="B4297" s="475">
        <v>1.2445999999999999</v>
      </c>
    </row>
    <row r="4298" spans="1:2" x14ac:dyDescent="0.25">
      <c r="A4298" s="474">
        <v>38184</v>
      </c>
      <c r="B4298" s="475">
        <v>1.2343999999999999</v>
      </c>
    </row>
    <row r="4299" spans="1:2" x14ac:dyDescent="0.25">
      <c r="A4299" s="474">
        <v>38183</v>
      </c>
      <c r="B4299" s="475">
        <v>1.2385999999999999</v>
      </c>
    </row>
    <row r="4300" spans="1:2" x14ac:dyDescent="0.25">
      <c r="A4300" s="474">
        <v>38182</v>
      </c>
      <c r="B4300" s="475">
        <v>1.2323</v>
      </c>
    </row>
    <row r="4301" spans="1:2" x14ac:dyDescent="0.25">
      <c r="A4301" s="474">
        <v>38181</v>
      </c>
      <c r="B4301" s="475">
        <v>1.2408999999999999</v>
      </c>
    </row>
    <row r="4302" spans="1:2" x14ac:dyDescent="0.25">
      <c r="A4302" s="474">
        <v>38180</v>
      </c>
      <c r="B4302" s="475">
        <v>1.2406999999999999</v>
      </c>
    </row>
    <row r="4303" spans="1:2" x14ac:dyDescent="0.25">
      <c r="A4303" s="474">
        <v>38179</v>
      </c>
      <c r="B4303" s="475">
        <v>1.2412000000000001</v>
      </c>
    </row>
    <row r="4304" spans="1:2" x14ac:dyDescent="0.25">
      <c r="A4304" s="474">
        <v>38178</v>
      </c>
      <c r="B4304" s="475">
        <v>1.2410000000000001</v>
      </c>
    </row>
    <row r="4305" spans="1:2" x14ac:dyDescent="0.25">
      <c r="A4305" s="474">
        <v>38177</v>
      </c>
      <c r="B4305" s="475">
        <v>1.2391000000000001</v>
      </c>
    </row>
    <row r="4306" spans="1:2" x14ac:dyDescent="0.25">
      <c r="A4306" s="474">
        <v>38176</v>
      </c>
      <c r="B4306" s="475">
        <v>1.2361</v>
      </c>
    </row>
    <row r="4307" spans="1:2" x14ac:dyDescent="0.25">
      <c r="A4307" s="474">
        <v>38175</v>
      </c>
      <c r="B4307" s="475">
        <v>1.2287999999999999</v>
      </c>
    </row>
    <row r="4308" spans="1:2" x14ac:dyDescent="0.25">
      <c r="A4308" s="474">
        <v>38174</v>
      </c>
      <c r="B4308" s="475">
        <v>1.2281</v>
      </c>
    </row>
    <row r="4309" spans="1:2" x14ac:dyDescent="0.25">
      <c r="A4309" s="474">
        <v>38173</v>
      </c>
      <c r="B4309" s="475">
        <v>1.2318</v>
      </c>
    </row>
    <row r="4310" spans="1:2" x14ac:dyDescent="0.25">
      <c r="A4310" s="474">
        <v>38172</v>
      </c>
      <c r="B4310" s="475">
        <v>1.2305999999999999</v>
      </c>
    </row>
    <row r="4311" spans="1:2" x14ac:dyDescent="0.25">
      <c r="A4311" s="474">
        <v>38171</v>
      </c>
      <c r="B4311" s="475">
        <v>1.2305999999999999</v>
      </c>
    </row>
    <row r="4312" spans="1:2" x14ac:dyDescent="0.25">
      <c r="A4312" s="474">
        <v>38170</v>
      </c>
      <c r="B4312" s="475">
        <v>1.2164999999999999</v>
      </c>
    </row>
    <row r="4313" spans="1:2" x14ac:dyDescent="0.25">
      <c r="A4313" s="474">
        <v>38169</v>
      </c>
      <c r="B4313" s="475">
        <v>1.2193000000000001</v>
      </c>
    </row>
    <row r="4314" spans="1:2" x14ac:dyDescent="0.25">
      <c r="A4314" s="474">
        <v>38168</v>
      </c>
      <c r="B4314" s="475">
        <v>1.2081999999999999</v>
      </c>
    </row>
    <row r="4315" spans="1:2" x14ac:dyDescent="0.25">
      <c r="A4315" s="474">
        <v>38167</v>
      </c>
      <c r="B4315" s="475">
        <v>1.2184999999999999</v>
      </c>
    </row>
    <row r="4316" spans="1:2" x14ac:dyDescent="0.25">
      <c r="A4316" s="474">
        <v>38166</v>
      </c>
      <c r="B4316" s="475">
        <v>1.2173</v>
      </c>
    </row>
    <row r="4317" spans="1:2" x14ac:dyDescent="0.25">
      <c r="A4317" s="474">
        <v>38165</v>
      </c>
      <c r="B4317" s="475">
        <v>1.2156</v>
      </c>
    </row>
    <row r="4318" spans="1:2" x14ac:dyDescent="0.25">
      <c r="A4318" s="474">
        <v>38164</v>
      </c>
      <c r="B4318" s="475">
        <v>1.2156</v>
      </c>
    </row>
    <row r="4319" spans="1:2" x14ac:dyDescent="0.25">
      <c r="A4319" s="474">
        <v>38163</v>
      </c>
      <c r="B4319" s="475">
        <v>1.2164999999999999</v>
      </c>
    </row>
    <row r="4320" spans="1:2" x14ac:dyDescent="0.25">
      <c r="A4320" s="474">
        <v>38162</v>
      </c>
      <c r="B4320" s="475">
        <v>1.2087000000000001</v>
      </c>
    </row>
    <row r="4321" spans="1:2" x14ac:dyDescent="0.25">
      <c r="A4321" s="474">
        <v>38161</v>
      </c>
      <c r="B4321" s="475">
        <v>1.2099</v>
      </c>
    </row>
    <row r="4322" spans="1:2" x14ac:dyDescent="0.25">
      <c r="A4322" s="474">
        <v>38160</v>
      </c>
      <c r="B4322" s="475">
        <v>1.2112000000000001</v>
      </c>
    </row>
    <row r="4323" spans="1:2" x14ac:dyDescent="0.25">
      <c r="A4323" s="474">
        <v>38159</v>
      </c>
      <c r="B4323" s="475">
        <v>1.2136</v>
      </c>
    </row>
    <row r="4324" spans="1:2" x14ac:dyDescent="0.25">
      <c r="A4324" s="474">
        <v>38158</v>
      </c>
      <c r="B4324" s="475">
        <v>1.2139</v>
      </c>
    </row>
    <row r="4325" spans="1:2" x14ac:dyDescent="0.25">
      <c r="A4325" s="474">
        <v>38157</v>
      </c>
      <c r="B4325" s="475">
        <v>1.2138</v>
      </c>
    </row>
    <row r="4326" spans="1:2" x14ac:dyDescent="0.25">
      <c r="A4326" s="474">
        <v>38156</v>
      </c>
      <c r="B4326" s="475">
        <v>1.2054</v>
      </c>
    </row>
    <row r="4327" spans="1:2" x14ac:dyDescent="0.25">
      <c r="A4327" s="474">
        <v>38155</v>
      </c>
      <c r="B4327" s="475">
        <v>1.2005999999999999</v>
      </c>
    </row>
    <row r="4328" spans="1:2" x14ac:dyDescent="0.25">
      <c r="A4328" s="474">
        <v>38154</v>
      </c>
      <c r="B4328" s="475">
        <v>1.2161999999999999</v>
      </c>
    </row>
    <row r="4329" spans="1:2" x14ac:dyDescent="0.25">
      <c r="A4329" s="474">
        <v>38153</v>
      </c>
      <c r="B4329" s="475">
        <v>1.2067000000000001</v>
      </c>
    </row>
    <row r="4330" spans="1:2" x14ac:dyDescent="0.25">
      <c r="A4330" s="474">
        <v>38152</v>
      </c>
      <c r="B4330" s="475">
        <v>1.2027000000000001</v>
      </c>
    </row>
    <row r="4331" spans="1:2" x14ac:dyDescent="0.25">
      <c r="A4331" s="474">
        <v>38151</v>
      </c>
      <c r="B4331" s="475">
        <v>1.2027000000000001</v>
      </c>
    </row>
    <row r="4332" spans="1:2" x14ac:dyDescent="0.25">
      <c r="A4332" s="474">
        <v>38150</v>
      </c>
      <c r="B4332" s="475">
        <v>1.2017</v>
      </c>
    </row>
    <row r="4333" spans="1:2" x14ac:dyDescent="0.25">
      <c r="A4333" s="474">
        <v>38149</v>
      </c>
      <c r="B4333" s="475">
        <v>1.2111000000000001</v>
      </c>
    </row>
    <row r="4334" spans="1:2" x14ac:dyDescent="0.25">
      <c r="A4334" s="474">
        <v>38148</v>
      </c>
      <c r="B4334" s="475">
        <v>1.2044999999999999</v>
      </c>
    </row>
    <row r="4335" spans="1:2" x14ac:dyDescent="0.25">
      <c r="A4335" s="474">
        <v>38147</v>
      </c>
      <c r="B4335" s="475">
        <v>1.2262999999999999</v>
      </c>
    </row>
    <row r="4336" spans="1:2" x14ac:dyDescent="0.25">
      <c r="A4336" s="474">
        <v>38146</v>
      </c>
      <c r="B4336" s="475">
        <v>1.2314000000000001</v>
      </c>
    </row>
    <row r="4337" spans="1:2" x14ac:dyDescent="0.25">
      <c r="A4337" s="474">
        <v>38145</v>
      </c>
      <c r="B4337" s="475">
        <v>1.2282</v>
      </c>
    </row>
    <row r="4338" spans="1:2" x14ac:dyDescent="0.25">
      <c r="A4338" s="474">
        <v>38144</v>
      </c>
      <c r="B4338" s="475">
        <v>1.2269000000000001</v>
      </c>
    </row>
    <row r="4339" spans="1:2" x14ac:dyDescent="0.25">
      <c r="A4339" s="474">
        <v>38143</v>
      </c>
      <c r="B4339" s="475">
        <v>1.2287999999999999</v>
      </c>
    </row>
    <row r="4340" spans="1:2" x14ac:dyDescent="0.25">
      <c r="A4340" s="474">
        <v>38142</v>
      </c>
      <c r="B4340" s="475">
        <v>1.2221</v>
      </c>
    </row>
    <row r="4341" spans="1:2" x14ac:dyDescent="0.25">
      <c r="A4341" s="474">
        <v>38141</v>
      </c>
      <c r="B4341" s="475">
        <v>1.2213000000000001</v>
      </c>
    </row>
    <row r="4342" spans="1:2" x14ac:dyDescent="0.25">
      <c r="A4342" s="474">
        <v>38140</v>
      </c>
      <c r="B4342" s="475">
        <v>1.2242</v>
      </c>
    </row>
    <row r="4343" spans="1:2" x14ac:dyDescent="0.25">
      <c r="A4343" s="474">
        <v>38139</v>
      </c>
      <c r="B4343" s="475">
        <v>1.2184999999999999</v>
      </c>
    </row>
    <row r="4344" spans="1:2" x14ac:dyDescent="0.25">
      <c r="A4344" s="474">
        <v>38138</v>
      </c>
      <c r="B4344" s="475">
        <v>1.224</v>
      </c>
    </row>
    <row r="4345" spans="1:2" x14ac:dyDescent="0.25">
      <c r="A4345" s="474">
        <v>38137</v>
      </c>
      <c r="B4345" s="475">
        <v>1.2218</v>
      </c>
    </row>
    <row r="4346" spans="1:2" x14ac:dyDescent="0.25">
      <c r="A4346" s="474">
        <v>38136</v>
      </c>
      <c r="B4346" s="475">
        <v>1.2212000000000001</v>
      </c>
    </row>
    <row r="4347" spans="1:2" x14ac:dyDescent="0.25">
      <c r="A4347" s="474">
        <v>38135</v>
      </c>
      <c r="B4347" s="475">
        <v>1.2264999999999999</v>
      </c>
    </row>
    <row r="4348" spans="1:2" x14ac:dyDescent="0.25">
      <c r="A4348" s="474">
        <v>38134</v>
      </c>
      <c r="B4348" s="475">
        <v>1.2103999999999999</v>
      </c>
    </row>
    <row r="4349" spans="1:2" x14ac:dyDescent="0.25">
      <c r="A4349" s="474">
        <v>38133</v>
      </c>
      <c r="B4349" s="475">
        <v>1.2094</v>
      </c>
    </row>
    <row r="4350" spans="1:2" x14ac:dyDescent="0.25">
      <c r="A4350" s="474">
        <v>38132</v>
      </c>
      <c r="B4350" s="475">
        <v>1.2012</v>
      </c>
    </row>
    <row r="4351" spans="1:2" x14ac:dyDescent="0.25">
      <c r="A4351" s="474">
        <v>38131</v>
      </c>
      <c r="B4351" s="475">
        <v>1.1976</v>
      </c>
    </row>
    <row r="4352" spans="1:2" x14ac:dyDescent="0.25">
      <c r="A4352" s="474">
        <v>38130</v>
      </c>
      <c r="B4352" s="475">
        <v>1.1996</v>
      </c>
    </row>
    <row r="4353" spans="1:2" x14ac:dyDescent="0.25">
      <c r="A4353" s="474">
        <v>38129</v>
      </c>
      <c r="B4353" s="475">
        <v>1.1993</v>
      </c>
    </row>
    <row r="4354" spans="1:2" x14ac:dyDescent="0.25">
      <c r="A4354" s="474">
        <v>38128</v>
      </c>
      <c r="B4354" s="475">
        <v>1.1933</v>
      </c>
    </row>
    <row r="4355" spans="1:2" x14ac:dyDescent="0.25">
      <c r="A4355" s="474">
        <v>38127</v>
      </c>
      <c r="B4355" s="475">
        <v>1.2010000000000001</v>
      </c>
    </row>
    <row r="4356" spans="1:2" x14ac:dyDescent="0.25">
      <c r="A4356" s="474">
        <v>38126</v>
      </c>
      <c r="B4356" s="475">
        <v>1.1946000000000001</v>
      </c>
    </row>
    <row r="4357" spans="1:2" x14ac:dyDescent="0.25">
      <c r="A4357" s="474">
        <v>38125</v>
      </c>
      <c r="B4357" s="475">
        <v>1.202</v>
      </c>
    </row>
    <row r="4358" spans="1:2" x14ac:dyDescent="0.25">
      <c r="A4358" s="474">
        <v>38124</v>
      </c>
      <c r="B4358" s="475">
        <v>1.1887000000000001</v>
      </c>
    </row>
    <row r="4359" spans="1:2" x14ac:dyDescent="0.25">
      <c r="A4359" s="474">
        <v>38123</v>
      </c>
      <c r="B4359" s="475">
        <v>1.1879999999999999</v>
      </c>
    </row>
    <row r="4360" spans="1:2" x14ac:dyDescent="0.25">
      <c r="A4360" s="474">
        <v>38122</v>
      </c>
      <c r="B4360" s="475">
        <v>1.1879</v>
      </c>
    </row>
    <row r="4361" spans="1:2" x14ac:dyDescent="0.25">
      <c r="A4361" s="474">
        <v>38121</v>
      </c>
      <c r="B4361" s="475">
        <v>1.1817</v>
      </c>
    </row>
    <row r="4362" spans="1:2" x14ac:dyDescent="0.25">
      <c r="A4362" s="474">
        <v>38120</v>
      </c>
      <c r="B4362" s="475">
        <v>1.1899</v>
      </c>
    </row>
    <row r="4363" spans="1:2" x14ac:dyDescent="0.25">
      <c r="A4363" s="474">
        <v>38119</v>
      </c>
      <c r="B4363" s="475">
        <v>1.1863999999999999</v>
      </c>
    </row>
    <row r="4364" spans="1:2" x14ac:dyDescent="0.25">
      <c r="A4364" s="474">
        <v>38118</v>
      </c>
      <c r="B4364" s="475">
        <v>1.1853</v>
      </c>
    </row>
    <row r="4365" spans="1:2" x14ac:dyDescent="0.25">
      <c r="A4365" s="474">
        <v>38117</v>
      </c>
      <c r="B4365" s="475">
        <v>1.1869000000000001</v>
      </c>
    </row>
    <row r="4366" spans="1:2" x14ac:dyDescent="0.25">
      <c r="A4366" s="474">
        <v>38116</v>
      </c>
      <c r="B4366" s="475">
        <v>1.1884999999999999</v>
      </c>
    </row>
    <row r="4367" spans="1:2" x14ac:dyDescent="0.25">
      <c r="A4367" s="474">
        <v>38115</v>
      </c>
      <c r="B4367" s="475">
        <v>1.1884999999999999</v>
      </c>
    </row>
    <row r="4368" spans="1:2" x14ac:dyDescent="0.25">
      <c r="A4368" s="474">
        <v>38114</v>
      </c>
      <c r="B4368" s="475">
        <v>1.2073</v>
      </c>
    </row>
    <row r="4369" spans="1:2" x14ac:dyDescent="0.25">
      <c r="A4369" s="474">
        <v>38113</v>
      </c>
      <c r="B4369" s="475">
        <v>1.2164999999999999</v>
      </c>
    </row>
    <row r="4370" spans="1:2" x14ac:dyDescent="0.25">
      <c r="A4370" s="474">
        <v>38112</v>
      </c>
      <c r="B4370" s="475">
        <v>1.2089000000000001</v>
      </c>
    </row>
    <row r="4371" spans="1:2" x14ac:dyDescent="0.25">
      <c r="A4371" s="474">
        <v>38111</v>
      </c>
      <c r="B4371" s="475">
        <v>1.1937</v>
      </c>
    </row>
    <row r="4372" spans="1:2" x14ac:dyDescent="0.25">
      <c r="A4372" s="474">
        <v>38110</v>
      </c>
      <c r="B4372" s="475">
        <v>1.2005999999999999</v>
      </c>
    </row>
    <row r="4373" spans="1:2" x14ac:dyDescent="0.25">
      <c r="A4373" s="474">
        <v>38109</v>
      </c>
      <c r="B4373" s="475">
        <v>1.198</v>
      </c>
    </row>
    <row r="4374" spans="1:2" x14ac:dyDescent="0.25">
      <c r="A4374" s="474">
        <v>38108</v>
      </c>
      <c r="B4374" s="475">
        <v>1.198</v>
      </c>
    </row>
    <row r="4375" spans="1:2" x14ac:dyDescent="0.25">
      <c r="A4375" s="474">
        <v>38107</v>
      </c>
      <c r="B4375" s="475">
        <v>1.1979</v>
      </c>
    </row>
    <row r="4376" spans="1:2" x14ac:dyDescent="0.25">
      <c r="A4376" s="474">
        <v>38106</v>
      </c>
      <c r="B4376" s="475">
        <v>1.1834</v>
      </c>
    </row>
    <row r="4377" spans="1:2" x14ac:dyDescent="0.25">
      <c r="A4377" s="474">
        <v>38105</v>
      </c>
      <c r="B4377" s="475">
        <v>1.1937</v>
      </c>
    </row>
    <row r="4378" spans="1:2" x14ac:dyDescent="0.25">
      <c r="A4378" s="474">
        <v>38104</v>
      </c>
      <c r="B4378" s="475">
        <v>1.1871</v>
      </c>
    </row>
    <row r="4379" spans="1:2" x14ac:dyDescent="0.25">
      <c r="A4379" s="474">
        <v>38103</v>
      </c>
      <c r="B4379" s="475">
        <v>1.1820999999999999</v>
      </c>
    </row>
    <row r="4380" spans="1:2" x14ac:dyDescent="0.25">
      <c r="A4380" s="474">
        <v>38102</v>
      </c>
      <c r="B4380" s="475">
        <v>1.1840999999999999</v>
      </c>
    </row>
    <row r="4381" spans="1:2" x14ac:dyDescent="0.25">
      <c r="A4381" s="474">
        <v>38101</v>
      </c>
      <c r="B4381" s="475">
        <v>1.1834</v>
      </c>
    </row>
    <row r="4382" spans="1:2" x14ac:dyDescent="0.25">
      <c r="A4382" s="474">
        <v>38100</v>
      </c>
      <c r="B4382" s="475">
        <v>1.1906000000000001</v>
      </c>
    </row>
    <row r="4383" spans="1:2" x14ac:dyDescent="0.25">
      <c r="A4383" s="474">
        <v>38099</v>
      </c>
      <c r="B4383" s="475">
        <v>1.1830000000000001</v>
      </c>
    </row>
    <row r="4384" spans="1:2" x14ac:dyDescent="0.25">
      <c r="A4384" s="474">
        <v>38098</v>
      </c>
      <c r="B4384" s="475">
        <v>1.1861999999999999</v>
      </c>
    </row>
    <row r="4385" spans="1:2" x14ac:dyDescent="0.25">
      <c r="A4385" s="474">
        <v>38097</v>
      </c>
      <c r="B4385" s="475">
        <v>1.2017</v>
      </c>
    </row>
    <row r="4386" spans="1:2" x14ac:dyDescent="0.25">
      <c r="A4386" s="474">
        <v>38096</v>
      </c>
      <c r="B4386" s="475">
        <v>1.2013</v>
      </c>
    </row>
    <row r="4387" spans="1:2" x14ac:dyDescent="0.25">
      <c r="A4387" s="474">
        <v>38095</v>
      </c>
      <c r="B4387" s="475">
        <v>1.2</v>
      </c>
    </row>
    <row r="4388" spans="1:2" x14ac:dyDescent="0.25">
      <c r="A4388" s="474">
        <v>38094</v>
      </c>
      <c r="B4388" s="475">
        <v>1.1987000000000001</v>
      </c>
    </row>
    <row r="4389" spans="1:2" x14ac:dyDescent="0.25">
      <c r="A4389" s="474">
        <v>38093</v>
      </c>
      <c r="B4389" s="475">
        <v>1.1974</v>
      </c>
    </row>
    <row r="4390" spans="1:2" x14ac:dyDescent="0.25">
      <c r="A4390" s="474">
        <v>38092</v>
      </c>
      <c r="B4390" s="475">
        <v>1.1964999999999999</v>
      </c>
    </row>
    <row r="4391" spans="1:2" x14ac:dyDescent="0.25">
      <c r="A4391" s="474">
        <v>38091</v>
      </c>
      <c r="B4391" s="475">
        <v>1.1943999999999999</v>
      </c>
    </row>
    <row r="4392" spans="1:2" x14ac:dyDescent="0.25">
      <c r="A4392" s="474">
        <v>38090</v>
      </c>
      <c r="B4392" s="475">
        <v>1.2070000000000001</v>
      </c>
    </row>
    <row r="4393" spans="1:2" x14ac:dyDescent="0.25">
      <c r="A4393" s="474">
        <v>38089</v>
      </c>
      <c r="B4393" s="475">
        <v>1.2090000000000001</v>
      </c>
    </row>
    <row r="4394" spans="1:2" x14ac:dyDescent="0.25">
      <c r="A4394" s="474">
        <v>38088</v>
      </c>
      <c r="B4394" s="475">
        <v>1.2083999999999999</v>
      </c>
    </row>
    <row r="4395" spans="1:2" x14ac:dyDescent="0.25">
      <c r="A4395" s="474">
        <v>38087</v>
      </c>
      <c r="B4395" s="475">
        <v>1.2094</v>
      </c>
    </row>
    <row r="4396" spans="1:2" x14ac:dyDescent="0.25">
      <c r="A4396" s="474">
        <v>38086</v>
      </c>
      <c r="B4396" s="475">
        <v>1.2078</v>
      </c>
    </row>
    <row r="4397" spans="1:2" x14ac:dyDescent="0.25">
      <c r="A4397" s="474">
        <v>38085</v>
      </c>
      <c r="B4397" s="475">
        <v>1.2169000000000001</v>
      </c>
    </row>
    <row r="4398" spans="1:2" x14ac:dyDescent="0.25">
      <c r="A4398" s="474">
        <v>38084</v>
      </c>
      <c r="B4398" s="475">
        <v>1.2089000000000001</v>
      </c>
    </row>
    <row r="4399" spans="1:2" x14ac:dyDescent="0.25">
      <c r="A4399" s="474">
        <v>38083</v>
      </c>
      <c r="B4399" s="475">
        <v>1.2016</v>
      </c>
    </row>
    <row r="4400" spans="1:2" x14ac:dyDescent="0.25">
      <c r="A4400" s="474">
        <v>38082</v>
      </c>
      <c r="B4400" s="475">
        <v>1.2117</v>
      </c>
    </row>
    <row r="4401" spans="1:2" x14ac:dyDescent="0.25">
      <c r="A4401" s="474">
        <v>38081</v>
      </c>
      <c r="B4401" s="475">
        <v>1.2121999999999999</v>
      </c>
    </row>
    <row r="4402" spans="1:2" x14ac:dyDescent="0.25">
      <c r="A4402" s="474">
        <v>38080</v>
      </c>
      <c r="B4402" s="475">
        <v>1.2133</v>
      </c>
    </row>
    <row r="4403" spans="1:2" x14ac:dyDescent="0.25">
      <c r="A4403" s="474">
        <v>38079</v>
      </c>
      <c r="B4403" s="475">
        <v>1.2352000000000001</v>
      </c>
    </row>
    <row r="4404" spans="1:2" x14ac:dyDescent="0.25">
      <c r="A4404" s="474">
        <v>38078</v>
      </c>
      <c r="B4404" s="475">
        <v>1.23</v>
      </c>
    </row>
    <row r="4405" spans="1:2" x14ac:dyDescent="0.25">
      <c r="A4405" s="474">
        <v>38077</v>
      </c>
      <c r="B4405" s="475">
        <v>1.2173</v>
      </c>
    </row>
    <row r="4406" spans="1:2" x14ac:dyDescent="0.25">
      <c r="A4406" s="474">
        <v>38076</v>
      </c>
      <c r="B4406" s="475">
        <v>1.2141999999999999</v>
      </c>
    </row>
    <row r="4407" spans="1:2" x14ac:dyDescent="0.25">
      <c r="A4407" s="474">
        <v>38075</v>
      </c>
      <c r="B4407" s="475">
        <v>1.2119</v>
      </c>
    </row>
    <row r="4408" spans="1:2" x14ac:dyDescent="0.25">
      <c r="A4408" s="474">
        <v>38074</v>
      </c>
      <c r="B4408" s="475">
        <v>1.2121</v>
      </c>
    </row>
    <row r="4409" spans="1:2" x14ac:dyDescent="0.25">
      <c r="A4409" s="474">
        <v>38073</v>
      </c>
      <c r="B4409" s="475">
        <v>1.2122999999999999</v>
      </c>
    </row>
    <row r="4410" spans="1:2" x14ac:dyDescent="0.25">
      <c r="A4410" s="474">
        <v>38072</v>
      </c>
      <c r="B4410" s="475">
        <v>1.2136</v>
      </c>
    </row>
    <row r="4411" spans="1:2" x14ac:dyDescent="0.25">
      <c r="A4411" s="474">
        <v>38071</v>
      </c>
      <c r="B4411" s="475">
        <v>1.2126999999999999</v>
      </c>
    </row>
    <row r="4412" spans="1:2" x14ac:dyDescent="0.25">
      <c r="A4412" s="474">
        <v>38070</v>
      </c>
      <c r="B4412" s="475">
        <v>1.2325999999999999</v>
      </c>
    </row>
    <row r="4413" spans="1:2" x14ac:dyDescent="0.25">
      <c r="A4413" s="474">
        <v>38069</v>
      </c>
      <c r="B4413" s="475">
        <v>1.2331000000000001</v>
      </c>
    </row>
    <row r="4414" spans="1:2" x14ac:dyDescent="0.25">
      <c r="A4414" s="474">
        <v>38068</v>
      </c>
      <c r="B4414" s="475">
        <v>1.2282</v>
      </c>
    </row>
    <row r="4415" spans="1:2" x14ac:dyDescent="0.25">
      <c r="A4415" s="474">
        <v>38067</v>
      </c>
      <c r="B4415" s="475">
        <v>1.2281</v>
      </c>
    </row>
    <row r="4416" spans="1:2" x14ac:dyDescent="0.25">
      <c r="A4416" s="474">
        <v>38066</v>
      </c>
      <c r="B4416" s="475">
        <v>1.2274</v>
      </c>
    </row>
    <row r="4417" spans="1:2" x14ac:dyDescent="0.25">
      <c r="A4417" s="474">
        <v>38065</v>
      </c>
      <c r="B4417" s="475">
        <v>1.2387999999999999</v>
      </c>
    </row>
    <row r="4418" spans="1:2" x14ac:dyDescent="0.25">
      <c r="A4418" s="474">
        <v>38064</v>
      </c>
      <c r="B4418" s="475">
        <v>1.2235</v>
      </c>
    </row>
    <row r="4419" spans="1:2" x14ac:dyDescent="0.25">
      <c r="A4419" s="474">
        <v>38063</v>
      </c>
      <c r="B4419" s="475">
        <v>1.2262</v>
      </c>
    </row>
    <row r="4420" spans="1:2" x14ac:dyDescent="0.25">
      <c r="A4420" s="474">
        <v>38062</v>
      </c>
      <c r="B4420" s="475">
        <v>1.2270000000000001</v>
      </c>
    </row>
    <row r="4421" spans="1:2" x14ac:dyDescent="0.25">
      <c r="A4421" s="474">
        <v>38061</v>
      </c>
      <c r="B4421" s="475">
        <v>1.2234</v>
      </c>
    </row>
    <row r="4422" spans="1:2" x14ac:dyDescent="0.25">
      <c r="A4422" s="474">
        <v>38060</v>
      </c>
      <c r="B4422" s="475">
        <v>1.2222</v>
      </c>
    </row>
    <row r="4423" spans="1:2" x14ac:dyDescent="0.25">
      <c r="A4423" s="474">
        <v>38059</v>
      </c>
      <c r="B4423" s="475">
        <v>1.222</v>
      </c>
    </row>
    <row r="4424" spans="1:2" x14ac:dyDescent="0.25">
      <c r="A4424" s="474">
        <v>38058</v>
      </c>
      <c r="B4424" s="475">
        <v>1.2337</v>
      </c>
    </row>
    <row r="4425" spans="1:2" x14ac:dyDescent="0.25">
      <c r="A4425" s="474">
        <v>38057</v>
      </c>
      <c r="B4425" s="475">
        <v>1.2242</v>
      </c>
    </row>
    <row r="4426" spans="1:2" x14ac:dyDescent="0.25">
      <c r="A4426" s="474">
        <v>38056</v>
      </c>
      <c r="B4426" s="475">
        <v>1.2311000000000001</v>
      </c>
    </row>
    <row r="4427" spans="1:2" x14ac:dyDescent="0.25">
      <c r="A4427" s="474">
        <v>38055</v>
      </c>
      <c r="B4427" s="475">
        <v>1.2404999999999999</v>
      </c>
    </row>
    <row r="4428" spans="1:2" x14ac:dyDescent="0.25">
      <c r="A4428" s="474">
        <v>38054</v>
      </c>
      <c r="B4428" s="475">
        <v>1.2383</v>
      </c>
    </row>
    <row r="4429" spans="1:2" x14ac:dyDescent="0.25">
      <c r="A4429" s="474">
        <v>38053</v>
      </c>
      <c r="B4429" s="475">
        <v>1.2361</v>
      </c>
    </row>
    <row r="4430" spans="1:2" x14ac:dyDescent="0.25">
      <c r="A4430" s="474">
        <v>38052</v>
      </c>
      <c r="B4430" s="475">
        <v>1.2373000000000001</v>
      </c>
    </row>
    <row r="4431" spans="1:2" x14ac:dyDescent="0.25">
      <c r="A4431" s="474">
        <v>38051</v>
      </c>
      <c r="B4431" s="475">
        <v>1.2189000000000001</v>
      </c>
    </row>
    <row r="4432" spans="1:2" x14ac:dyDescent="0.25">
      <c r="A4432" s="474">
        <v>38050</v>
      </c>
      <c r="B4432" s="475">
        <v>1.2197</v>
      </c>
    </row>
    <row r="4433" spans="1:2" x14ac:dyDescent="0.25">
      <c r="A4433" s="474">
        <v>38049</v>
      </c>
      <c r="B4433" s="475">
        <v>1.2214</v>
      </c>
    </row>
    <row r="4434" spans="1:2" x14ac:dyDescent="0.25">
      <c r="A4434" s="474">
        <v>38048</v>
      </c>
      <c r="B4434" s="475">
        <v>1.2442</v>
      </c>
    </row>
    <row r="4435" spans="1:2" x14ac:dyDescent="0.25">
      <c r="A4435" s="474">
        <v>38047</v>
      </c>
      <c r="B4435" s="475">
        <v>1.2488999999999999</v>
      </c>
    </row>
    <row r="4436" spans="1:2" x14ac:dyDescent="0.25">
      <c r="A4436" s="474">
        <v>38046</v>
      </c>
      <c r="B4436" s="475">
        <v>1.2490000000000001</v>
      </c>
    </row>
    <row r="4437" spans="1:2" x14ac:dyDescent="0.25">
      <c r="A4437" s="474">
        <v>38045</v>
      </c>
      <c r="B4437" s="475">
        <v>1.2493000000000001</v>
      </c>
    </row>
    <row r="4438" spans="1:2" x14ac:dyDescent="0.25">
      <c r="A4438" s="474">
        <v>38044</v>
      </c>
      <c r="B4438" s="475">
        <v>1.2432000000000001</v>
      </c>
    </row>
    <row r="4439" spans="1:2" x14ac:dyDescent="0.25">
      <c r="A4439" s="474">
        <v>38043</v>
      </c>
      <c r="B4439" s="475">
        <v>1.2493000000000001</v>
      </c>
    </row>
    <row r="4440" spans="1:2" x14ac:dyDescent="0.25">
      <c r="A4440" s="474">
        <v>38042</v>
      </c>
      <c r="B4440" s="475">
        <v>1.2683</v>
      </c>
    </row>
    <row r="4441" spans="1:2" x14ac:dyDescent="0.25">
      <c r="A4441" s="474">
        <v>38041</v>
      </c>
      <c r="B4441" s="475">
        <v>1.2553000000000001</v>
      </c>
    </row>
    <row r="4442" spans="1:2" x14ac:dyDescent="0.25">
      <c r="A4442" s="474">
        <v>38040</v>
      </c>
      <c r="B4442" s="475">
        <v>1.2506999999999999</v>
      </c>
    </row>
    <row r="4443" spans="1:2" x14ac:dyDescent="0.25">
      <c r="A4443" s="474">
        <v>38039</v>
      </c>
      <c r="B4443" s="475">
        <v>1.2538</v>
      </c>
    </row>
    <row r="4444" spans="1:2" x14ac:dyDescent="0.25">
      <c r="A4444" s="474">
        <v>38038</v>
      </c>
      <c r="B4444" s="475">
        <v>1.2522</v>
      </c>
    </row>
    <row r="4445" spans="1:2" x14ac:dyDescent="0.25">
      <c r="A4445" s="474">
        <v>38037</v>
      </c>
      <c r="B4445" s="475">
        <v>1.2706</v>
      </c>
    </row>
    <row r="4446" spans="1:2" x14ac:dyDescent="0.25">
      <c r="A4446" s="474">
        <v>38036</v>
      </c>
      <c r="B4446" s="475">
        <v>1.2661</v>
      </c>
    </row>
    <row r="4447" spans="1:2" x14ac:dyDescent="0.25">
      <c r="A4447" s="474">
        <v>38035</v>
      </c>
      <c r="B4447" s="475">
        <v>1.2835000000000001</v>
      </c>
    </row>
    <row r="4448" spans="1:2" x14ac:dyDescent="0.25">
      <c r="A4448" s="474">
        <v>38034</v>
      </c>
      <c r="B4448" s="475">
        <v>1.2768999999999999</v>
      </c>
    </row>
    <row r="4449" spans="1:2" x14ac:dyDescent="0.25">
      <c r="A4449" s="474">
        <v>38033</v>
      </c>
      <c r="B4449" s="475">
        <v>1.2747999999999999</v>
      </c>
    </row>
    <row r="4450" spans="1:2" x14ac:dyDescent="0.25">
      <c r="A4450" s="474">
        <v>38032</v>
      </c>
      <c r="B4450" s="475">
        <v>1.2722</v>
      </c>
    </row>
    <row r="4451" spans="1:2" x14ac:dyDescent="0.25">
      <c r="A4451" s="474">
        <v>38031</v>
      </c>
      <c r="B4451" s="475">
        <v>1.2741</v>
      </c>
    </row>
    <row r="4452" spans="1:2" x14ac:dyDescent="0.25">
      <c r="A4452" s="474">
        <v>38030</v>
      </c>
      <c r="B4452" s="475">
        <v>1.2803</v>
      </c>
    </row>
    <row r="4453" spans="1:2" x14ac:dyDescent="0.25">
      <c r="A4453" s="474">
        <v>38029</v>
      </c>
      <c r="B4453" s="475">
        <v>1.2823</v>
      </c>
    </row>
    <row r="4454" spans="1:2" x14ac:dyDescent="0.25">
      <c r="A4454" s="474">
        <v>38028</v>
      </c>
      <c r="B4454" s="475">
        <v>1.2697000000000001</v>
      </c>
    </row>
    <row r="4455" spans="1:2" x14ac:dyDescent="0.25">
      <c r="A4455" s="474">
        <v>38027</v>
      </c>
      <c r="B4455" s="475">
        <v>1.2682</v>
      </c>
    </row>
    <row r="4456" spans="1:2" x14ac:dyDescent="0.25">
      <c r="A4456" s="474">
        <v>38026</v>
      </c>
      <c r="B4456" s="475">
        <v>1.2625</v>
      </c>
    </row>
    <row r="4457" spans="1:2" x14ac:dyDescent="0.25">
      <c r="A4457" s="474">
        <v>38025</v>
      </c>
      <c r="B4457" s="475">
        <v>1.2697000000000001</v>
      </c>
    </row>
    <row r="4458" spans="1:2" x14ac:dyDescent="0.25">
      <c r="A4458" s="474">
        <v>38024</v>
      </c>
      <c r="B4458" s="475">
        <v>1.2701</v>
      </c>
    </row>
    <row r="4459" spans="1:2" x14ac:dyDescent="0.25">
      <c r="A4459" s="474">
        <v>38023</v>
      </c>
      <c r="B4459" s="475">
        <v>1.2539</v>
      </c>
    </row>
    <row r="4460" spans="1:2" x14ac:dyDescent="0.25">
      <c r="A4460" s="474">
        <v>38022</v>
      </c>
      <c r="B4460" s="475">
        <v>1.2527999999999999</v>
      </c>
    </row>
    <row r="4461" spans="1:2" x14ac:dyDescent="0.25">
      <c r="A4461" s="474">
        <v>38021</v>
      </c>
      <c r="B4461" s="475">
        <v>1.2529999999999999</v>
      </c>
    </row>
    <row r="4462" spans="1:2" x14ac:dyDescent="0.25">
      <c r="A4462" s="474">
        <v>38020</v>
      </c>
      <c r="B4462" s="475">
        <v>1.2426999999999999</v>
      </c>
    </row>
    <row r="4463" spans="1:2" x14ac:dyDescent="0.25">
      <c r="A4463" s="474">
        <v>38019</v>
      </c>
      <c r="B4463" s="475">
        <v>1.246</v>
      </c>
    </row>
    <row r="4464" spans="1:2" x14ac:dyDescent="0.25">
      <c r="A4464" s="474">
        <v>38018</v>
      </c>
      <c r="B4464" s="475">
        <v>1.246</v>
      </c>
    </row>
    <row r="4465" spans="1:2" x14ac:dyDescent="0.25">
      <c r="A4465" s="474">
        <v>38017</v>
      </c>
      <c r="B4465" s="475">
        <v>1.246</v>
      </c>
    </row>
    <row r="4466" spans="1:2" x14ac:dyDescent="0.25">
      <c r="A4466" s="474">
        <v>38016</v>
      </c>
      <c r="B4466" s="475">
        <v>1.2411000000000001</v>
      </c>
    </row>
    <row r="4467" spans="1:2" x14ac:dyDescent="0.25">
      <c r="A4467" s="474">
        <v>38015</v>
      </c>
      <c r="B4467" s="475">
        <v>1.2487999999999999</v>
      </c>
    </row>
    <row r="4468" spans="1:2" x14ac:dyDescent="0.25">
      <c r="A4468" s="474">
        <v>38014</v>
      </c>
      <c r="B4468" s="475">
        <v>1.2638</v>
      </c>
    </row>
    <row r="4469" spans="1:2" x14ac:dyDescent="0.25">
      <c r="A4469" s="474">
        <v>38013</v>
      </c>
      <c r="B4469" s="475">
        <v>1.2470000000000001</v>
      </c>
    </row>
    <row r="4470" spans="1:2" x14ac:dyDescent="0.25">
      <c r="A4470" s="474">
        <v>38012</v>
      </c>
      <c r="B4470" s="475">
        <v>1.258</v>
      </c>
    </row>
    <row r="4471" spans="1:2" x14ac:dyDescent="0.25">
      <c r="A4471" s="474">
        <v>38011</v>
      </c>
      <c r="B4471" s="475">
        <v>1.2587999999999999</v>
      </c>
    </row>
    <row r="4472" spans="1:2" x14ac:dyDescent="0.25">
      <c r="A4472" s="474">
        <v>38010</v>
      </c>
      <c r="B4472" s="475">
        <v>1.2586999999999999</v>
      </c>
    </row>
    <row r="4473" spans="1:2" x14ac:dyDescent="0.25">
      <c r="A4473" s="474">
        <v>38009</v>
      </c>
      <c r="B4473" s="475">
        <v>1.2708999999999999</v>
      </c>
    </row>
    <row r="4474" spans="1:2" x14ac:dyDescent="0.25">
      <c r="A4474" s="474">
        <v>38008</v>
      </c>
      <c r="B4474" s="475">
        <v>1.2629999999999999</v>
      </c>
    </row>
    <row r="4475" spans="1:2" x14ac:dyDescent="0.25">
      <c r="A4475" s="474">
        <v>38007</v>
      </c>
      <c r="B4475" s="475">
        <v>1.2576000000000001</v>
      </c>
    </row>
    <row r="4476" spans="1:2" x14ac:dyDescent="0.25">
      <c r="A4476" s="474">
        <v>38006</v>
      </c>
      <c r="B4476" s="475">
        <v>1.2351000000000001</v>
      </c>
    </row>
    <row r="4477" spans="1:2" x14ac:dyDescent="0.25">
      <c r="A4477" s="474">
        <v>38005</v>
      </c>
      <c r="B4477" s="475">
        <v>1.2169000000000001</v>
      </c>
    </row>
    <row r="4478" spans="1:2" x14ac:dyDescent="0.25">
      <c r="A4478" s="474">
        <v>38004</v>
      </c>
      <c r="B4478" s="475">
        <v>1.2393000000000001</v>
      </c>
    </row>
    <row r="4479" spans="1:2" x14ac:dyDescent="0.25">
      <c r="A4479" s="474">
        <v>38003</v>
      </c>
      <c r="B4479" s="475">
        <v>1.2565</v>
      </c>
    </row>
    <row r="4480" spans="1:2" x14ac:dyDescent="0.25">
      <c r="A4480" s="474">
        <v>38002</v>
      </c>
      <c r="B4480" s="475">
        <v>1.2565</v>
      </c>
    </row>
    <row r="4481" spans="1:2" x14ac:dyDescent="0.25">
      <c r="A4481" s="474">
        <v>38001</v>
      </c>
      <c r="B4481" s="475">
        <v>1.2649999999999999</v>
      </c>
    </row>
    <row r="4482" spans="1:2" x14ac:dyDescent="0.25">
      <c r="A4482" s="474">
        <v>38000</v>
      </c>
      <c r="B4482" s="475">
        <v>1.2764</v>
      </c>
    </row>
    <row r="4483" spans="1:2" x14ac:dyDescent="0.25">
      <c r="A4483" s="474">
        <v>37999</v>
      </c>
      <c r="B4483" s="475">
        <v>1.2743</v>
      </c>
    </row>
    <row r="4484" spans="1:2" x14ac:dyDescent="0.25">
      <c r="A4484" s="474">
        <v>37998</v>
      </c>
      <c r="B4484" s="475">
        <v>1.2829999999999999</v>
      </c>
    </row>
    <row r="4485" spans="1:2" x14ac:dyDescent="0.25">
      <c r="A4485" s="474">
        <v>37997</v>
      </c>
      <c r="B4485" s="475">
        <v>1.2825</v>
      </c>
    </row>
    <row r="4486" spans="1:2" x14ac:dyDescent="0.25">
      <c r="A4486" s="474">
        <v>37996</v>
      </c>
      <c r="B4486" s="475">
        <v>1.2825</v>
      </c>
    </row>
    <row r="4487" spans="1:2" x14ac:dyDescent="0.25">
      <c r="A4487" s="474">
        <v>37995</v>
      </c>
      <c r="B4487" s="475">
        <v>1.2764</v>
      </c>
    </row>
    <row r="4488" spans="1:2" x14ac:dyDescent="0.25">
      <c r="A4488" s="474">
        <v>37994</v>
      </c>
      <c r="B4488" s="475">
        <v>1.2636000000000001</v>
      </c>
    </row>
    <row r="4489" spans="1:2" x14ac:dyDescent="0.25">
      <c r="A4489" s="474">
        <v>37993</v>
      </c>
      <c r="B4489" s="475">
        <v>1.2736000000000001</v>
      </c>
    </row>
    <row r="4490" spans="1:2" x14ac:dyDescent="0.25">
      <c r="A4490" s="474">
        <v>37992</v>
      </c>
      <c r="B4490" s="475">
        <v>1.2654000000000001</v>
      </c>
    </row>
    <row r="4491" spans="1:2" x14ac:dyDescent="0.25">
      <c r="A4491" s="474">
        <v>37991</v>
      </c>
      <c r="B4491" s="475">
        <v>1.2583</v>
      </c>
    </row>
    <row r="4492" spans="1:2" x14ac:dyDescent="0.25">
      <c r="A4492" s="474">
        <v>37990</v>
      </c>
      <c r="B4492" s="475">
        <v>1.258</v>
      </c>
    </row>
    <row r="4493" spans="1:2" x14ac:dyDescent="0.25">
      <c r="A4493" s="474">
        <v>37989</v>
      </c>
      <c r="B4493" s="475">
        <v>1.2589999999999999</v>
      </c>
    </row>
    <row r="4494" spans="1:2" x14ac:dyDescent="0.25">
      <c r="A4494" s="474">
        <v>37988</v>
      </c>
      <c r="B4494" s="475">
        <v>1.2542</v>
      </c>
    </row>
    <row r="4495" spans="1:2" x14ac:dyDescent="0.25">
      <c r="A4495" s="474">
        <v>37987</v>
      </c>
      <c r="B4495" s="475">
        <v>1.2576000000000001</v>
      </c>
    </row>
    <row r="4496" spans="1:2" x14ac:dyDescent="0.25">
      <c r="A4496" s="474">
        <v>37986</v>
      </c>
      <c r="B4496" s="475">
        <v>1.2552000000000001</v>
      </c>
    </row>
    <row r="4497" spans="1:2" x14ac:dyDescent="0.25">
      <c r="A4497" s="474">
        <v>37985</v>
      </c>
      <c r="B4497" s="475">
        <v>1.2484</v>
      </c>
    </row>
    <row r="4498" spans="1:2" x14ac:dyDescent="0.25">
      <c r="A4498" s="474">
        <v>37984</v>
      </c>
      <c r="B4498" s="475">
        <v>1.2436</v>
      </c>
    </row>
    <row r="4499" spans="1:2" x14ac:dyDescent="0.25">
      <c r="A4499" s="474">
        <v>37983</v>
      </c>
      <c r="B4499" s="475">
        <v>1.2423999999999999</v>
      </c>
    </row>
    <row r="4500" spans="1:2" x14ac:dyDescent="0.25">
      <c r="A4500" s="474">
        <v>37982</v>
      </c>
      <c r="B4500" s="475">
        <v>1.2428999999999999</v>
      </c>
    </row>
    <row r="4501" spans="1:2" x14ac:dyDescent="0.25">
      <c r="A4501" s="474">
        <v>37981</v>
      </c>
      <c r="B4501" s="475">
        <v>1.2448999999999999</v>
      </c>
    </row>
    <row r="4502" spans="1:2" x14ac:dyDescent="0.25">
      <c r="A4502" s="474">
        <v>37980</v>
      </c>
      <c r="B4502" s="475">
        <v>1.2448999999999999</v>
      </c>
    </row>
    <row r="4503" spans="1:2" x14ac:dyDescent="0.25">
      <c r="A4503" s="474">
        <v>37979</v>
      </c>
      <c r="B4503" s="475">
        <v>1.2390000000000001</v>
      </c>
    </row>
    <row r="4504" spans="1:2" x14ac:dyDescent="0.25">
      <c r="A4504" s="474">
        <v>37978</v>
      </c>
      <c r="B4504" s="475">
        <v>1.24</v>
      </c>
    </row>
    <row r="4505" spans="1:2" x14ac:dyDescent="0.25">
      <c r="A4505" s="474">
        <v>37977</v>
      </c>
      <c r="B4505" s="475">
        <v>1.2404999999999999</v>
      </c>
    </row>
    <row r="4506" spans="1:2" x14ac:dyDescent="0.25">
      <c r="A4506" s="474">
        <v>37976</v>
      </c>
      <c r="B4506" s="475">
        <v>1.2353000000000001</v>
      </c>
    </row>
    <row r="4507" spans="1:2" x14ac:dyDescent="0.25">
      <c r="A4507" s="474">
        <v>37975</v>
      </c>
      <c r="B4507" s="475">
        <v>1.2377</v>
      </c>
    </row>
    <row r="4508" spans="1:2" x14ac:dyDescent="0.25">
      <c r="A4508" s="474">
        <v>37974</v>
      </c>
      <c r="B4508" s="475">
        <v>1.2433000000000001</v>
      </c>
    </row>
    <row r="4509" spans="1:2" x14ac:dyDescent="0.25">
      <c r="A4509" s="474">
        <v>37973</v>
      </c>
      <c r="B4509" s="475">
        <v>1.2403</v>
      </c>
    </row>
    <row r="4510" spans="1:2" x14ac:dyDescent="0.25">
      <c r="A4510" s="474">
        <v>37972</v>
      </c>
      <c r="B4510" s="475">
        <v>1.232</v>
      </c>
    </row>
    <row r="4511" spans="1:2" x14ac:dyDescent="0.25">
      <c r="A4511" s="474">
        <v>37971</v>
      </c>
      <c r="B4511" s="475">
        <v>1.2306999999999999</v>
      </c>
    </row>
    <row r="4512" spans="1:2" x14ac:dyDescent="0.25">
      <c r="A4512" s="474">
        <v>37970</v>
      </c>
      <c r="B4512" s="475">
        <v>1.2267999999999999</v>
      </c>
    </row>
    <row r="4513" spans="1:2" x14ac:dyDescent="0.25">
      <c r="A4513" s="474">
        <v>37969</v>
      </c>
      <c r="B4513" s="475">
        <v>1.2267999999999999</v>
      </c>
    </row>
    <row r="4514" spans="1:2" x14ac:dyDescent="0.25">
      <c r="A4514" s="474">
        <v>37968</v>
      </c>
      <c r="B4514" s="475">
        <v>1.2293000000000001</v>
      </c>
    </row>
    <row r="4515" spans="1:2" x14ac:dyDescent="0.25">
      <c r="A4515" s="474">
        <v>37967</v>
      </c>
      <c r="B4515" s="475">
        <v>1.2205999999999999</v>
      </c>
    </row>
    <row r="4516" spans="1:2" x14ac:dyDescent="0.25">
      <c r="A4516" s="474">
        <v>37966</v>
      </c>
      <c r="B4516" s="475">
        <v>1.2213000000000001</v>
      </c>
    </row>
    <row r="4517" spans="1:2" x14ac:dyDescent="0.25">
      <c r="A4517" s="474">
        <v>37965</v>
      </c>
      <c r="B4517" s="475">
        <v>1.2251000000000001</v>
      </c>
    </row>
    <row r="4518" spans="1:2" x14ac:dyDescent="0.25">
      <c r="A4518" s="474">
        <v>37964</v>
      </c>
      <c r="B4518" s="475">
        <v>1.2228000000000001</v>
      </c>
    </row>
    <row r="4519" spans="1:2" x14ac:dyDescent="0.25">
      <c r="A4519" s="474">
        <v>37963</v>
      </c>
      <c r="B4519" s="475">
        <v>1.2162999999999999</v>
      </c>
    </row>
    <row r="4520" spans="1:2" x14ac:dyDescent="0.25">
      <c r="A4520" s="474">
        <v>37962</v>
      </c>
      <c r="B4520" s="475">
        <v>1.2149000000000001</v>
      </c>
    </row>
    <row r="4521" spans="1:2" x14ac:dyDescent="0.25">
      <c r="A4521" s="474">
        <v>37961</v>
      </c>
      <c r="B4521" s="475">
        <v>1.2165999999999999</v>
      </c>
    </row>
    <row r="4522" spans="1:2" x14ac:dyDescent="0.25">
      <c r="A4522" s="474">
        <v>37960</v>
      </c>
      <c r="B4522" s="475">
        <v>1.2071000000000001</v>
      </c>
    </row>
    <row r="4523" spans="1:2" x14ac:dyDescent="0.25">
      <c r="A4523" s="474">
        <v>37959</v>
      </c>
      <c r="B4523" s="475">
        <v>1.2112000000000001</v>
      </c>
    </row>
    <row r="4524" spans="1:2" x14ac:dyDescent="0.25">
      <c r="A4524" s="474">
        <v>37958</v>
      </c>
      <c r="B4524" s="475">
        <v>1.2074</v>
      </c>
    </row>
    <row r="4525" spans="1:2" x14ac:dyDescent="0.25">
      <c r="A4525" s="474">
        <v>37957</v>
      </c>
      <c r="B4525" s="475">
        <v>1.1973</v>
      </c>
    </row>
    <row r="4526" spans="1:2" x14ac:dyDescent="0.25">
      <c r="A4526" s="474">
        <v>37956</v>
      </c>
      <c r="B4526" s="475">
        <v>1.1978</v>
      </c>
    </row>
    <row r="4527" spans="1:2" x14ac:dyDescent="0.25">
      <c r="A4527" s="474">
        <v>37955</v>
      </c>
      <c r="B4527" s="475">
        <v>1.1986000000000001</v>
      </c>
    </row>
    <row r="4528" spans="1:2" x14ac:dyDescent="0.25">
      <c r="A4528" s="474">
        <v>37954</v>
      </c>
      <c r="B4528" s="475">
        <v>1.1990000000000001</v>
      </c>
    </row>
    <row r="4529" spans="1:2" x14ac:dyDescent="0.25">
      <c r="A4529" s="474">
        <v>37953</v>
      </c>
      <c r="B4529" s="475">
        <v>1.1907000000000001</v>
      </c>
    </row>
    <row r="4530" spans="1:2" x14ac:dyDescent="0.25">
      <c r="A4530" s="474">
        <v>37952</v>
      </c>
      <c r="B4530" s="475">
        <v>1.1938</v>
      </c>
    </row>
    <row r="4531" spans="1:2" x14ac:dyDescent="0.25">
      <c r="A4531" s="474">
        <v>37951</v>
      </c>
      <c r="B4531" s="475">
        <v>1.1783999999999999</v>
      </c>
    </row>
    <row r="4532" spans="1:2" x14ac:dyDescent="0.25">
      <c r="A4532" s="474">
        <v>37950</v>
      </c>
      <c r="B4532" s="475">
        <v>1.1759999999999999</v>
      </c>
    </row>
    <row r="4533" spans="1:2" x14ac:dyDescent="0.25">
      <c r="A4533" s="474">
        <v>37949</v>
      </c>
      <c r="B4533" s="475">
        <v>1.1884999999999999</v>
      </c>
    </row>
    <row r="4534" spans="1:2" x14ac:dyDescent="0.25">
      <c r="A4534" s="474">
        <v>37948</v>
      </c>
      <c r="B4534" s="475">
        <v>1.1890000000000001</v>
      </c>
    </row>
    <row r="4535" spans="1:2" x14ac:dyDescent="0.25">
      <c r="A4535" s="474">
        <v>37947</v>
      </c>
      <c r="B4535" s="475">
        <v>1.1916</v>
      </c>
    </row>
    <row r="4536" spans="1:2" x14ac:dyDescent="0.25">
      <c r="A4536" s="474">
        <v>37946</v>
      </c>
      <c r="B4536" s="475">
        <v>1.1911</v>
      </c>
    </row>
    <row r="4537" spans="1:2" x14ac:dyDescent="0.25">
      <c r="A4537" s="474">
        <v>37945</v>
      </c>
      <c r="B4537" s="475">
        <v>1.1881999999999999</v>
      </c>
    </row>
    <row r="4538" spans="1:2" x14ac:dyDescent="0.25">
      <c r="A4538" s="474">
        <v>37944</v>
      </c>
      <c r="B4538" s="475">
        <v>1.1947000000000001</v>
      </c>
    </row>
    <row r="4539" spans="1:2" x14ac:dyDescent="0.25">
      <c r="A4539" s="474">
        <v>37943</v>
      </c>
      <c r="B4539" s="475">
        <v>1.1752</v>
      </c>
    </row>
    <row r="4540" spans="1:2" x14ac:dyDescent="0.25">
      <c r="A4540" s="474">
        <v>37942</v>
      </c>
      <c r="B4540" s="475">
        <v>1.1785000000000001</v>
      </c>
    </row>
    <row r="4541" spans="1:2" x14ac:dyDescent="0.25">
      <c r="A4541" s="474">
        <v>37941</v>
      </c>
      <c r="B4541" s="475">
        <v>1.1778</v>
      </c>
    </row>
    <row r="4542" spans="1:2" x14ac:dyDescent="0.25">
      <c r="A4542" s="474">
        <v>37940</v>
      </c>
      <c r="B4542" s="475">
        <v>1.1781999999999999</v>
      </c>
    </row>
    <row r="4543" spans="1:2" x14ac:dyDescent="0.25">
      <c r="A4543" s="474">
        <v>37939</v>
      </c>
      <c r="B4543" s="475">
        <v>1.1729000000000001</v>
      </c>
    </row>
    <row r="4544" spans="1:2" x14ac:dyDescent="0.25">
      <c r="A4544" s="474">
        <v>37938</v>
      </c>
      <c r="B4544" s="475">
        <v>1.1637</v>
      </c>
    </row>
    <row r="4545" spans="1:2" x14ac:dyDescent="0.25">
      <c r="A4545" s="474">
        <v>37937</v>
      </c>
      <c r="B4545" s="475">
        <v>1.1506000000000001</v>
      </c>
    </row>
    <row r="4546" spans="1:2" x14ac:dyDescent="0.25">
      <c r="A4546" s="474">
        <v>37936</v>
      </c>
      <c r="B4546" s="475">
        <v>1.1489</v>
      </c>
    </row>
    <row r="4547" spans="1:2" x14ac:dyDescent="0.25">
      <c r="A4547" s="474">
        <v>37935</v>
      </c>
      <c r="B4547" s="475">
        <v>1.1511</v>
      </c>
    </row>
    <row r="4548" spans="1:2" x14ac:dyDescent="0.25">
      <c r="A4548" s="474">
        <v>37934</v>
      </c>
      <c r="B4548" s="475">
        <v>1.1511</v>
      </c>
    </row>
    <row r="4549" spans="1:2" x14ac:dyDescent="0.25">
      <c r="A4549" s="474">
        <v>37933</v>
      </c>
      <c r="B4549" s="475">
        <v>1.1534</v>
      </c>
    </row>
    <row r="4550" spans="1:2" x14ac:dyDescent="0.25">
      <c r="A4550" s="474">
        <v>37932</v>
      </c>
      <c r="B4550" s="475">
        <v>1.1406000000000001</v>
      </c>
    </row>
    <row r="4551" spans="1:2" x14ac:dyDescent="0.25">
      <c r="A4551" s="474">
        <v>37931</v>
      </c>
      <c r="B4551" s="475">
        <v>1.1435999999999999</v>
      </c>
    </row>
    <row r="4552" spans="1:2" x14ac:dyDescent="0.25">
      <c r="A4552" s="474">
        <v>37930</v>
      </c>
      <c r="B4552" s="475">
        <v>1.1488</v>
      </c>
    </row>
    <row r="4553" spans="1:2" x14ac:dyDescent="0.25">
      <c r="A4553" s="474">
        <v>37929</v>
      </c>
      <c r="B4553" s="475">
        <v>1.1447000000000001</v>
      </c>
    </row>
    <row r="4554" spans="1:2" x14ac:dyDescent="0.25">
      <c r="A4554" s="474">
        <v>37928</v>
      </c>
      <c r="B4554" s="475">
        <v>1.1589</v>
      </c>
    </row>
    <row r="4555" spans="1:2" x14ac:dyDescent="0.25">
      <c r="A4555" s="474">
        <v>37927</v>
      </c>
      <c r="B4555" s="475">
        <v>1.1594</v>
      </c>
    </row>
    <row r="4556" spans="1:2" x14ac:dyDescent="0.25">
      <c r="A4556" s="474">
        <v>37926</v>
      </c>
      <c r="B4556" s="475">
        <v>1.1580999999999999</v>
      </c>
    </row>
    <row r="4557" spans="1:2" x14ac:dyDescent="0.25">
      <c r="A4557" s="474">
        <v>37925</v>
      </c>
      <c r="B4557" s="475">
        <v>1.1633</v>
      </c>
    </row>
    <row r="4558" spans="1:2" x14ac:dyDescent="0.25">
      <c r="A4558" s="474">
        <v>37924</v>
      </c>
      <c r="B4558" s="475">
        <v>1.1661999999999999</v>
      </c>
    </row>
    <row r="4559" spans="1:2" x14ac:dyDescent="0.25">
      <c r="A4559" s="474">
        <v>37923</v>
      </c>
      <c r="B4559" s="475">
        <v>1.1665000000000001</v>
      </c>
    </row>
    <row r="4560" spans="1:2" x14ac:dyDescent="0.25">
      <c r="A4560" s="474">
        <v>37922</v>
      </c>
      <c r="B4560" s="475">
        <v>1.1744000000000001</v>
      </c>
    </row>
    <row r="4561" spans="1:2" x14ac:dyDescent="0.25">
      <c r="A4561" s="474">
        <v>37921</v>
      </c>
      <c r="B4561" s="475">
        <v>1.1766000000000001</v>
      </c>
    </row>
    <row r="4562" spans="1:2" x14ac:dyDescent="0.25">
      <c r="A4562" s="474">
        <v>37920</v>
      </c>
      <c r="B4562" s="475">
        <v>1.1757</v>
      </c>
    </row>
    <row r="4563" spans="1:2" x14ac:dyDescent="0.25">
      <c r="A4563" s="474">
        <v>37919</v>
      </c>
      <c r="B4563" s="475">
        <v>1.1792</v>
      </c>
    </row>
    <row r="4564" spans="1:2" x14ac:dyDescent="0.25">
      <c r="A4564" s="474">
        <v>37918</v>
      </c>
      <c r="B4564" s="475">
        <v>1.1776</v>
      </c>
    </row>
    <row r="4565" spans="1:2" x14ac:dyDescent="0.25">
      <c r="A4565" s="474">
        <v>37917</v>
      </c>
      <c r="B4565" s="475">
        <v>1.1805000000000001</v>
      </c>
    </row>
    <row r="4566" spans="1:2" x14ac:dyDescent="0.25">
      <c r="A4566" s="474">
        <v>37916</v>
      </c>
      <c r="B4566" s="475">
        <v>1.1651</v>
      </c>
    </row>
    <row r="4567" spans="1:2" x14ac:dyDescent="0.25">
      <c r="A4567" s="474">
        <v>37915</v>
      </c>
      <c r="B4567" s="475">
        <v>1.1637</v>
      </c>
    </row>
    <row r="4568" spans="1:2" x14ac:dyDescent="0.25">
      <c r="A4568" s="474">
        <v>37914</v>
      </c>
      <c r="B4568" s="475">
        <v>1.1677999999999999</v>
      </c>
    </row>
    <row r="4569" spans="1:2" x14ac:dyDescent="0.25">
      <c r="A4569" s="474">
        <v>37913</v>
      </c>
      <c r="B4569" s="475">
        <v>1.1667000000000001</v>
      </c>
    </row>
    <row r="4570" spans="1:2" x14ac:dyDescent="0.25">
      <c r="A4570" s="474">
        <v>37912</v>
      </c>
      <c r="B4570" s="475">
        <v>1.1672</v>
      </c>
    </row>
    <row r="4571" spans="1:2" x14ac:dyDescent="0.25">
      <c r="A4571" s="474">
        <v>37911</v>
      </c>
      <c r="B4571" s="475">
        <v>1.1592</v>
      </c>
    </row>
    <row r="4572" spans="1:2" x14ac:dyDescent="0.25">
      <c r="A4572" s="474">
        <v>37910</v>
      </c>
      <c r="B4572" s="475">
        <v>1.1633</v>
      </c>
    </row>
    <row r="4573" spans="1:2" x14ac:dyDescent="0.25">
      <c r="A4573" s="474">
        <v>37909</v>
      </c>
      <c r="B4573" s="475">
        <v>1.1722999999999999</v>
      </c>
    </row>
    <row r="4574" spans="1:2" x14ac:dyDescent="0.25">
      <c r="A4574" s="474">
        <v>37908</v>
      </c>
      <c r="B4574" s="475">
        <v>1.1701999999999999</v>
      </c>
    </row>
    <row r="4575" spans="1:2" x14ac:dyDescent="0.25">
      <c r="A4575" s="474">
        <v>37907</v>
      </c>
      <c r="B4575" s="475">
        <v>1.179</v>
      </c>
    </row>
    <row r="4576" spans="1:2" x14ac:dyDescent="0.25">
      <c r="A4576" s="474">
        <v>37906</v>
      </c>
      <c r="B4576" s="475">
        <v>1.179</v>
      </c>
    </row>
    <row r="4577" spans="1:2" x14ac:dyDescent="0.25">
      <c r="A4577" s="474">
        <v>37905</v>
      </c>
      <c r="B4577" s="475">
        <v>1.1800999999999999</v>
      </c>
    </row>
    <row r="4578" spans="1:2" x14ac:dyDescent="0.25">
      <c r="A4578" s="474">
        <v>37904</v>
      </c>
      <c r="B4578" s="475">
        <v>1.1735</v>
      </c>
    </row>
    <row r="4579" spans="1:2" x14ac:dyDescent="0.25">
      <c r="A4579" s="474">
        <v>37903</v>
      </c>
      <c r="B4579" s="475">
        <v>1.1815</v>
      </c>
    </row>
    <row r="4580" spans="1:2" x14ac:dyDescent="0.25">
      <c r="A4580" s="474">
        <v>37902</v>
      </c>
      <c r="B4580" s="475">
        <v>1.1767000000000001</v>
      </c>
    </row>
    <row r="4581" spans="1:2" x14ac:dyDescent="0.25">
      <c r="A4581" s="474">
        <v>37901</v>
      </c>
      <c r="B4581" s="475">
        <v>1.1718</v>
      </c>
    </row>
    <row r="4582" spans="1:2" x14ac:dyDescent="0.25">
      <c r="A4582" s="474">
        <v>37900</v>
      </c>
      <c r="B4582" s="475">
        <v>1.1568000000000001</v>
      </c>
    </row>
    <row r="4583" spans="1:2" x14ac:dyDescent="0.25">
      <c r="A4583" s="474">
        <v>37899</v>
      </c>
      <c r="B4583" s="475">
        <v>1.157</v>
      </c>
    </row>
    <row r="4584" spans="1:2" x14ac:dyDescent="0.25">
      <c r="A4584" s="474">
        <v>37898</v>
      </c>
      <c r="B4584" s="475">
        <v>1.1569</v>
      </c>
    </row>
    <row r="4585" spans="1:2" x14ac:dyDescent="0.25">
      <c r="A4585" s="474">
        <v>37897</v>
      </c>
      <c r="B4585" s="475">
        <v>1.169</v>
      </c>
    </row>
    <row r="4586" spans="1:2" x14ac:dyDescent="0.25">
      <c r="A4586" s="474">
        <v>37896</v>
      </c>
      <c r="B4586" s="475">
        <v>1.1722999999999999</v>
      </c>
    </row>
    <row r="4587" spans="1:2" x14ac:dyDescent="0.25">
      <c r="A4587" s="474">
        <v>37895</v>
      </c>
      <c r="B4587" s="475">
        <v>1.1665000000000001</v>
      </c>
    </row>
    <row r="4588" spans="1:2" x14ac:dyDescent="0.25">
      <c r="A4588" s="474">
        <v>37894</v>
      </c>
      <c r="B4588" s="475">
        <v>1.1594</v>
      </c>
    </row>
    <row r="4589" spans="1:2" x14ac:dyDescent="0.25">
      <c r="A4589" s="474">
        <v>37893</v>
      </c>
      <c r="B4589" s="475">
        <v>1.1464000000000001</v>
      </c>
    </row>
    <row r="4590" spans="1:2" x14ac:dyDescent="0.25">
      <c r="A4590" s="474">
        <v>37892</v>
      </c>
      <c r="B4590" s="475">
        <v>1.1459999999999999</v>
      </c>
    </row>
    <row r="4591" spans="1:2" x14ac:dyDescent="0.25">
      <c r="A4591" s="474">
        <v>37891</v>
      </c>
      <c r="B4591" s="475">
        <v>1.1475</v>
      </c>
    </row>
    <row r="4592" spans="1:2" x14ac:dyDescent="0.25">
      <c r="A4592" s="474">
        <v>37890</v>
      </c>
      <c r="B4592" s="475">
        <v>1.1494</v>
      </c>
    </row>
    <row r="4593" spans="1:2" x14ac:dyDescent="0.25">
      <c r="A4593" s="474">
        <v>37889</v>
      </c>
      <c r="B4593" s="475">
        <v>1.1496999999999999</v>
      </c>
    </row>
    <row r="4594" spans="1:2" x14ac:dyDescent="0.25">
      <c r="A4594" s="474">
        <v>37888</v>
      </c>
      <c r="B4594" s="475">
        <v>1.1444000000000001</v>
      </c>
    </row>
    <row r="4595" spans="1:2" x14ac:dyDescent="0.25">
      <c r="A4595" s="474">
        <v>37887</v>
      </c>
      <c r="B4595" s="475">
        <v>1.1473</v>
      </c>
    </row>
    <row r="4596" spans="1:2" x14ac:dyDescent="0.25">
      <c r="A4596" s="474">
        <v>37886</v>
      </c>
      <c r="B4596" s="475">
        <v>1.1418999999999999</v>
      </c>
    </row>
    <row r="4597" spans="1:2" x14ac:dyDescent="0.25">
      <c r="A4597" s="474">
        <v>37885</v>
      </c>
      <c r="B4597" s="475">
        <v>1.1368</v>
      </c>
    </row>
    <row r="4598" spans="1:2" x14ac:dyDescent="0.25">
      <c r="A4598" s="474">
        <v>37884</v>
      </c>
      <c r="B4598" s="475">
        <v>1.1359999999999999</v>
      </c>
    </row>
    <row r="4599" spans="1:2" x14ac:dyDescent="0.25">
      <c r="A4599" s="474">
        <v>37883</v>
      </c>
      <c r="B4599" s="475">
        <v>1.1252</v>
      </c>
    </row>
    <row r="4600" spans="1:2" x14ac:dyDescent="0.25">
      <c r="A4600" s="474">
        <v>37882</v>
      </c>
      <c r="B4600" s="475">
        <v>1.1279999999999999</v>
      </c>
    </row>
    <row r="4601" spans="1:2" x14ac:dyDescent="0.25">
      <c r="A4601" s="474">
        <v>37881</v>
      </c>
      <c r="B4601" s="475">
        <v>1.1176999999999999</v>
      </c>
    </row>
    <row r="4602" spans="1:2" x14ac:dyDescent="0.25">
      <c r="A4602" s="474">
        <v>37880</v>
      </c>
      <c r="B4602" s="475">
        <v>1.1285000000000001</v>
      </c>
    </row>
    <row r="4603" spans="1:2" x14ac:dyDescent="0.25">
      <c r="A4603" s="474">
        <v>37879</v>
      </c>
      <c r="B4603" s="475">
        <v>1.1291</v>
      </c>
    </row>
    <row r="4604" spans="1:2" x14ac:dyDescent="0.25">
      <c r="A4604" s="474">
        <v>37878</v>
      </c>
      <c r="B4604" s="475">
        <v>1.129</v>
      </c>
    </row>
    <row r="4605" spans="1:2" x14ac:dyDescent="0.25">
      <c r="A4605" s="474">
        <v>37877</v>
      </c>
      <c r="B4605" s="475">
        <v>1.1286</v>
      </c>
    </row>
    <row r="4606" spans="1:2" x14ac:dyDescent="0.25">
      <c r="A4606" s="474">
        <v>37876</v>
      </c>
      <c r="B4606" s="475">
        <v>1.1204000000000001</v>
      </c>
    </row>
    <row r="4607" spans="1:2" x14ac:dyDescent="0.25">
      <c r="A4607" s="474">
        <v>37875</v>
      </c>
      <c r="B4607" s="475">
        <v>1.1211</v>
      </c>
    </row>
    <row r="4608" spans="1:2" x14ac:dyDescent="0.25">
      <c r="A4608" s="474">
        <v>37874</v>
      </c>
      <c r="B4608" s="475">
        <v>1.123</v>
      </c>
    </row>
    <row r="4609" spans="1:2" x14ac:dyDescent="0.25">
      <c r="A4609" s="474">
        <v>37873</v>
      </c>
      <c r="B4609" s="475">
        <v>1.1074999999999999</v>
      </c>
    </row>
    <row r="4610" spans="1:2" x14ac:dyDescent="0.25">
      <c r="A4610" s="474">
        <v>37872</v>
      </c>
      <c r="B4610" s="475">
        <v>1.1096999999999999</v>
      </c>
    </row>
    <row r="4611" spans="1:2" x14ac:dyDescent="0.25">
      <c r="A4611" s="474">
        <v>37871</v>
      </c>
      <c r="B4611" s="475">
        <v>1.1096999999999999</v>
      </c>
    </row>
    <row r="4612" spans="1:2" x14ac:dyDescent="0.25">
      <c r="A4612" s="474">
        <v>37870</v>
      </c>
      <c r="B4612" s="475">
        <v>1.1104000000000001</v>
      </c>
    </row>
    <row r="4613" spans="1:2" x14ac:dyDescent="0.25">
      <c r="A4613" s="474">
        <v>37869</v>
      </c>
      <c r="B4613" s="475">
        <v>1.0939000000000001</v>
      </c>
    </row>
    <row r="4614" spans="1:2" x14ac:dyDescent="0.25">
      <c r="A4614" s="474">
        <v>37868</v>
      </c>
      <c r="B4614" s="475">
        <v>1.0839000000000001</v>
      </c>
    </row>
    <row r="4615" spans="1:2" x14ac:dyDescent="0.25">
      <c r="A4615" s="474">
        <v>37867</v>
      </c>
      <c r="B4615" s="475">
        <v>1.0814999999999999</v>
      </c>
    </row>
    <row r="4616" spans="1:2" x14ac:dyDescent="0.25">
      <c r="A4616" s="474">
        <v>37866</v>
      </c>
      <c r="B4616" s="475">
        <v>1.0966</v>
      </c>
    </row>
    <row r="4617" spans="1:2" x14ac:dyDescent="0.25">
      <c r="A4617" s="474">
        <v>37865</v>
      </c>
      <c r="B4617" s="475">
        <v>1.0985</v>
      </c>
    </row>
    <row r="4618" spans="1:2" x14ac:dyDescent="0.25">
      <c r="A4618" s="474">
        <v>37864</v>
      </c>
      <c r="B4618" s="475">
        <v>1.0981000000000001</v>
      </c>
    </row>
    <row r="4619" spans="1:2" x14ac:dyDescent="0.25">
      <c r="A4619" s="474">
        <v>37863</v>
      </c>
      <c r="B4619" s="475">
        <v>1.0987</v>
      </c>
    </row>
    <row r="4620" spans="1:2" x14ac:dyDescent="0.25">
      <c r="A4620" s="474">
        <v>37862</v>
      </c>
      <c r="B4620" s="475">
        <v>1.087</v>
      </c>
    </row>
    <row r="4621" spans="1:2" x14ac:dyDescent="0.25">
      <c r="A4621" s="474">
        <v>37861</v>
      </c>
      <c r="B4621" s="475">
        <v>1.0875999999999999</v>
      </c>
    </row>
    <row r="4622" spans="1:2" x14ac:dyDescent="0.25">
      <c r="A4622" s="474">
        <v>37860</v>
      </c>
      <c r="B4622" s="475">
        <v>1.087</v>
      </c>
    </row>
    <row r="4623" spans="1:2" x14ac:dyDescent="0.25">
      <c r="A4623" s="474">
        <v>37859</v>
      </c>
      <c r="B4623" s="475">
        <v>1.0871</v>
      </c>
    </row>
    <row r="4624" spans="1:2" x14ac:dyDescent="0.25">
      <c r="A4624" s="474">
        <v>37858</v>
      </c>
      <c r="B4624" s="475">
        <v>1.0867</v>
      </c>
    </row>
    <row r="4625" spans="1:2" x14ac:dyDescent="0.25">
      <c r="A4625" s="474">
        <v>37857</v>
      </c>
      <c r="B4625" s="475">
        <v>1.0873999999999999</v>
      </c>
    </row>
    <row r="4626" spans="1:2" x14ac:dyDescent="0.25">
      <c r="A4626" s="474">
        <v>37856</v>
      </c>
      <c r="B4626" s="475">
        <v>1.0889</v>
      </c>
    </row>
    <row r="4627" spans="1:2" x14ac:dyDescent="0.25">
      <c r="A4627" s="474">
        <v>37855</v>
      </c>
      <c r="B4627" s="475">
        <v>1.0919000000000001</v>
      </c>
    </row>
    <row r="4628" spans="1:2" x14ac:dyDescent="0.25">
      <c r="A4628" s="474">
        <v>37854</v>
      </c>
      <c r="B4628" s="475">
        <v>1.1114999999999999</v>
      </c>
    </row>
    <row r="4629" spans="1:2" x14ac:dyDescent="0.25">
      <c r="A4629" s="474">
        <v>37853</v>
      </c>
      <c r="B4629" s="475">
        <v>1.1137999999999999</v>
      </c>
    </row>
    <row r="4630" spans="1:2" x14ac:dyDescent="0.25">
      <c r="A4630" s="474">
        <v>37852</v>
      </c>
      <c r="B4630" s="475">
        <v>1.1144000000000001</v>
      </c>
    </row>
    <row r="4631" spans="1:2" x14ac:dyDescent="0.25">
      <c r="A4631" s="474">
        <v>37851</v>
      </c>
      <c r="B4631" s="475">
        <v>1.1232</v>
      </c>
    </row>
    <row r="4632" spans="1:2" x14ac:dyDescent="0.25">
      <c r="A4632" s="474">
        <v>37850</v>
      </c>
      <c r="B4632" s="475">
        <v>1.1253</v>
      </c>
    </row>
    <row r="4633" spans="1:2" x14ac:dyDescent="0.25">
      <c r="A4633" s="474">
        <v>37849</v>
      </c>
      <c r="B4633" s="475">
        <v>1.1264000000000001</v>
      </c>
    </row>
    <row r="4634" spans="1:2" x14ac:dyDescent="0.25">
      <c r="A4634" s="474">
        <v>37848</v>
      </c>
      <c r="B4634" s="475">
        <v>1.1262000000000001</v>
      </c>
    </row>
    <row r="4635" spans="1:2" x14ac:dyDescent="0.25">
      <c r="A4635" s="474">
        <v>37847</v>
      </c>
      <c r="B4635" s="475">
        <v>1.1321000000000001</v>
      </c>
    </row>
    <row r="4636" spans="1:2" x14ac:dyDescent="0.25">
      <c r="A4636" s="474">
        <v>37846</v>
      </c>
      <c r="B4636" s="475">
        <v>1.1283000000000001</v>
      </c>
    </row>
    <row r="4637" spans="1:2" x14ac:dyDescent="0.25">
      <c r="A4637" s="474">
        <v>37845</v>
      </c>
      <c r="B4637" s="475">
        <v>1.1356999999999999</v>
      </c>
    </row>
    <row r="4638" spans="1:2" x14ac:dyDescent="0.25">
      <c r="A4638" s="474">
        <v>37844</v>
      </c>
      <c r="B4638" s="475">
        <v>1.1298999999999999</v>
      </c>
    </row>
    <row r="4639" spans="1:2" x14ac:dyDescent="0.25">
      <c r="A4639" s="474">
        <v>37843</v>
      </c>
      <c r="B4639" s="475">
        <v>1.1297999999999999</v>
      </c>
    </row>
    <row r="4640" spans="1:2" x14ac:dyDescent="0.25">
      <c r="A4640" s="474">
        <v>37842</v>
      </c>
      <c r="B4640" s="475">
        <v>1.1306</v>
      </c>
    </row>
    <row r="4641" spans="1:2" x14ac:dyDescent="0.25">
      <c r="A4641" s="474">
        <v>37841</v>
      </c>
      <c r="B4641" s="475">
        <v>1.1372</v>
      </c>
    </row>
    <row r="4642" spans="1:2" x14ac:dyDescent="0.25">
      <c r="A4642" s="474">
        <v>37840</v>
      </c>
      <c r="B4642" s="475">
        <v>1.1332</v>
      </c>
    </row>
    <row r="4643" spans="1:2" x14ac:dyDescent="0.25">
      <c r="A4643" s="474">
        <v>37839</v>
      </c>
      <c r="B4643" s="475">
        <v>1.1386000000000001</v>
      </c>
    </row>
    <row r="4644" spans="1:2" x14ac:dyDescent="0.25">
      <c r="A4644" s="474">
        <v>37838</v>
      </c>
      <c r="B4644" s="475">
        <v>1.1356999999999999</v>
      </c>
    </row>
    <row r="4645" spans="1:2" x14ac:dyDescent="0.25">
      <c r="A4645" s="474">
        <v>37837</v>
      </c>
      <c r="B4645" s="475">
        <v>1.1274999999999999</v>
      </c>
    </row>
    <row r="4646" spans="1:2" x14ac:dyDescent="0.25">
      <c r="A4646" s="474">
        <v>37836</v>
      </c>
      <c r="B4646" s="475">
        <v>1.1276999999999999</v>
      </c>
    </row>
    <row r="4647" spans="1:2" x14ac:dyDescent="0.25">
      <c r="A4647" s="474">
        <v>37835</v>
      </c>
      <c r="B4647" s="475">
        <v>1.1274</v>
      </c>
    </row>
    <row r="4648" spans="1:2" x14ac:dyDescent="0.25">
      <c r="A4648" s="474">
        <v>37834</v>
      </c>
      <c r="B4648" s="475">
        <v>1.1231</v>
      </c>
    </row>
    <row r="4649" spans="1:2" x14ac:dyDescent="0.25">
      <c r="A4649" s="474">
        <v>37833</v>
      </c>
      <c r="B4649" s="475">
        <v>1.1342000000000001</v>
      </c>
    </row>
    <row r="4650" spans="1:2" x14ac:dyDescent="0.25">
      <c r="A4650" s="474">
        <v>37832</v>
      </c>
      <c r="B4650" s="475">
        <v>1.1438999999999999</v>
      </c>
    </row>
    <row r="4651" spans="1:2" x14ac:dyDescent="0.25">
      <c r="A4651" s="474">
        <v>37831</v>
      </c>
      <c r="B4651" s="475">
        <v>1.1492</v>
      </c>
    </row>
    <row r="4652" spans="1:2" x14ac:dyDescent="0.25">
      <c r="A4652" s="474">
        <v>37830</v>
      </c>
      <c r="B4652" s="475">
        <v>1.1496</v>
      </c>
    </row>
    <row r="4653" spans="1:2" x14ac:dyDescent="0.25">
      <c r="A4653" s="474">
        <v>37829</v>
      </c>
      <c r="B4653" s="475">
        <v>1.1513</v>
      </c>
    </row>
    <row r="4654" spans="1:2" x14ac:dyDescent="0.25">
      <c r="A4654" s="474">
        <v>37828</v>
      </c>
      <c r="B4654" s="475">
        <v>1.1511</v>
      </c>
    </row>
    <row r="4655" spans="1:2" x14ac:dyDescent="0.25">
      <c r="A4655" s="474">
        <v>37827</v>
      </c>
      <c r="B4655" s="475">
        <v>1.1475</v>
      </c>
    </row>
    <row r="4656" spans="1:2" x14ac:dyDescent="0.25">
      <c r="A4656" s="474">
        <v>37826</v>
      </c>
      <c r="B4656" s="475">
        <v>1.1485000000000001</v>
      </c>
    </row>
    <row r="4657" spans="1:2" x14ac:dyDescent="0.25">
      <c r="A4657" s="474">
        <v>37825</v>
      </c>
      <c r="B4657" s="475">
        <v>1.1324000000000001</v>
      </c>
    </row>
    <row r="4658" spans="1:2" x14ac:dyDescent="0.25">
      <c r="A4658" s="474">
        <v>37824</v>
      </c>
      <c r="B4658" s="475">
        <v>1.1351</v>
      </c>
    </row>
    <row r="4659" spans="1:2" x14ac:dyDescent="0.25">
      <c r="A4659" s="474">
        <v>37823</v>
      </c>
      <c r="B4659" s="475">
        <v>1.1262000000000001</v>
      </c>
    </row>
    <row r="4660" spans="1:2" x14ac:dyDescent="0.25">
      <c r="A4660" s="474">
        <v>37822</v>
      </c>
      <c r="B4660" s="475">
        <v>1.1269</v>
      </c>
    </row>
    <row r="4661" spans="1:2" x14ac:dyDescent="0.25">
      <c r="A4661" s="474">
        <v>37821</v>
      </c>
      <c r="B4661" s="475">
        <v>1.1271</v>
      </c>
    </row>
    <row r="4662" spans="1:2" x14ac:dyDescent="0.25">
      <c r="A4662" s="474">
        <v>37820</v>
      </c>
      <c r="B4662" s="475">
        <v>1.1202000000000001</v>
      </c>
    </row>
    <row r="4663" spans="1:2" x14ac:dyDescent="0.25">
      <c r="A4663" s="474">
        <v>37819</v>
      </c>
      <c r="B4663" s="475">
        <v>1.1213</v>
      </c>
    </row>
    <row r="4664" spans="1:2" x14ac:dyDescent="0.25">
      <c r="A4664" s="474">
        <v>37818</v>
      </c>
      <c r="B4664" s="475">
        <v>1.1173999999999999</v>
      </c>
    </row>
    <row r="4665" spans="1:2" x14ac:dyDescent="0.25">
      <c r="A4665" s="474">
        <v>37817</v>
      </c>
      <c r="B4665" s="475">
        <v>1.1271</v>
      </c>
    </row>
    <row r="4666" spans="1:2" x14ac:dyDescent="0.25">
      <c r="A4666" s="474">
        <v>37816</v>
      </c>
      <c r="B4666" s="475">
        <v>1.1294999999999999</v>
      </c>
    </row>
    <row r="4667" spans="1:2" x14ac:dyDescent="0.25">
      <c r="A4667" s="474">
        <v>37815</v>
      </c>
      <c r="B4667" s="475">
        <v>1.1266</v>
      </c>
    </row>
    <row r="4668" spans="1:2" x14ac:dyDescent="0.25">
      <c r="A4668" s="474">
        <v>37814</v>
      </c>
      <c r="B4668" s="475">
        <v>1.1294</v>
      </c>
    </row>
    <row r="4669" spans="1:2" x14ac:dyDescent="0.25">
      <c r="A4669" s="474">
        <v>37813</v>
      </c>
      <c r="B4669" s="475">
        <v>1.1376999999999999</v>
      </c>
    </row>
    <row r="4670" spans="1:2" x14ac:dyDescent="0.25">
      <c r="A4670" s="474">
        <v>37812</v>
      </c>
      <c r="B4670" s="475">
        <v>1.1345000000000001</v>
      </c>
    </row>
    <row r="4671" spans="1:2" x14ac:dyDescent="0.25">
      <c r="A4671" s="474">
        <v>37811</v>
      </c>
      <c r="B4671" s="475">
        <v>1.1316999999999999</v>
      </c>
    </row>
    <row r="4672" spans="1:2" x14ac:dyDescent="0.25">
      <c r="A4672" s="474">
        <v>37810</v>
      </c>
      <c r="B4672" s="475">
        <v>1.1316999999999999</v>
      </c>
    </row>
    <row r="4673" spans="1:2" x14ac:dyDescent="0.25">
      <c r="A4673" s="474">
        <v>37809</v>
      </c>
      <c r="B4673" s="475">
        <v>1.1479999999999999</v>
      </c>
    </row>
    <row r="4674" spans="1:2" x14ac:dyDescent="0.25">
      <c r="A4674" s="474">
        <v>37808</v>
      </c>
      <c r="B4674" s="475">
        <v>1.1473</v>
      </c>
    </row>
    <row r="4675" spans="1:2" x14ac:dyDescent="0.25">
      <c r="A4675" s="474">
        <v>37807</v>
      </c>
      <c r="B4675" s="475">
        <v>1.1489</v>
      </c>
    </row>
    <row r="4676" spans="1:2" x14ac:dyDescent="0.25">
      <c r="A4676" s="474">
        <v>37806</v>
      </c>
      <c r="B4676" s="475">
        <v>1.1494</v>
      </c>
    </row>
    <row r="4677" spans="1:2" x14ac:dyDescent="0.25">
      <c r="A4677" s="474">
        <v>37805</v>
      </c>
      <c r="B4677" s="475">
        <v>1.1539999999999999</v>
      </c>
    </row>
    <row r="4678" spans="1:2" x14ac:dyDescent="0.25">
      <c r="A4678" s="474">
        <v>37804</v>
      </c>
      <c r="B4678" s="475">
        <v>1.1558999999999999</v>
      </c>
    </row>
    <row r="4679" spans="1:2" x14ac:dyDescent="0.25">
      <c r="A4679" s="474">
        <v>37803</v>
      </c>
      <c r="B4679" s="475">
        <v>1.1503000000000001</v>
      </c>
    </row>
    <row r="4680" spans="1:2" x14ac:dyDescent="0.25">
      <c r="A4680" s="474">
        <v>37802</v>
      </c>
      <c r="B4680" s="475">
        <v>1.1434</v>
      </c>
    </row>
    <row r="4681" spans="1:2" x14ac:dyDescent="0.25">
      <c r="A4681" s="474">
        <v>37801</v>
      </c>
      <c r="B4681" s="475">
        <v>1.1423000000000001</v>
      </c>
    </row>
    <row r="4682" spans="1:2" x14ac:dyDescent="0.25">
      <c r="A4682" s="474">
        <v>37800</v>
      </c>
      <c r="B4682" s="475">
        <v>1.1431</v>
      </c>
    </row>
    <row r="4683" spans="1:2" x14ac:dyDescent="0.25">
      <c r="A4683" s="474">
        <v>37799</v>
      </c>
      <c r="B4683" s="475">
        <v>1.1423000000000001</v>
      </c>
    </row>
    <row r="4684" spans="1:2" x14ac:dyDescent="0.25">
      <c r="A4684" s="474">
        <v>37798</v>
      </c>
      <c r="B4684" s="475">
        <v>1.1539999999999999</v>
      </c>
    </row>
    <row r="4685" spans="1:2" x14ac:dyDescent="0.25">
      <c r="A4685" s="474">
        <v>37797</v>
      </c>
      <c r="B4685" s="475">
        <v>1.1508</v>
      </c>
    </row>
    <row r="4686" spans="1:2" x14ac:dyDescent="0.25">
      <c r="A4686" s="474">
        <v>37796</v>
      </c>
      <c r="B4686" s="475">
        <v>1.1553</v>
      </c>
    </row>
    <row r="4687" spans="1:2" x14ac:dyDescent="0.25">
      <c r="A4687" s="474">
        <v>37795</v>
      </c>
      <c r="B4687" s="475">
        <v>1.1577</v>
      </c>
    </row>
    <row r="4688" spans="1:2" x14ac:dyDescent="0.25">
      <c r="A4688" s="474">
        <v>37794</v>
      </c>
      <c r="B4688" s="475">
        <v>1.161</v>
      </c>
    </row>
    <row r="4689" spans="1:2" x14ac:dyDescent="0.25">
      <c r="A4689" s="474">
        <v>37793</v>
      </c>
      <c r="B4689" s="475">
        <v>1.1599999999999999</v>
      </c>
    </row>
    <row r="4690" spans="1:2" x14ac:dyDescent="0.25">
      <c r="A4690" s="474">
        <v>37792</v>
      </c>
      <c r="B4690" s="475">
        <v>1.1724000000000001</v>
      </c>
    </row>
    <row r="4691" spans="1:2" x14ac:dyDescent="0.25">
      <c r="A4691" s="474">
        <v>37791</v>
      </c>
      <c r="B4691" s="475">
        <v>1.1688000000000001</v>
      </c>
    </row>
    <row r="4692" spans="1:2" x14ac:dyDescent="0.25">
      <c r="A4692" s="474">
        <v>37790</v>
      </c>
      <c r="B4692" s="475">
        <v>1.1780999999999999</v>
      </c>
    </row>
    <row r="4693" spans="1:2" x14ac:dyDescent="0.25">
      <c r="A4693" s="474">
        <v>37789</v>
      </c>
      <c r="B4693" s="475">
        <v>1.1822999999999999</v>
      </c>
    </row>
    <row r="4694" spans="1:2" x14ac:dyDescent="0.25">
      <c r="A4694" s="474">
        <v>37788</v>
      </c>
      <c r="B4694" s="475">
        <v>1.1875</v>
      </c>
    </row>
    <row r="4695" spans="1:2" x14ac:dyDescent="0.25">
      <c r="A4695" s="474">
        <v>37787</v>
      </c>
      <c r="B4695" s="475">
        <v>1.1868000000000001</v>
      </c>
    </row>
    <row r="4696" spans="1:2" x14ac:dyDescent="0.25">
      <c r="A4696" s="474">
        <v>37786</v>
      </c>
      <c r="B4696" s="475">
        <v>1.1859999999999999</v>
      </c>
    </row>
    <row r="4697" spans="1:2" x14ac:dyDescent="0.25">
      <c r="A4697" s="474">
        <v>37785</v>
      </c>
      <c r="B4697" s="475">
        <v>1.177</v>
      </c>
    </row>
    <row r="4698" spans="1:2" x14ac:dyDescent="0.25">
      <c r="A4698" s="474">
        <v>37784</v>
      </c>
      <c r="B4698" s="475">
        <v>1.1755</v>
      </c>
    </row>
    <row r="4699" spans="1:2" x14ac:dyDescent="0.25">
      <c r="A4699" s="474">
        <v>37783</v>
      </c>
      <c r="B4699" s="475">
        <v>1.1671</v>
      </c>
    </row>
    <row r="4700" spans="1:2" x14ac:dyDescent="0.25">
      <c r="A4700" s="474">
        <v>37782</v>
      </c>
      <c r="B4700" s="475">
        <v>1.1711</v>
      </c>
    </row>
    <row r="4701" spans="1:2" x14ac:dyDescent="0.25">
      <c r="A4701" s="474">
        <v>37781</v>
      </c>
      <c r="B4701" s="475">
        <v>1.1698</v>
      </c>
    </row>
    <row r="4702" spans="1:2" x14ac:dyDescent="0.25">
      <c r="A4702" s="474">
        <v>37780</v>
      </c>
      <c r="B4702" s="475">
        <v>1.1696</v>
      </c>
    </row>
    <row r="4703" spans="1:2" x14ac:dyDescent="0.25">
      <c r="A4703" s="474">
        <v>37779</v>
      </c>
      <c r="B4703" s="475">
        <v>1.1697</v>
      </c>
    </row>
    <row r="4704" spans="1:2" x14ac:dyDescent="0.25">
      <c r="A4704" s="474">
        <v>37778</v>
      </c>
      <c r="B4704" s="475">
        <v>1.1832</v>
      </c>
    </row>
    <row r="4705" spans="1:2" x14ac:dyDescent="0.25">
      <c r="A4705" s="474">
        <v>37777</v>
      </c>
      <c r="B4705" s="475">
        <v>1.1638999999999999</v>
      </c>
    </row>
    <row r="4706" spans="1:2" x14ac:dyDescent="0.25">
      <c r="A4706" s="474">
        <v>37776</v>
      </c>
      <c r="B4706" s="475">
        <v>1.1732</v>
      </c>
    </row>
    <row r="4707" spans="1:2" x14ac:dyDescent="0.25">
      <c r="A4707" s="474">
        <v>37775</v>
      </c>
      <c r="B4707" s="475">
        <v>1.1751</v>
      </c>
    </row>
    <row r="4708" spans="1:2" x14ac:dyDescent="0.25">
      <c r="A4708" s="474">
        <v>37774</v>
      </c>
      <c r="B4708" s="475">
        <v>1.1712</v>
      </c>
    </row>
    <row r="4709" spans="1:2" x14ac:dyDescent="0.25">
      <c r="A4709" s="474">
        <v>37773</v>
      </c>
      <c r="B4709" s="475">
        <v>1.1771</v>
      </c>
    </row>
    <row r="4710" spans="1:2" x14ac:dyDescent="0.25">
      <c r="A4710" s="474">
        <v>37772</v>
      </c>
      <c r="B4710" s="475">
        <v>1.1778999999999999</v>
      </c>
    </row>
    <row r="4711" spans="1:2" x14ac:dyDescent="0.25">
      <c r="A4711" s="474">
        <v>37771</v>
      </c>
      <c r="B4711" s="475">
        <v>1.1904999999999999</v>
      </c>
    </row>
    <row r="4712" spans="1:2" x14ac:dyDescent="0.25">
      <c r="A4712" s="474">
        <v>37770</v>
      </c>
      <c r="B4712" s="475">
        <v>1.1765000000000001</v>
      </c>
    </row>
    <row r="4713" spans="1:2" x14ac:dyDescent="0.25">
      <c r="A4713" s="474">
        <v>37769</v>
      </c>
      <c r="B4713" s="475">
        <v>1.1811</v>
      </c>
    </row>
    <row r="4714" spans="1:2" x14ac:dyDescent="0.25">
      <c r="A4714" s="474">
        <v>37768</v>
      </c>
      <c r="B4714" s="475">
        <v>1.1871</v>
      </c>
    </row>
    <row r="4715" spans="1:2" x14ac:dyDescent="0.25">
      <c r="A4715" s="474">
        <v>37767</v>
      </c>
      <c r="B4715" s="475">
        <v>1.1827000000000001</v>
      </c>
    </row>
    <row r="4716" spans="1:2" x14ac:dyDescent="0.25">
      <c r="A4716" s="474">
        <v>37766</v>
      </c>
      <c r="B4716" s="475">
        <v>1.1839999999999999</v>
      </c>
    </row>
    <row r="4717" spans="1:2" x14ac:dyDescent="0.25">
      <c r="A4717" s="474">
        <v>37765</v>
      </c>
      <c r="B4717" s="475">
        <v>1.1831</v>
      </c>
    </row>
    <row r="4718" spans="1:2" x14ac:dyDescent="0.25">
      <c r="A4718" s="474">
        <v>37764</v>
      </c>
      <c r="B4718" s="475">
        <v>1.1698999999999999</v>
      </c>
    </row>
    <row r="4719" spans="1:2" x14ac:dyDescent="0.25">
      <c r="A4719" s="474">
        <v>37763</v>
      </c>
      <c r="B4719" s="475">
        <v>1.1635</v>
      </c>
    </row>
    <row r="4720" spans="1:2" x14ac:dyDescent="0.25">
      <c r="A4720" s="474">
        <v>37762</v>
      </c>
      <c r="B4720" s="475">
        <v>1.1706000000000001</v>
      </c>
    </row>
    <row r="4721" spans="1:2" x14ac:dyDescent="0.25">
      <c r="A4721" s="474">
        <v>37761</v>
      </c>
      <c r="B4721" s="475">
        <v>1.1648000000000001</v>
      </c>
    </row>
    <row r="4722" spans="1:2" x14ac:dyDescent="0.25">
      <c r="A4722" s="474">
        <v>37760</v>
      </c>
      <c r="B4722" s="475">
        <v>1.1583000000000001</v>
      </c>
    </row>
    <row r="4723" spans="1:2" x14ac:dyDescent="0.25">
      <c r="A4723" s="474">
        <v>37759</v>
      </c>
      <c r="B4723" s="475">
        <v>1.1592</v>
      </c>
    </row>
    <row r="4724" spans="1:2" x14ac:dyDescent="0.25">
      <c r="A4724" s="474">
        <v>37758</v>
      </c>
      <c r="B4724" s="475">
        <v>1.1577999999999999</v>
      </c>
    </row>
    <row r="4725" spans="1:2" x14ac:dyDescent="0.25">
      <c r="A4725" s="474">
        <v>37757</v>
      </c>
      <c r="B4725" s="475">
        <v>1.1380999999999999</v>
      </c>
    </row>
    <row r="4726" spans="1:2" x14ac:dyDescent="0.25">
      <c r="A4726" s="474">
        <v>37756</v>
      </c>
      <c r="B4726" s="475">
        <v>1.1489</v>
      </c>
    </row>
    <row r="4727" spans="1:2" x14ac:dyDescent="0.25">
      <c r="A4727" s="474">
        <v>37755</v>
      </c>
      <c r="B4727" s="475">
        <v>1.1527000000000001</v>
      </c>
    </row>
    <row r="4728" spans="1:2" x14ac:dyDescent="0.25">
      <c r="A4728" s="474">
        <v>37754</v>
      </c>
      <c r="B4728" s="475">
        <v>1.1556999999999999</v>
      </c>
    </row>
    <row r="4729" spans="1:2" x14ac:dyDescent="0.25">
      <c r="A4729" s="474">
        <v>37753</v>
      </c>
      <c r="B4729" s="475">
        <v>1.1529</v>
      </c>
    </row>
    <row r="4730" spans="1:2" x14ac:dyDescent="0.25">
      <c r="A4730" s="474">
        <v>37752</v>
      </c>
      <c r="B4730" s="475">
        <v>1.1496999999999999</v>
      </c>
    </row>
    <row r="4731" spans="1:2" x14ac:dyDescent="0.25">
      <c r="A4731" s="474">
        <v>37751</v>
      </c>
      <c r="B4731" s="475">
        <v>1.1485000000000001</v>
      </c>
    </row>
    <row r="4732" spans="1:2" x14ac:dyDescent="0.25">
      <c r="A4732" s="474">
        <v>37750</v>
      </c>
      <c r="B4732" s="475">
        <v>1.1496</v>
      </c>
    </row>
    <row r="4733" spans="1:2" x14ac:dyDescent="0.25">
      <c r="A4733" s="474">
        <v>37749</v>
      </c>
      <c r="B4733" s="475">
        <v>1.1355</v>
      </c>
    </row>
    <row r="4734" spans="1:2" x14ac:dyDescent="0.25">
      <c r="A4734" s="474">
        <v>37748</v>
      </c>
      <c r="B4734" s="475">
        <v>1.1426000000000001</v>
      </c>
    </row>
    <row r="4735" spans="1:2" x14ac:dyDescent="0.25">
      <c r="A4735" s="474">
        <v>37747</v>
      </c>
      <c r="B4735" s="475">
        <v>1.1288</v>
      </c>
    </row>
    <row r="4736" spans="1:2" x14ac:dyDescent="0.25">
      <c r="A4736" s="474">
        <v>37746</v>
      </c>
      <c r="B4736" s="475">
        <v>1.1232</v>
      </c>
    </row>
    <row r="4737" spans="1:2" x14ac:dyDescent="0.25">
      <c r="A4737" s="474">
        <v>37745</v>
      </c>
      <c r="B4737" s="475">
        <v>1.1226</v>
      </c>
    </row>
    <row r="4738" spans="1:2" x14ac:dyDescent="0.25">
      <c r="A4738" s="474">
        <v>37744</v>
      </c>
      <c r="B4738" s="475">
        <v>1.1227</v>
      </c>
    </row>
    <row r="4739" spans="1:2" x14ac:dyDescent="0.25">
      <c r="A4739" s="474">
        <v>37743</v>
      </c>
      <c r="B4739" s="475">
        <v>1.1234999999999999</v>
      </c>
    </row>
    <row r="4740" spans="1:2" x14ac:dyDescent="0.25">
      <c r="A4740" s="474">
        <v>37742</v>
      </c>
      <c r="B4740" s="475">
        <v>1.1171</v>
      </c>
    </row>
    <row r="4741" spans="1:2" x14ac:dyDescent="0.25">
      <c r="A4741" s="474">
        <v>37741</v>
      </c>
      <c r="B4741" s="475">
        <v>1.1082000000000001</v>
      </c>
    </row>
    <row r="4742" spans="1:2" x14ac:dyDescent="0.25">
      <c r="A4742" s="474">
        <v>37740</v>
      </c>
      <c r="B4742" s="475">
        <v>1.0983000000000001</v>
      </c>
    </row>
    <row r="4743" spans="1:2" x14ac:dyDescent="0.25">
      <c r="A4743" s="474">
        <v>37739</v>
      </c>
      <c r="B4743" s="475">
        <v>1.1033999999999999</v>
      </c>
    </row>
    <row r="4744" spans="1:2" x14ac:dyDescent="0.25">
      <c r="A4744" s="474">
        <v>37738</v>
      </c>
      <c r="B4744" s="475">
        <v>1.1034999999999999</v>
      </c>
    </row>
    <row r="4745" spans="1:2" x14ac:dyDescent="0.25">
      <c r="A4745" s="474">
        <v>37737</v>
      </c>
      <c r="B4745" s="475">
        <v>1.1033999999999999</v>
      </c>
    </row>
    <row r="4746" spans="1:2" x14ac:dyDescent="0.25">
      <c r="A4746" s="474">
        <v>37736</v>
      </c>
      <c r="B4746" s="475">
        <v>1.103</v>
      </c>
    </row>
    <row r="4747" spans="1:2" x14ac:dyDescent="0.25">
      <c r="A4747" s="474">
        <v>37735</v>
      </c>
      <c r="B4747" s="475">
        <v>1.0972999999999999</v>
      </c>
    </row>
    <row r="4748" spans="1:2" x14ac:dyDescent="0.25">
      <c r="A4748" s="474">
        <v>37734</v>
      </c>
      <c r="B4748" s="475">
        <v>1.0966</v>
      </c>
    </row>
    <row r="4749" spans="1:2" x14ac:dyDescent="0.25">
      <c r="A4749" s="474">
        <v>37733</v>
      </c>
      <c r="B4749" s="475">
        <v>1.0869</v>
      </c>
    </row>
    <row r="4750" spans="1:2" x14ac:dyDescent="0.25">
      <c r="A4750" s="474">
        <v>37732</v>
      </c>
      <c r="B4750" s="475">
        <v>1.0885</v>
      </c>
    </row>
    <row r="4751" spans="1:2" x14ac:dyDescent="0.25">
      <c r="A4751" s="474">
        <v>37731</v>
      </c>
      <c r="B4751" s="475">
        <v>1.0871</v>
      </c>
    </row>
    <row r="4752" spans="1:2" x14ac:dyDescent="0.25">
      <c r="A4752" s="474">
        <v>37730</v>
      </c>
      <c r="B4752" s="475">
        <v>1.0878000000000001</v>
      </c>
    </row>
    <row r="4753" spans="1:2" x14ac:dyDescent="0.25">
      <c r="A4753" s="474">
        <v>37729</v>
      </c>
      <c r="B4753" s="475">
        <v>1.0873999999999999</v>
      </c>
    </row>
    <row r="4754" spans="1:2" x14ac:dyDescent="0.25">
      <c r="A4754" s="474">
        <v>37728</v>
      </c>
      <c r="B4754" s="475">
        <v>1.0911999999999999</v>
      </c>
    </row>
    <row r="4755" spans="1:2" x14ac:dyDescent="0.25">
      <c r="A4755" s="474">
        <v>37727</v>
      </c>
      <c r="B4755" s="475">
        <v>1.0795999999999999</v>
      </c>
    </row>
    <row r="4756" spans="1:2" x14ac:dyDescent="0.25">
      <c r="A4756" s="474">
        <v>37726</v>
      </c>
      <c r="B4756" s="475">
        <v>1.0745</v>
      </c>
    </row>
    <row r="4757" spans="1:2" x14ac:dyDescent="0.25">
      <c r="A4757" s="474">
        <v>37725</v>
      </c>
      <c r="B4757" s="475">
        <v>1.0742</v>
      </c>
    </row>
    <row r="4758" spans="1:2" x14ac:dyDescent="0.25">
      <c r="A4758" s="474">
        <v>37724</v>
      </c>
      <c r="B4758" s="475">
        <v>1.0749</v>
      </c>
    </row>
    <row r="4759" spans="1:2" x14ac:dyDescent="0.25">
      <c r="A4759" s="474">
        <v>37723</v>
      </c>
      <c r="B4759" s="475">
        <v>1.0752999999999999</v>
      </c>
    </row>
    <row r="4760" spans="1:2" x14ac:dyDescent="0.25">
      <c r="A4760" s="474">
        <v>37722</v>
      </c>
      <c r="B4760" s="475">
        <v>1.0786</v>
      </c>
    </row>
    <row r="4761" spans="1:2" x14ac:dyDescent="0.25">
      <c r="A4761" s="474">
        <v>37721</v>
      </c>
      <c r="B4761" s="475">
        <v>1.077</v>
      </c>
    </row>
    <row r="4762" spans="1:2" x14ac:dyDescent="0.25">
      <c r="A4762" s="474">
        <v>37720</v>
      </c>
      <c r="B4762" s="475">
        <v>1.0706</v>
      </c>
    </row>
    <row r="4763" spans="1:2" x14ac:dyDescent="0.25">
      <c r="A4763" s="474">
        <v>37719</v>
      </c>
      <c r="B4763" s="475">
        <v>1.0692999999999999</v>
      </c>
    </row>
    <row r="4764" spans="1:2" x14ac:dyDescent="0.25">
      <c r="A4764" s="474">
        <v>37718</v>
      </c>
      <c r="B4764" s="475">
        <v>1.0732999999999999</v>
      </c>
    </row>
    <row r="4765" spans="1:2" x14ac:dyDescent="0.25">
      <c r="A4765" s="474">
        <v>37717</v>
      </c>
      <c r="B4765" s="475">
        <v>1.0736000000000001</v>
      </c>
    </row>
    <row r="4766" spans="1:2" x14ac:dyDescent="0.25">
      <c r="A4766" s="474">
        <v>37716</v>
      </c>
      <c r="B4766" s="475">
        <v>1.0730999999999999</v>
      </c>
    </row>
    <row r="4767" spans="1:2" x14ac:dyDescent="0.25">
      <c r="A4767" s="474">
        <v>37715</v>
      </c>
      <c r="B4767" s="475">
        <v>1.0752999999999999</v>
      </c>
    </row>
    <row r="4768" spans="1:2" x14ac:dyDescent="0.25">
      <c r="A4768" s="474">
        <v>37714</v>
      </c>
      <c r="B4768" s="475">
        <v>1.0764</v>
      </c>
    </row>
    <row r="4769" spans="1:2" x14ac:dyDescent="0.25">
      <c r="A4769" s="474">
        <v>37713</v>
      </c>
      <c r="B4769" s="475">
        <v>1.0907</v>
      </c>
    </row>
    <row r="4770" spans="1:2" x14ac:dyDescent="0.25">
      <c r="A4770" s="474">
        <v>37712</v>
      </c>
      <c r="B4770" s="475">
        <v>1.0925</v>
      </c>
    </row>
    <row r="4771" spans="1:2" x14ac:dyDescent="0.25">
      <c r="A4771" s="474">
        <v>37711</v>
      </c>
      <c r="B4771" s="475">
        <v>1.0794999999999999</v>
      </c>
    </row>
    <row r="4772" spans="1:2" x14ac:dyDescent="0.25">
      <c r="A4772" s="474">
        <v>37710</v>
      </c>
      <c r="B4772" s="475">
        <v>1.0774999999999999</v>
      </c>
    </row>
    <row r="4773" spans="1:2" x14ac:dyDescent="0.25">
      <c r="A4773" s="474">
        <v>37709</v>
      </c>
      <c r="B4773" s="475">
        <v>1.0779000000000001</v>
      </c>
    </row>
    <row r="4774" spans="1:2" x14ac:dyDescent="0.25">
      <c r="A4774" s="474">
        <v>37708</v>
      </c>
      <c r="B4774" s="475">
        <v>1.0694999999999999</v>
      </c>
    </row>
    <row r="4775" spans="1:2" x14ac:dyDescent="0.25">
      <c r="A4775" s="474">
        <v>37707</v>
      </c>
      <c r="B4775" s="475">
        <v>1.0685</v>
      </c>
    </row>
    <row r="4776" spans="1:2" x14ac:dyDescent="0.25">
      <c r="A4776" s="474">
        <v>37706</v>
      </c>
      <c r="B4776" s="475">
        <v>1.0652999999999999</v>
      </c>
    </row>
    <row r="4777" spans="1:2" x14ac:dyDescent="0.25">
      <c r="A4777" s="474">
        <v>37705</v>
      </c>
      <c r="B4777" s="475">
        <v>1.0629999999999999</v>
      </c>
    </row>
    <row r="4778" spans="1:2" x14ac:dyDescent="0.25">
      <c r="A4778" s="474">
        <v>37704</v>
      </c>
      <c r="B4778" s="475">
        <v>1.0585</v>
      </c>
    </row>
    <row r="4779" spans="1:2" x14ac:dyDescent="0.25">
      <c r="A4779" s="474">
        <v>37703</v>
      </c>
      <c r="B4779" s="475">
        <v>1.0526</v>
      </c>
    </row>
    <row r="4780" spans="1:2" x14ac:dyDescent="0.25">
      <c r="A4780" s="474">
        <v>37702</v>
      </c>
      <c r="B4780" s="475">
        <v>1.0524</v>
      </c>
    </row>
    <row r="4781" spans="1:2" x14ac:dyDescent="0.25">
      <c r="A4781" s="474">
        <v>37701</v>
      </c>
      <c r="B4781" s="475">
        <v>1.0617000000000001</v>
      </c>
    </row>
    <row r="4782" spans="1:2" x14ac:dyDescent="0.25">
      <c r="A4782" s="474">
        <v>37700</v>
      </c>
      <c r="B4782" s="475">
        <v>1.0558000000000001</v>
      </c>
    </row>
    <row r="4783" spans="1:2" x14ac:dyDescent="0.25">
      <c r="A4783" s="474">
        <v>37699</v>
      </c>
      <c r="B4783" s="475">
        <v>1.0630999999999999</v>
      </c>
    </row>
    <row r="4784" spans="1:2" x14ac:dyDescent="0.25">
      <c r="A4784" s="474">
        <v>37698</v>
      </c>
      <c r="B4784" s="475">
        <v>1.0636000000000001</v>
      </c>
    </row>
    <row r="4785" spans="1:2" x14ac:dyDescent="0.25">
      <c r="A4785" s="474">
        <v>37697</v>
      </c>
      <c r="B4785" s="475">
        <v>1.0763</v>
      </c>
    </row>
    <row r="4786" spans="1:2" x14ac:dyDescent="0.25">
      <c r="A4786" s="474">
        <v>37696</v>
      </c>
      <c r="B4786" s="475">
        <v>1.0747</v>
      </c>
    </row>
    <row r="4787" spans="1:2" x14ac:dyDescent="0.25">
      <c r="A4787" s="474">
        <v>37695</v>
      </c>
      <c r="B4787" s="475">
        <v>1.0739000000000001</v>
      </c>
    </row>
    <row r="4788" spans="1:2" x14ac:dyDescent="0.25">
      <c r="A4788" s="474">
        <v>37694</v>
      </c>
      <c r="B4788" s="475">
        <v>1.0806</v>
      </c>
    </row>
    <row r="4789" spans="1:2" x14ac:dyDescent="0.25">
      <c r="A4789" s="474">
        <v>37693</v>
      </c>
      <c r="B4789" s="475">
        <v>1.1003000000000001</v>
      </c>
    </row>
    <row r="4790" spans="1:2" x14ac:dyDescent="0.25">
      <c r="A4790" s="474">
        <v>37692</v>
      </c>
      <c r="B4790" s="475">
        <v>1.1035999999999999</v>
      </c>
    </row>
    <row r="4791" spans="1:2" x14ac:dyDescent="0.25">
      <c r="A4791" s="474">
        <v>37691</v>
      </c>
      <c r="B4791" s="475">
        <v>1.1055999999999999</v>
      </c>
    </row>
    <row r="4792" spans="1:2" x14ac:dyDescent="0.25">
      <c r="A4792" s="474">
        <v>37690</v>
      </c>
      <c r="B4792" s="475">
        <v>1.1005</v>
      </c>
    </row>
    <row r="4793" spans="1:2" x14ac:dyDescent="0.25">
      <c r="A4793" s="474">
        <v>37689</v>
      </c>
      <c r="B4793" s="475">
        <v>1.0996999999999999</v>
      </c>
    </row>
    <row r="4794" spans="1:2" x14ac:dyDescent="0.25">
      <c r="A4794" s="474">
        <v>37688</v>
      </c>
      <c r="B4794" s="475">
        <v>1.1004</v>
      </c>
    </row>
    <row r="4795" spans="1:2" x14ac:dyDescent="0.25">
      <c r="A4795" s="474">
        <v>37687</v>
      </c>
      <c r="B4795" s="475">
        <v>1.0972</v>
      </c>
    </row>
    <row r="4796" spans="1:2" x14ac:dyDescent="0.25">
      <c r="A4796" s="474">
        <v>37686</v>
      </c>
      <c r="B4796" s="475">
        <v>1.0959000000000001</v>
      </c>
    </row>
    <row r="4797" spans="1:2" x14ac:dyDescent="0.25">
      <c r="A4797" s="474">
        <v>37685</v>
      </c>
      <c r="B4797" s="475">
        <v>1.0885</v>
      </c>
    </row>
    <row r="4798" spans="1:2" x14ac:dyDescent="0.25">
      <c r="A4798" s="474">
        <v>37684</v>
      </c>
      <c r="B4798" s="475">
        <v>1.0893999999999999</v>
      </c>
    </row>
    <row r="4799" spans="1:2" x14ac:dyDescent="0.25">
      <c r="A4799" s="474">
        <v>37683</v>
      </c>
      <c r="B4799" s="475">
        <v>1.0782</v>
      </c>
    </row>
    <row r="4800" spans="1:2" x14ac:dyDescent="0.25">
      <c r="A4800" s="474">
        <v>37682</v>
      </c>
      <c r="B4800" s="475">
        <v>1.0799000000000001</v>
      </c>
    </row>
    <row r="4801" spans="1:2" x14ac:dyDescent="0.25">
      <c r="A4801" s="474">
        <v>37681</v>
      </c>
      <c r="B4801" s="475">
        <v>1.0798000000000001</v>
      </c>
    </row>
    <row r="4802" spans="1:2" x14ac:dyDescent="0.25">
      <c r="A4802" s="474">
        <v>37680</v>
      </c>
      <c r="B4802" s="475">
        <v>1.0757000000000001</v>
      </c>
    </row>
    <row r="4803" spans="1:2" x14ac:dyDescent="0.25">
      <c r="A4803" s="474">
        <v>37679</v>
      </c>
      <c r="B4803" s="475">
        <v>1.0784</v>
      </c>
    </row>
    <row r="4804" spans="1:2" x14ac:dyDescent="0.25">
      <c r="A4804" s="474">
        <v>37678</v>
      </c>
      <c r="B4804" s="475">
        <v>1.0763</v>
      </c>
    </row>
    <row r="4805" spans="1:2" x14ac:dyDescent="0.25">
      <c r="A4805" s="474">
        <v>37677</v>
      </c>
      <c r="B4805" s="475">
        <v>1.0795999999999999</v>
      </c>
    </row>
    <row r="4806" spans="1:2" x14ac:dyDescent="0.25">
      <c r="A4806" s="474">
        <v>37676</v>
      </c>
      <c r="B4806" s="475">
        <v>1.0733999999999999</v>
      </c>
    </row>
    <row r="4807" spans="1:2" x14ac:dyDescent="0.25">
      <c r="A4807" s="474">
        <v>37675</v>
      </c>
      <c r="B4807" s="475">
        <v>1.0763</v>
      </c>
    </row>
    <row r="4808" spans="1:2" x14ac:dyDescent="0.25">
      <c r="A4808" s="474">
        <v>37674</v>
      </c>
      <c r="B4808" s="475">
        <v>1.0760000000000001</v>
      </c>
    </row>
    <row r="4809" spans="1:2" x14ac:dyDescent="0.25">
      <c r="A4809" s="474">
        <v>37673</v>
      </c>
      <c r="B4809" s="475">
        <v>1.0815999999999999</v>
      </c>
    </row>
    <row r="4810" spans="1:2" x14ac:dyDescent="0.25">
      <c r="A4810" s="474">
        <v>37672</v>
      </c>
      <c r="B4810" s="475">
        <v>1.0746</v>
      </c>
    </row>
    <row r="4811" spans="1:2" x14ac:dyDescent="0.25">
      <c r="A4811" s="474">
        <v>37671</v>
      </c>
      <c r="B4811" s="475">
        <v>1.069</v>
      </c>
    </row>
    <row r="4812" spans="1:2" x14ac:dyDescent="0.25">
      <c r="A4812" s="474">
        <v>37670</v>
      </c>
      <c r="B4812" s="475">
        <v>1.0731999999999999</v>
      </c>
    </row>
    <row r="4813" spans="1:2" x14ac:dyDescent="0.25">
      <c r="A4813" s="474">
        <v>37669</v>
      </c>
      <c r="B4813" s="475">
        <v>1.0761000000000001</v>
      </c>
    </row>
    <row r="4814" spans="1:2" x14ac:dyDescent="0.25">
      <c r="A4814" s="474">
        <v>37668</v>
      </c>
      <c r="B4814" s="475">
        <v>1.079</v>
      </c>
    </row>
    <row r="4815" spans="1:2" x14ac:dyDescent="0.25">
      <c r="A4815" s="474">
        <v>37667</v>
      </c>
      <c r="B4815" s="475">
        <v>1.0792999999999999</v>
      </c>
    </row>
    <row r="4816" spans="1:2" x14ac:dyDescent="0.25">
      <c r="A4816" s="474">
        <v>37666</v>
      </c>
      <c r="B4816" s="475">
        <v>1.0832999999999999</v>
      </c>
    </row>
    <row r="4817" spans="1:2" x14ac:dyDescent="0.25">
      <c r="A4817" s="474">
        <v>37665</v>
      </c>
      <c r="B4817" s="475">
        <v>1.0714999999999999</v>
      </c>
    </row>
    <row r="4818" spans="1:2" x14ac:dyDescent="0.25">
      <c r="A4818" s="474">
        <v>37664</v>
      </c>
      <c r="B4818" s="475">
        <v>1.073</v>
      </c>
    </row>
    <row r="4819" spans="1:2" x14ac:dyDescent="0.25">
      <c r="A4819" s="474">
        <v>37663</v>
      </c>
      <c r="B4819" s="475">
        <v>1.0736000000000001</v>
      </c>
    </row>
    <row r="4820" spans="1:2" x14ac:dyDescent="0.25">
      <c r="A4820" s="474">
        <v>37662</v>
      </c>
      <c r="B4820" s="475">
        <v>1.0808</v>
      </c>
    </row>
    <row r="4821" spans="1:2" x14ac:dyDescent="0.25">
      <c r="A4821" s="474">
        <v>37661</v>
      </c>
      <c r="B4821" s="475">
        <v>1.0820000000000001</v>
      </c>
    </row>
    <row r="4822" spans="1:2" x14ac:dyDescent="0.25">
      <c r="A4822" s="474">
        <v>37660</v>
      </c>
      <c r="B4822" s="475">
        <v>1.0826</v>
      </c>
    </row>
    <row r="4823" spans="1:2" x14ac:dyDescent="0.25">
      <c r="A4823" s="474">
        <v>37659</v>
      </c>
      <c r="B4823" s="475">
        <v>1.0833999999999999</v>
      </c>
    </row>
    <row r="4824" spans="1:2" x14ac:dyDescent="0.25">
      <c r="A4824" s="474">
        <v>37658</v>
      </c>
      <c r="B4824" s="475">
        <v>1.0792999999999999</v>
      </c>
    </row>
    <row r="4825" spans="1:2" x14ac:dyDescent="0.25">
      <c r="A4825" s="474">
        <v>37657</v>
      </c>
      <c r="B4825" s="475">
        <v>1.0882000000000001</v>
      </c>
    </row>
    <row r="4826" spans="1:2" x14ac:dyDescent="0.25">
      <c r="A4826" s="474">
        <v>37656</v>
      </c>
      <c r="B4826" s="475">
        <v>1.0779000000000001</v>
      </c>
    </row>
    <row r="4827" spans="1:2" x14ac:dyDescent="0.25">
      <c r="A4827" s="474">
        <v>37655</v>
      </c>
      <c r="B4827" s="475">
        <v>1.0787</v>
      </c>
    </row>
    <row r="4828" spans="1:2" x14ac:dyDescent="0.25">
      <c r="A4828" s="474">
        <v>37654</v>
      </c>
      <c r="B4828" s="475">
        <v>1.0767</v>
      </c>
    </row>
    <row r="4829" spans="1:2" x14ac:dyDescent="0.25">
      <c r="A4829" s="474">
        <v>37653</v>
      </c>
      <c r="B4829" s="475">
        <v>1.0764</v>
      </c>
    </row>
    <row r="4830" spans="1:2" x14ac:dyDescent="0.25">
      <c r="A4830" s="474">
        <v>37652</v>
      </c>
      <c r="B4830" s="475">
        <v>1.0812999999999999</v>
      </c>
    </row>
    <row r="4831" spans="1:2" x14ac:dyDescent="0.25">
      <c r="A4831" s="474">
        <v>37651</v>
      </c>
      <c r="B4831" s="475">
        <v>1.0831999999999999</v>
      </c>
    </row>
    <row r="4832" spans="1:2" x14ac:dyDescent="0.25">
      <c r="A4832" s="474">
        <v>37650</v>
      </c>
      <c r="B4832" s="475">
        <v>1.0818000000000001</v>
      </c>
    </row>
    <row r="4833" spans="1:2" x14ac:dyDescent="0.25">
      <c r="A4833" s="474">
        <v>37649</v>
      </c>
      <c r="B4833" s="475">
        <v>1.0854999999999999</v>
      </c>
    </row>
    <row r="4834" spans="1:2" x14ac:dyDescent="0.25">
      <c r="A4834" s="474">
        <v>37648</v>
      </c>
      <c r="B4834" s="475">
        <v>1.0842000000000001</v>
      </c>
    </row>
    <row r="4835" spans="1:2" x14ac:dyDescent="0.25">
      <c r="A4835" s="474">
        <v>37647</v>
      </c>
      <c r="B4835" s="475">
        <v>1.0843</v>
      </c>
    </row>
    <row r="4836" spans="1:2" x14ac:dyDescent="0.25">
      <c r="A4836" s="474">
        <v>37646</v>
      </c>
      <c r="B4836" s="475">
        <v>1.0828</v>
      </c>
    </row>
    <row r="4837" spans="1:2" x14ac:dyDescent="0.25">
      <c r="A4837" s="474">
        <v>37645</v>
      </c>
      <c r="B4837" s="475">
        <v>1.0749</v>
      </c>
    </row>
    <row r="4838" spans="1:2" x14ac:dyDescent="0.25">
      <c r="A4838" s="474">
        <v>37644</v>
      </c>
      <c r="B4838" s="475">
        <v>1.073</v>
      </c>
    </row>
    <row r="4839" spans="1:2" x14ac:dyDescent="0.25">
      <c r="A4839" s="474">
        <v>37643</v>
      </c>
      <c r="B4839" s="475">
        <v>1.0722</v>
      </c>
    </row>
    <row r="4840" spans="1:2" x14ac:dyDescent="0.25">
      <c r="A4840" s="474">
        <v>37642</v>
      </c>
      <c r="B4840" s="475">
        <v>1.0678000000000001</v>
      </c>
    </row>
    <row r="4841" spans="1:2" x14ac:dyDescent="0.25">
      <c r="A4841" s="474">
        <v>37641</v>
      </c>
      <c r="B4841" s="475">
        <v>1.0654999999999999</v>
      </c>
    </row>
    <row r="4842" spans="1:2" x14ac:dyDescent="0.25">
      <c r="A4842" s="474">
        <v>37640</v>
      </c>
      <c r="B4842" s="475">
        <v>1.0670999999999999</v>
      </c>
    </row>
    <row r="4843" spans="1:2" x14ac:dyDescent="0.25">
      <c r="A4843" s="474">
        <v>37639</v>
      </c>
      <c r="B4843" s="475">
        <v>1.0668</v>
      </c>
    </row>
    <row r="4844" spans="1:2" x14ac:dyDescent="0.25">
      <c r="A4844" s="474">
        <v>37638</v>
      </c>
      <c r="B4844" s="475">
        <v>1.0616000000000001</v>
      </c>
    </row>
    <row r="4845" spans="1:2" x14ac:dyDescent="0.25">
      <c r="A4845" s="474">
        <v>37637</v>
      </c>
      <c r="B4845" s="475">
        <v>1.0549999999999999</v>
      </c>
    </row>
    <row r="4846" spans="1:2" x14ac:dyDescent="0.25">
      <c r="A4846" s="474">
        <v>37636</v>
      </c>
      <c r="B4846" s="475">
        <v>1.0549999999999999</v>
      </c>
    </row>
    <row r="4847" spans="1:2" x14ac:dyDescent="0.25">
      <c r="A4847" s="474">
        <v>37635</v>
      </c>
      <c r="B4847" s="475">
        <v>1.0544</v>
      </c>
    </row>
    <row r="4848" spans="1:2" x14ac:dyDescent="0.25">
      <c r="A4848" s="474">
        <v>37634</v>
      </c>
      <c r="B4848" s="475">
        <v>1.0577000000000001</v>
      </c>
    </row>
    <row r="4849" spans="1:2" x14ac:dyDescent="0.25">
      <c r="A4849" s="474">
        <v>37633</v>
      </c>
      <c r="B4849" s="475">
        <v>1.0564</v>
      </c>
    </row>
    <row r="4850" spans="1:2" x14ac:dyDescent="0.25">
      <c r="A4850" s="474">
        <v>37632</v>
      </c>
      <c r="B4850" s="475">
        <v>1.0564</v>
      </c>
    </row>
    <row r="4851" spans="1:2" x14ac:dyDescent="0.25">
      <c r="A4851" s="474">
        <v>37631</v>
      </c>
      <c r="B4851" s="475">
        <v>1.0486</v>
      </c>
    </row>
    <row r="4852" spans="1:2" x14ac:dyDescent="0.25">
      <c r="A4852" s="474">
        <v>37630</v>
      </c>
      <c r="B4852" s="475">
        <v>1.0490999999999999</v>
      </c>
    </row>
    <row r="4853" spans="1:2" x14ac:dyDescent="0.25">
      <c r="A4853" s="474">
        <v>37629</v>
      </c>
      <c r="B4853" s="475">
        <v>1.0416000000000001</v>
      </c>
    </row>
    <row r="4854" spans="1:2" x14ac:dyDescent="0.25">
      <c r="A4854" s="474">
        <v>37628</v>
      </c>
      <c r="B4854" s="475">
        <v>1.0467</v>
      </c>
    </row>
    <row r="4855" spans="1:2" x14ac:dyDescent="0.25">
      <c r="A4855" s="474">
        <v>37627</v>
      </c>
      <c r="B4855" s="475">
        <v>1.0422</v>
      </c>
    </row>
    <row r="4856" spans="1:2" x14ac:dyDescent="0.25">
      <c r="A4856" s="474">
        <v>37626</v>
      </c>
      <c r="B4856" s="475">
        <v>1.0432999999999999</v>
      </c>
    </row>
    <row r="4857" spans="1:2" x14ac:dyDescent="0.25">
      <c r="A4857" s="474">
        <v>37625</v>
      </c>
      <c r="B4857" s="475">
        <v>1.0415000000000001</v>
      </c>
    </row>
    <row r="4858" spans="1:2" x14ac:dyDescent="0.25">
      <c r="A4858" s="474">
        <v>37624</v>
      </c>
      <c r="B4858" s="475">
        <v>1.0359</v>
      </c>
    </row>
    <row r="4859" spans="1:2" x14ac:dyDescent="0.25">
      <c r="A4859" s="474">
        <v>37623</v>
      </c>
      <c r="B4859" s="475">
        <v>1.0489999999999999</v>
      </c>
    </row>
    <row r="4860" spans="1:2" x14ac:dyDescent="0.25">
      <c r="A4860" s="474">
        <v>37622</v>
      </c>
      <c r="B4860" s="475">
        <v>1.0498000000000001</v>
      </c>
    </row>
    <row r="4861" spans="1:2" x14ac:dyDescent="0.25">
      <c r="A4861" s="474">
        <v>37621</v>
      </c>
      <c r="B4861" s="475">
        <v>1.0481</v>
      </c>
    </row>
    <row r="4862" spans="1:2" x14ac:dyDescent="0.25">
      <c r="A4862" s="474">
        <v>37620</v>
      </c>
      <c r="B4862" s="475">
        <v>1.0424</v>
      </c>
    </row>
    <row r="4863" spans="1:2" x14ac:dyDescent="0.25">
      <c r="A4863" s="474">
        <v>37619</v>
      </c>
      <c r="B4863" s="475">
        <v>1.044</v>
      </c>
    </row>
    <row r="4864" spans="1:2" x14ac:dyDescent="0.25">
      <c r="A4864" s="474">
        <v>37618</v>
      </c>
      <c r="B4864" s="475">
        <v>1.0436000000000001</v>
      </c>
    </row>
    <row r="4865" spans="1:2" x14ac:dyDescent="0.25">
      <c r="A4865" s="474">
        <v>37617</v>
      </c>
      <c r="B4865" s="475">
        <v>1.0373000000000001</v>
      </c>
    </row>
    <row r="4866" spans="1:2" x14ac:dyDescent="0.25">
      <c r="A4866" s="474">
        <v>37616</v>
      </c>
      <c r="B4866" s="475">
        <v>1.0319</v>
      </c>
    </row>
    <row r="4867" spans="1:2" x14ac:dyDescent="0.25">
      <c r="A4867" s="474">
        <v>37615</v>
      </c>
      <c r="B4867" s="475">
        <v>1.0297000000000001</v>
      </c>
    </row>
    <row r="4868" spans="1:2" x14ac:dyDescent="0.25">
      <c r="A4868" s="474">
        <v>37614</v>
      </c>
      <c r="B4868" s="475">
        <v>1.0262</v>
      </c>
    </row>
    <row r="4869" spans="1:2" x14ac:dyDescent="0.25">
      <c r="A4869" s="474">
        <v>37613</v>
      </c>
      <c r="B4869" s="475">
        <v>1.0274000000000001</v>
      </c>
    </row>
    <row r="4870" spans="1:2" x14ac:dyDescent="0.25">
      <c r="A4870" s="474">
        <v>37612</v>
      </c>
      <c r="B4870" s="475">
        <v>1.0266999999999999</v>
      </c>
    </row>
    <row r="4871" spans="1:2" x14ac:dyDescent="0.25">
      <c r="A4871" s="474">
        <v>37611</v>
      </c>
      <c r="B4871" s="475">
        <v>1.0266999999999999</v>
      </c>
    </row>
    <row r="4872" spans="1:2" x14ac:dyDescent="0.25">
      <c r="A4872" s="474">
        <v>37610</v>
      </c>
      <c r="B4872" s="475">
        <v>1.0271999999999999</v>
      </c>
    </row>
    <row r="4873" spans="1:2" x14ac:dyDescent="0.25">
      <c r="A4873" s="474">
        <v>37609</v>
      </c>
      <c r="B4873" s="475">
        <v>1.0263</v>
      </c>
    </row>
    <row r="4874" spans="1:2" x14ac:dyDescent="0.25">
      <c r="A4874" s="474">
        <v>37608</v>
      </c>
      <c r="B4874" s="475">
        <v>1.0283</v>
      </c>
    </row>
    <row r="4875" spans="1:2" x14ac:dyDescent="0.25">
      <c r="A4875" s="474">
        <v>37607</v>
      </c>
      <c r="B4875" s="475">
        <v>1.0226</v>
      </c>
    </row>
    <row r="4876" spans="1:2" x14ac:dyDescent="0.25">
      <c r="A4876" s="474">
        <v>37606</v>
      </c>
      <c r="B4876" s="475">
        <v>1.0235000000000001</v>
      </c>
    </row>
    <row r="4877" spans="1:2" x14ac:dyDescent="0.25">
      <c r="A4877" s="474">
        <v>37605</v>
      </c>
      <c r="B4877" s="475">
        <v>1.0230999999999999</v>
      </c>
    </row>
    <row r="4878" spans="1:2" x14ac:dyDescent="0.25">
      <c r="A4878" s="474">
        <v>37604</v>
      </c>
      <c r="B4878" s="475">
        <v>1.0227999999999999</v>
      </c>
    </row>
    <row r="4879" spans="1:2" x14ac:dyDescent="0.25">
      <c r="A4879" s="474">
        <v>37603</v>
      </c>
      <c r="B4879" s="475">
        <v>1.0183</v>
      </c>
    </row>
    <row r="4880" spans="1:2" x14ac:dyDescent="0.25">
      <c r="A4880" s="474">
        <v>37602</v>
      </c>
      <c r="B4880" s="475">
        <v>1.0081</v>
      </c>
    </row>
    <row r="4881" spans="1:2" x14ac:dyDescent="0.25">
      <c r="A4881" s="474">
        <v>37601</v>
      </c>
      <c r="B4881" s="475">
        <v>1.008</v>
      </c>
    </row>
    <row r="4882" spans="1:2" x14ac:dyDescent="0.25">
      <c r="A4882" s="474">
        <v>37600</v>
      </c>
      <c r="B4882" s="475">
        <v>1.0105</v>
      </c>
    </row>
    <row r="4883" spans="1:2" x14ac:dyDescent="0.25">
      <c r="A4883" s="474">
        <v>37599</v>
      </c>
      <c r="B4883" s="475">
        <v>1.0108999999999999</v>
      </c>
    </row>
    <row r="4884" spans="1:2" x14ac:dyDescent="0.25">
      <c r="A4884" s="474">
        <v>37598</v>
      </c>
      <c r="B4884" s="475">
        <v>1.0086999999999999</v>
      </c>
    </row>
    <row r="4885" spans="1:2" x14ac:dyDescent="0.25">
      <c r="A4885" s="474">
        <v>37597</v>
      </c>
      <c r="B4885" s="475">
        <v>1.0097</v>
      </c>
    </row>
    <row r="4886" spans="1:2" x14ac:dyDescent="0.25">
      <c r="A4886" s="474">
        <v>37596</v>
      </c>
      <c r="B4886" s="475">
        <v>1.0005999999999999</v>
      </c>
    </row>
    <row r="4887" spans="1:2" x14ac:dyDescent="0.25">
      <c r="A4887" s="474">
        <v>37595</v>
      </c>
      <c r="B4887" s="475">
        <v>1.0001</v>
      </c>
    </row>
    <row r="4888" spans="1:2" x14ac:dyDescent="0.25">
      <c r="A4888" s="474">
        <v>37594</v>
      </c>
      <c r="B4888" s="475">
        <v>0.99650000000000005</v>
      </c>
    </row>
    <row r="4889" spans="1:2" x14ac:dyDescent="0.25">
      <c r="A4889" s="474">
        <v>37593</v>
      </c>
      <c r="B4889" s="475">
        <v>0.99650000000000005</v>
      </c>
    </row>
    <row r="4890" spans="1:2" x14ac:dyDescent="0.25">
      <c r="A4890" s="474">
        <v>37592</v>
      </c>
      <c r="B4890" s="475">
        <v>0.99439999999999995</v>
      </c>
    </row>
    <row r="4891" spans="1:2" x14ac:dyDescent="0.25">
      <c r="A4891" s="474">
        <v>37591</v>
      </c>
      <c r="B4891" s="475">
        <v>0.99380000000000002</v>
      </c>
    </row>
    <row r="4892" spans="1:2" x14ac:dyDescent="0.25">
      <c r="A4892" s="474">
        <v>37590</v>
      </c>
      <c r="B4892" s="475">
        <v>0.99419999999999997</v>
      </c>
    </row>
    <row r="4893" spans="1:2" x14ac:dyDescent="0.25">
      <c r="A4893" s="474">
        <v>37589</v>
      </c>
      <c r="B4893" s="475">
        <v>0.99429999999999996</v>
      </c>
    </row>
    <row r="4894" spans="1:2" x14ac:dyDescent="0.25">
      <c r="A4894" s="474">
        <v>37588</v>
      </c>
      <c r="B4894" s="475">
        <v>0.99029999999999996</v>
      </c>
    </row>
    <row r="4895" spans="1:2" x14ac:dyDescent="0.25">
      <c r="A4895" s="474">
        <v>37587</v>
      </c>
      <c r="B4895" s="475">
        <v>0.99339999999999995</v>
      </c>
    </row>
    <row r="4896" spans="1:2" x14ac:dyDescent="0.25">
      <c r="A4896" s="474">
        <v>37586</v>
      </c>
      <c r="B4896" s="475">
        <v>0.9909</v>
      </c>
    </row>
    <row r="4897" spans="1:2" x14ac:dyDescent="0.25">
      <c r="A4897" s="474">
        <v>37585</v>
      </c>
      <c r="B4897" s="475">
        <v>0.99660000000000004</v>
      </c>
    </row>
    <row r="4898" spans="1:2" x14ac:dyDescent="0.25">
      <c r="A4898" s="474">
        <v>37584</v>
      </c>
      <c r="B4898" s="475">
        <v>0.99639999999999995</v>
      </c>
    </row>
    <row r="4899" spans="1:2" x14ac:dyDescent="0.25">
      <c r="A4899" s="474">
        <v>37583</v>
      </c>
      <c r="B4899" s="475">
        <v>0.997</v>
      </c>
    </row>
    <row r="4900" spans="1:2" x14ac:dyDescent="0.25">
      <c r="A4900" s="474">
        <v>37582</v>
      </c>
      <c r="B4900" s="475">
        <v>1.0013000000000001</v>
      </c>
    </row>
    <row r="4901" spans="1:2" x14ac:dyDescent="0.25">
      <c r="A4901" s="474">
        <v>37581</v>
      </c>
      <c r="B4901" s="475">
        <v>1.0012000000000001</v>
      </c>
    </row>
    <row r="4902" spans="1:2" x14ac:dyDescent="0.25">
      <c r="A4902" s="474">
        <v>37580</v>
      </c>
      <c r="B4902" s="475">
        <v>1.0033000000000001</v>
      </c>
    </row>
    <row r="4903" spans="1:2" x14ac:dyDescent="0.25">
      <c r="A4903" s="474">
        <v>37579</v>
      </c>
      <c r="B4903" s="475">
        <v>1.0078</v>
      </c>
    </row>
    <row r="4904" spans="1:2" x14ac:dyDescent="0.25">
      <c r="A4904" s="474">
        <v>37578</v>
      </c>
      <c r="B4904" s="475">
        <v>1.0091000000000001</v>
      </c>
    </row>
    <row r="4905" spans="1:2" x14ac:dyDescent="0.25">
      <c r="A4905" s="474">
        <v>37577</v>
      </c>
      <c r="B4905" s="475">
        <v>1.0095000000000001</v>
      </c>
    </row>
    <row r="4906" spans="1:2" x14ac:dyDescent="0.25">
      <c r="A4906" s="474">
        <v>37576</v>
      </c>
      <c r="B4906" s="475">
        <v>1.0089999999999999</v>
      </c>
    </row>
    <row r="4907" spans="1:2" x14ac:dyDescent="0.25">
      <c r="A4907" s="474">
        <v>37575</v>
      </c>
      <c r="B4907" s="475">
        <v>1.0042</v>
      </c>
    </row>
    <row r="4908" spans="1:2" x14ac:dyDescent="0.25">
      <c r="A4908" s="474">
        <v>37574</v>
      </c>
      <c r="B4908" s="475">
        <v>1.0065999999999999</v>
      </c>
    </row>
    <row r="4909" spans="1:2" x14ac:dyDescent="0.25">
      <c r="A4909" s="474">
        <v>37573</v>
      </c>
      <c r="B4909" s="475">
        <v>1.0124</v>
      </c>
    </row>
    <row r="4910" spans="1:2" x14ac:dyDescent="0.25">
      <c r="A4910" s="474">
        <v>37572</v>
      </c>
      <c r="B4910" s="475">
        <v>1.0102</v>
      </c>
    </row>
    <row r="4911" spans="1:2" x14ac:dyDescent="0.25">
      <c r="A4911" s="474">
        <v>37571</v>
      </c>
      <c r="B4911" s="475">
        <v>1.0125</v>
      </c>
    </row>
    <row r="4912" spans="1:2" x14ac:dyDescent="0.25">
      <c r="A4912" s="474">
        <v>37570</v>
      </c>
      <c r="B4912" s="475">
        <v>1.0156000000000001</v>
      </c>
    </row>
    <row r="4913" spans="1:2" x14ac:dyDescent="0.25">
      <c r="A4913" s="474">
        <v>37569</v>
      </c>
      <c r="B4913" s="475">
        <v>1.0127999999999999</v>
      </c>
    </row>
    <row r="4914" spans="1:2" x14ac:dyDescent="0.25">
      <c r="A4914" s="474">
        <v>37568</v>
      </c>
      <c r="B4914" s="475">
        <v>1.0092000000000001</v>
      </c>
    </row>
    <row r="4915" spans="1:2" x14ac:dyDescent="0.25">
      <c r="A4915" s="474">
        <v>37567</v>
      </c>
      <c r="B4915" s="475">
        <v>1.0027999999999999</v>
      </c>
    </row>
    <row r="4916" spans="1:2" x14ac:dyDescent="0.25">
      <c r="A4916" s="474">
        <v>37566</v>
      </c>
      <c r="B4916" s="475">
        <v>1.0001</v>
      </c>
    </row>
    <row r="4917" spans="1:2" x14ac:dyDescent="0.25">
      <c r="A4917" s="474">
        <v>37565</v>
      </c>
      <c r="B4917" s="475">
        <v>0.99739999999999995</v>
      </c>
    </row>
    <row r="4918" spans="1:2" x14ac:dyDescent="0.25">
      <c r="A4918" s="474">
        <v>37564</v>
      </c>
      <c r="B4918" s="475">
        <v>0.99690000000000001</v>
      </c>
    </row>
    <row r="4919" spans="1:2" x14ac:dyDescent="0.25">
      <c r="A4919" s="474">
        <v>37563</v>
      </c>
      <c r="B4919" s="475">
        <v>0.99629999999999996</v>
      </c>
    </row>
    <row r="4920" spans="1:2" x14ac:dyDescent="0.25">
      <c r="A4920" s="474">
        <v>37562</v>
      </c>
      <c r="B4920" s="475">
        <v>0.99660000000000004</v>
      </c>
    </row>
    <row r="4921" spans="1:2" x14ac:dyDescent="0.25">
      <c r="A4921" s="474">
        <v>37561</v>
      </c>
      <c r="B4921" s="475">
        <v>0.98970000000000002</v>
      </c>
    </row>
    <row r="4922" spans="1:2" x14ac:dyDescent="0.25">
      <c r="A4922" s="474">
        <v>37560</v>
      </c>
      <c r="B4922" s="475">
        <v>0.98419999999999996</v>
      </c>
    </row>
    <row r="4923" spans="1:2" x14ac:dyDescent="0.25">
      <c r="A4923" s="474">
        <v>37559</v>
      </c>
      <c r="B4923" s="475">
        <v>0.98340000000000005</v>
      </c>
    </row>
    <row r="4924" spans="1:2" x14ac:dyDescent="0.25">
      <c r="A4924" s="474">
        <v>37558</v>
      </c>
      <c r="B4924" s="475">
        <v>0.98440000000000005</v>
      </c>
    </row>
    <row r="4925" spans="1:2" x14ac:dyDescent="0.25">
      <c r="A4925" s="474">
        <v>37557</v>
      </c>
      <c r="B4925" s="475">
        <v>0.97640000000000005</v>
      </c>
    </row>
    <row r="4926" spans="1:2" x14ac:dyDescent="0.25">
      <c r="A4926" s="474">
        <v>37556</v>
      </c>
      <c r="B4926" s="475">
        <v>0.97599999999999998</v>
      </c>
    </row>
    <row r="4927" spans="1:2" x14ac:dyDescent="0.25">
      <c r="A4927" s="474">
        <v>37555</v>
      </c>
      <c r="B4927" s="475">
        <v>0.9758</v>
      </c>
    </row>
    <row r="4928" spans="1:2" x14ac:dyDescent="0.25">
      <c r="A4928" s="474">
        <v>37554</v>
      </c>
      <c r="B4928" s="475">
        <v>0.97729999999999995</v>
      </c>
    </row>
    <row r="4929" spans="1:2" x14ac:dyDescent="0.25">
      <c r="A4929" s="474">
        <v>37553</v>
      </c>
      <c r="B4929" s="475">
        <v>0.97619999999999996</v>
      </c>
    </row>
    <row r="4930" spans="1:2" x14ac:dyDescent="0.25">
      <c r="A4930" s="474">
        <v>37552</v>
      </c>
      <c r="B4930" s="475">
        <v>0.97760000000000002</v>
      </c>
    </row>
    <row r="4931" spans="1:2" x14ac:dyDescent="0.25">
      <c r="A4931" s="474">
        <v>37551</v>
      </c>
      <c r="B4931" s="475">
        <v>0.97360000000000002</v>
      </c>
    </row>
    <row r="4932" spans="1:2" x14ac:dyDescent="0.25">
      <c r="A4932" s="474">
        <v>37550</v>
      </c>
      <c r="B4932" s="475">
        <v>0.97230000000000005</v>
      </c>
    </row>
    <row r="4933" spans="1:2" x14ac:dyDescent="0.25">
      <c r="A4933" s="474">
        <v>37549</v>
      </c>
      <c r="B4933" s="475">
        <v>0.97250000000000003</v>
      </c>
    </row>
    <row r="4934" spans="1:2" x14ac:dyDescent="0.25">
      <c r="A4934" s="474">
        <v>37548</v>
      </c>
      <c r="B4934" s="475">
        <v>0.97219999999999995</v>
      </c>
    </row>
    <row r="4935" spans="1:2" x14ac:dyDescent="0.25">
      <c r="A4935" s="474">
        <v>37547</v>
      </c>
      <c r="B4935" s="475">
        <v>0.9708</v>
      </c>
    </row>
    <row r="4936" spans="1:2" x14ac:dyDescent="0.25">
      <c r="A4936" s="474">
        <v>37546</v>
      </c>
      <c r="B4936" s="475">
        <v>0.98109999999999997</v>
      </c>
    </row>
    <row r="4937" spans="1:2" x14ac:dyDescent="0.25">
      <c r="A4937" s="474">
        <v>37545</v>
      </c>
      <c r="B4937" s="475">
        <v>0.98160000000000003</v>
      </c>
    </row>
    <row r="4938" spans="1:2" x14ac:dyDescent="0.25">
      <c r="A4938" s="474">
        <v>37544</v>
      </c>
      <c r="B4938" s="475">
        <v>0.9869</v>
      </c>
    </row>
    <row r="4939" spans="1:2" x14ac:dyDescent="0.25">
      <c r="A4939" s="474">
        <v>37543</v>
      </c>
      <c r="B4939" s="475">
        <v>0.98729999999999996</v>
      </c>
    </row>
    <row r="4940" spans="1:2" x14ac:dyDescent="0.25">
      <c r="A4940" s="474">
        <v>37542</v>
      </c>
      <c r="B4940" s="475">
        <v>0.98699999999999999</v>
      </c>
    </row>
    <row r="4941" spans="1:2" x14ac:dyDescent="0.25">
      <c r="A4941" s="474">
        <v>37541</v>
      </c>
      <c r="B4941" s="475">
        <v>0.98699999999999999</v>
      </c>
    </row>
    <row r="4942" spans="1:2" x14ac:dyDescent="0.25">
      <c r="A4942" s="474">
        <v>37540</v>
      </c>
      <c r="B4942" s="475">
        <v>0.98609999999999998</v>
      </c>
    </row>
    <row r="4943" spans="1:2" x14ac:dyDescent="0.25">
      <c r="A4943" s="474">
        <v>37539</v>
      </c>
      <c r="B4943" s="475">
        <v>0.98960000000000004</v>
      </c>
    </row>
    <row r="4944" spans="1:2" x14ac:dyDescent="0.25">
      <c r="A4944" s="474">
        <v>37538</v>
      </c>
      <c r="B4944" s="475">
        <v>0.97860000000000003</v>
      </c>
    </row>
    <row r="4945" spans="1:2" x14ac:dyDescent="0.25">
      <c r="A4945" s="474">
        <v>37537</v>
      </c>
      <c r="B4945" s="475">
        <v>0.98319999999999996</v>
      </c>
    </row>
    <row r="4946" spans="1:2" x14ac:dyDescent="0.25">
      <c r="A4946" s="474">
        <v>37536</v>
      </c>
      <c r="B4946" s="475">
        <v>0.97960000000000003</v>
      </c>
    </row>
    <row r="4947" spans="1:2" x14ac:dyDescent="0.25">
      <c r="A4947" s="474">
        <v>37535</v>
      </c>
      <c r="B4947" s="475">
        <v>0.9788</v>
      </c>
    </row>
    <row r="4948" spans="1:2" x14ac:dyDescent="0.25">
      <c r="A4948" s="474">
        <v>37534</v>
      </c>
      <c r="B4948" s="475">
        <v>0.97919999999999996</v>
      </c>
    </row>
    <row r="4949" spans="1:2" x14ac:dyDescent="0.25">
      <c r="A4949" s="474">
        <v>37533</v>
      </c>
      <c r="B4949" s="475">
        <v>0.98760000000000003</v>
      </c>
    </row>
    <row r="4950" spans="1:2" x14ac:dyDescent="0.25">
      <c r="A4950" s="474">
        <v>37532</v>
      </c>
      <c r="B4950" s="475">
        <v>0.98670000000000002</v>
      </c>
    </row>
    <row r="4951" spans="1:2" x14ac:dyDescent="0.25">
      <c r="A4951" s="474">
        <v>37531</v>
      </c>
      <c r="B4951" s="475">
        <v>0.98270000000000002</v>
      </c>
    </row>
    <row r="4952" spans="1:2" x14ac:dyDescent="0.25">
      <c r="A4952" s="474">
        <v>37530</v>
      </c>
      <c r="B4952" s="475">
        <v>0.98729999999999996</v>
      </c>
    </row>
    <row r="4953" spans="1:2" x14ac:dyDescent="0.25">
      <c r="A4953" s="474">
        <v>37529</v>
      </c>
      <c r="B4953" s="475">
        <v>0.98099999999999998</v>
      </c>
    </row>
    <row r="4954" spans="1:2" x14ac:dyDescent="0.25">
      <c r="A4954" s="474">
        <v>37528</v>
      </c>
      <c r="B4954" s="475">
        <v>0.97370000000000001</v>
      </c>
    </row>
    <row r="4955" spans="1:2" x14ac:dyDescent="0.25">
      <c r="A4955" s="474">
        <v>37527</v>
      </c>
      <c r="B4955" s="475">
        <v>0.98040000000000005</v>
      </c>
    </row>
    <row r="4956" spans="1:2" x14ac:dyDescent="0.25">
      <c r="A4956" s="474">
        <v>37526</v>
      </c>
      <c r="B4956" s="475">
        <v>0.97619999999999996</v>
      </c>
    </row>
    <row r="4957" spans="1:2" x14ac:dyDescent="0.25">
      <c r="A4957" s="474">
        <v>37525</v>
      </c>
      <c r="B4957" s="475">
        <v>0.97609999999999997</v>
      </c>
    </row>
    <row r="4958" spans="1:2" x14ac:dyDescent="0.25">
      <c r="A4958" s="474">
        <v>37524</v>
      </c>
      <c r="B4958" s="475">
        <v>0.98119999999999996</v>
      </c>
    </row>
    <row r="4959" spans="1:2" x14ac:dyDescent="0.25">
      <c r="A4959" s="474">
        <v>37523</v>
      </c>
      <c r="B4959" s="475">
        <v>0.97789999999999999</v>
      </c>
    </row>
    <row r="4960" spans="1:2" x14ac:dyDescent="0.25">
      <c r="A4960" s="474">
        <v>37522</v>
      </c>
      <c r="B4960" s="475">
        <v>0.98089999999999999</v>
      </c>
    </row>
    <row r="4961" spans="1:2" x14ac:dyDescent="0.25">
      <c r="A4961" s="474">
        <v>37521</v>
      </c>
      <c r="B4961" s="475">
        <v>0.98209999999999997</v>
      </c>
    </row>
    <row r="4962" spans="1:2" x14ac:dyDescent="0.25">
      <c r="A4962" s="474">
        <v>37520</v>
      </c>
      <c r="B4962" s="475">
        <v>0.98209999999999997</v>
      </c>
    </row>
    <row r="4963" spans="1:2" x14ac:dyDescent="0.25">
      <c r="A4963" s="474">
        <v>37519</v>
      </c>
      <c r="B4963" s="475">
        <v>0.98650000000000004</v>
      </c>
    </row>
    <row r="4964" spans="1:2" x14ac:dyDescent="0.25">
      <c r="A4964" s="474">
        <v>37518</v>
      </c>
      <c r="B4964" s="475">
        <v>0.97750000000000004</v>
      </c>
    </row>
    <row r="4965" spans="1:2" x14ac:dyDescent="0.25">
      <c r="A4965" s="474">
        <v>37517</v>
      </c>
      <c r="B4965" s="475">
        <v>0.97460000000000002</v>
      </c>
    </row>
    <row r="4966" spans="1:2" x14ac:dyDescent="0.25">
      <c r="A4966" s="474">
        <v>37516</v>
      </c>
      <c r="B4966" s="475">
        <v>0.96899999999999997</v>
      </c>
    </row>
    <row r="4967" spans="1:2" x14ac:dyDescent="0.25">
      <c r="A4967" s="474">
        <v>37515</v>
      </c>
      <c r="B4967" s="475">
        <v>0.97070000000000001</v>
      </c>
    </row>
    <row r="4968" spans="1:2" x14ac:dyDescent="0.25">
      <c r="A4968" s="474">
        <v>37514</v>
      </c>
      <c r="B4968" s="475">
        <v>0.96660000000000001</v>
      </c>
    </row>
    <row r="4969" spans="1:2" x14ac:dyDescent="0.25">
      <c r="A4969" s="474">
        <v>37513</v>
      </c>
      <c r="B4969" s="475">
        <v>0.97150000000000003</v>
      </c>
    </row>
    <row r="4970" spans="1:2" x14ac:dyDescent="0.25">
      <c r="A4970" s="474">
        <v>37512</v>
      </c>
      <c r="B4970" s="475">
        <v>0.98170000000000002</v>
      </c>
    </row>
    <row r="4971" spans="1:2" x14ac:dyDescent="0.25">
      <c r="A4971" s="474">
        <v>37511</v>
      </c>
      <c r="B4971" s="475">
        <v>0.97589999999999999</v>
      </c>
    </row>
    <row r="4972" spans="1:2" x14ac:dyDescent="0.25">
      <c r="A4972" s="474">
        <v>37510</v>
      </c>
      <c r="B4972" s="475">
        <v>0.97540000000000004</v>
      </c>
    </row>
    <row r="4973" spans="1:2" x14ac:dyDescent="0.25">
      <c r="A4973" s="474">
        <v>37509</v>
      </c>
      <c r="B4973" s="475">
        <v>0.97940000000000005</v>
      </c>
    </row>
    <row r="4974" spans="1:2" x14ac:dyDescent="0.25">
      <c r="A4974" s="474">
        <v>37508</v>
      </c>
      <c r="B4974" s="475">
        <v>0.98150000000000004</v>
      </c>
    </row>
    <row r="4975" spans="1:2" x14ac:dyDescent="0.25">
      <c r="A4975" s="474">
        <v>37507</v>
      </c>
      <c r="B4975" s="475">
        <v>0.98150000000000004</v>
      </c>
    </row>
    <row r="4976" spans="1:2" x14ac:dyDescent="0.25">
      <c r="A4976" s="474">
        <v>37506</v>
      </c>
      <c r="B4976" s="475">
        <v>0.98170000000000002</v>
      </c>
    </row>
    <row r="4977" spans="1:2" x14ac:dyDescent="0.25">
      <c r="A4977" s="474">
        <v>37505</v>
      </c>
      <c r="B4977" s="475">
        <v>0.99150000000000005</v>
      </c>
    </row>
    <row r="4978" spans="1:2" x14ac:dyDescent="0.25">
      <c r="A4978" s="474">
        <v>37504</v>
      </c>
      <c r="B4978" s="475">
        <v>0.99270000000000003</v>
      </c>
    </row>
    <row r="4979" spans="1:2" x14ac:dyDescent="0.25">
      <c r="A4979" s="474">
        <v>37503</v>
      </c>
      <c r="B4979" s="475">
        <v>0.99670000000000003</v>
      </c>
    </row>
    <row r="4980" spans="1:2" x14ac:dyDescent="0.25">
      <c r="A4980" s="474">
        <v>37502</v>
      </c>
      <c r="B4980" s="475">
        <v>0.98340000000000005</v>
      </c>
    </row>
    <row r="4981" spans="1:2" x14ac:dyDescent="0.25">
      <c r="A4981" s="474">
        <v>37501</v>
      </c>
      <c r="B4981" s="475">
        <v>0.98219999999999996</v>
      </c>
    </row>
    <row r="4982" spans="1:2" x14ac:dyDescent="0.25">
      <c r="A4982" s="474">
        <v>37500</v>
      </c>
      <c r="B4982" s="475">
        <v>0.98029999999999995</v>
      </c>
    </row>
    <row r="4983" spans="1:2" x14ac:dyDescent="0.25">
      <c r="A4983" s="474">
        <v>37499</v>
      </c>
      <c r="B4983" s="475">
        <v>0.98180000000000001</v>
      </c>
    </row>
    <row r="4984" spans="1:2" x14ac:dyDescent="0.25">
      <c r="A4984" s="474">
        <v>37498</v>
      </c>
      <c r="B4984" s="475">
        <v>0.98470000000000002</v>
      </c>
    </row>
    <row r="4985" spans="1:2" x14ac:dyDescent="0.25">
      <c r="A4985" s="474">
        <v>37497</v>
      </c>
      <c r="B4985" s="475">
        <v>0.97909999999999997</v>
      </c>
    </row>
    <row r="4986" spans="1:2" x14ac:dyDescent="0.25">
      <c r="A4986" s="474">
        <v>37496</v>
      </c>
      <c r="B4986" s="475">
        <v>0.98319999999999996</v>
      </c>
    </row>
    <row r="4987" spans="1:2" x14ac:dyDescent="0.25">
      <c r="A4987" s="474">
        <v>37495</v>
      </c>
      <c r="B4987" s="475">
        <v>0.97170000000000001</v>
      </c>
    </row>
    <row r="4988" spans="1:2" x14ac:dyDescent="0.25">
      <c r="A4988" s="474">
        <v>37494</v>
      </c>
      <c r="B4988" s="475">
        <v>0.97250000000000003</v>
      </c>
    </row>
    <row r="4989" spans="1:2" x14ac:dyDescent="0.25">
      <c r="A4989" s="474">
        <v>37493</v>
      </c>
      <c r="B4989" s="475">
        <v>0.9728</v>
      </c>
    </row>
    <row r="4990" spans="1:2" x14ac:dyDescent="0.25">
      <c r="A4990" s="474">
        <v>37492</v>
      </c>
      <c r="B4990" s="475">
        <v>0.9728</v>
      </c>
    </row>
    <row r="4991" spans="1:2" x14ac:dyDescent="0.25">
      <c r="A4991" s="474">
        <v>37491</v>
      </c>
      <c r="B4991" s="475">
        <v>0.96889999999999998</v>
      </c>
    </row>
    <row r="4992" spans="1:2" x14ac:dyDescent="0.25">
      <c r="A4992" s="474">
        <v>37490</v>
      </c>
      <c r="B4992" s="475">
        <v>0.98050000000000004</v>
      </c>
    </row>
    <row r="4993" spans="1:2" x14ac:dyDescent="0.25">
      <c r="A4993" s="474">
        <v>37489</v>
      </c>
      <c r="B4993" s="475">
        <v>0.97899999999999998</v>
      </c>
    </row>
    <row r="4994" spans="1:2" x14ac:dyDescent="0.25">
      <c r="A4994" s="474">
        <v>37488</v>
      </c>
      <c r="B4994" s="475">
        <v>0.97619999999999996</v>
      </c>
    </row>
    <row r="4995" spans="1:2" x14ac:dyDescent="0.25">
      <c r="A4995" s="474">
        <v>37487</v>
      </c>
      <c r="B4995" s="475">
        <v>0.98380000000000001</v>
      </c>
    </row>
    <row r="4996" spans="1:2" x14ac:dyDescent="0.25">
      <c r="A4996" s="474">
        <v>37486</v>
      </c>
      <c r="B4996" s="475">
        <v>0.98319999999999996</v>
      </c>
    </row>
    <row r="4997" spans="1:2" x14ac:dyDescent="0.25">
      <c r="A4997" s="474">
        <v>37485</v>
      </c>
      <c r="B4997" s="475">
        <v>0.98499999999999999</v>
      </c>
    </row>
    <row r="4998" spans="1:2" x14ac:dyDescent="0.25">
      <c r="A4998" s="474">
        <v>37484</v>
      </c>
      <c r="B4998" s="475">
        <v>0.98180000000000001</v>
      </c>
    </row>
    <row r="4999" spans="1:2" x14ac:dyDescent="0.25">
      <c r="A4999" s="474">
        <v>37483</v>
      </c>
      <c r="B4999" s="475">
        <v>0.97940000000000005</v>
      </c>
    </row>
    <row r="5000" spans="1:2" x14ac:dyDescent="0.25">
      <c r="A5000" s="474">
        <v>37482</v>
      </c>
      <c r="B5000" s="475">
        <v>0.98370000000000002</v>
      </c>
    </row>
    <row r="5001" spans="1:2" x14ac:dyDescent="0.25">
      <c r="A5001" s="474">
        <v>37481</v>
      </c>
      <c r="B5001" s="475">
        <v>0.97840000000000005</v>
      </c>
    </row>
    <row r="5002" spans="1:2" x14ac:dyDescent="0.25">
      <c r="A5002" s="474">
        <v>37480</v>
      </c>
      <c r="B5002" s="475">
        <v>0.96960000000000002</v>
      </c>
    </row>
    <row r="5003" spans="1:2" x14ac:dyDescent="0.25">
      <c r="A5003" s="474">
        <v>37479</v>
      </c>
      <c r="B5003" s="475">
        <v>0.97</v>
      </c>
    </row>
    <row r="5004" spans="1:2" x14ac:dyDescent="0.25">
      <c r="A5004" s="474">
        <v>37478</v>
      </c>
      <c r="B5004" s="475">
        <v>0.97019999999999995</v>
      </c>
    </row>
    <row r="5005" spans="1:2" x14ac:dyDescent="0.25">
      <c r="A5005" s="474">
        <v>37477</v>
      </c>
      <c r="B5005" s="475">
        <v>0.96709999999999996</v>
      </c>
    </row>
    <row r="5006" spans="1:2" x14ac:dyDescent="0.25">
      <c r="A5006" s="474">
        <v>37476</v>
      </c>
      <c r="B5006" s="475">
        <v>0.97450000000000003</v>
      </c>
    </row>
    <row r="5007" spans="1:2" x14ac:dyDescent="0.25">
      <c r="A5007" s="474">
        <v>37475</v>
      </c>
      <c r="B5007" s="475">
        <v>0.96589999999999998</v>
      </c>
    </row>
    <row r="5008" spans="1:2" x14ac:dyDescent="0.25">
      <c r="A5008" s="474">
        <v>37474</v>
      </c>
      <c r="B5008" s="475">
        <v>0.98</v>
      </c>
    </row>
    <row r="5009" spans="1:2" x14ac:dyDescent="0.25">
      <c r="A5009" s="474">
        <v>37473</v>
      </c>
      <c r="B5009" s="475">
        <v>0.98660000000000003</v>
      </c>
    </row>
    <row r="5010" spans="1:2" x14ac:dyDescent="0.25">
      <c r="A5010" s="474">
        <v>37472</v>
      </c>
      <c r="B5010" s="475">
        <v>0.98709999999999998</v>
      </c>
    </row>
    <row r="5011" spans="1:2" x14ac:dyDescent="0.25">
      <c r="A5011" s="474">
        <v>37471</v>
      </c>
      <c r="B5011" s="475">
        <v>0.98650000000000004</v>
      </c>
    </row>
    <row r="5012" spans="1:2" x14ac:dyDescent="0.25">
      <c r="A5012" s="474">
        <v>37470</v>
      </c>
      <c r="B5012" s="475">
        <v>0.98440000000000005</v>
      </c>
    </row>
    <row r="5013" spans="1:2" x14ac:dyDescent="0.25">
      <c r="A5013" s="474">
        <v>37469</v>
      </c>
      <c r="B5013" s="475">
        <v>0.97709999999999997</v>
      </c>
    </row>
    <row r="5014" spans="1:2" x14ac:dyDescent="0.25">
      <c r="A5014" s="474">
        <v>37468</v>
      </c>
      <c r="B5014" s="475">
        <v>0.98329999999999995</v>
      </c>
    </row>
    <row r="5015" spans="1:2" x14ac:dyDescent="0.25">
      <c r="A5015" s="474">
        <v>37467</v>
      </c>
      <c r="B5015" s="475">
        <v>0.98060000000000003</v>
      </c>
    </row>
    <row r="5016" spans="1:2" x14ac:dyDescent="0.25">
      <c r="A5016" s="474">
        <v>37466</v>
      </c>
      <c r="B5016" s="475">
        <v>0.98629999999999995</v>
      </c>
    </row>
    <row r="5017" spans="1:2" x14ac:dyDescent="0.25">
      <c r="A5017" s="474">
        <v>37465</v>
      </c>
      <c r="B5017" s="475">
        <v>0.98540000000000005</v>
      </c>
    </row>
    <row r="5018" spans="1:2" x14ac:dyDescent="0.25">
      <c r="A5018" s="474">
        <v>37464</v>
      </c>
      <c r="B5018" s="475">
        <v>0.9869</v>
      </c>
    </row>
    <row r="5019" spans="1:2" x14ac:dyDescent="0.25">
      <c r="A5019" s="474">
        <v>37463</v>
      </c>
      <c r="B5019" s="475">
        <v>1.0043</v>
      </c>
    </row>
    <row r="5020" spans="1:2" x14ac:dyDescent="0.25">
      <c r="A5020" s="474">
        <v>37462</v>
      </c>
      <c r="B5020" s="475">
        <v>0.995</v>
      </c>
    </row>
    <row r="5021" spans="1:2" x14ac:dyDescent="0.25">
      <c r="A5021" s="474">
        <v>37461</v>
      </c>
      <c r="B5021" s="475">
        <v>0.98870000000000002</v>
      </c>
    </row>
    <row r="5022" spans="1:2" x14ac:dyDescent="0.25">
      <c r="A5022" s="474">
        <v>37460</v>
      </c>
      <c r="B5022" s="475">
        <v>1.0085999999999999</v>
      </c>
    </row>
    <row r="5023" spans="1:2" x14ac:dyDescent="0.25">
      <c r="A5023" s="474">
        <v>37459</v>
      </c>
      <c r="B5023" s="475">
        <v>1.0121</v>
      </c>
    </row>
    <row r="5024" spans="1:2" x14ac:dyDescent="0.25">
      <c r="A5024" s="474">
        <v>37458</v>
      </c>
      <c r="B5024" s="475">
        <v>1.0123</v>
      </c>
    </row>
    <row r="5025" spans="1:2" x14ac:dyDescent="0.25">
      <c r="A5025" s="474">
        <v>37457</v>
      </c>
      <c r="B5025" s="475">
        <v>1.0118</v>
      </c>
    </row>
    <row r="5026" spans="1:2" x14ac:dyDescent="0.25">
      <c r="A5026" s="474">
        <v>37456</v>
      </c>
      <c r="B5026" s="475">
        <v>1.0112000000000001</v>
      </c>
    </row>
    <row r="5027" spans="1:2" x14ac:dyDescent="0.25">
      <c r="A5027" s="474">
        <v>37455</v>
      </c>
      <c r="B5027" s="475">
        <v>1.0068999999999999</v>
      </c>
    </row>
    <row r="5028" spans="1:2" x14ac:dyDescent="0.25">
      <c r="A5028" s="474">
        <v>37454</v>
      </c>
      <c r="B5028" s="475">
        <v>1.0117</v>
      </c>
    </row>
    <row r="5029" spans="1:2" x14ac:dyDescent="0.25">
      <c r="A5029" s="474">
        <v>37453</v>
      </c>
      <c r="B5029" s="475">
        <v>1.0034000000000001</v>
      </c>
    </row>
    <row r="5030" spans="1:2" x14ac:dyDescent="0.25">
      <c r="A5030" s="474">
        <v>37452</v>
      </c>
      <c r="B5030" s="475">
        <v>0.99160000000000004</v>
      </c>
    </row>
    <row r="5031" spans="1:2" x14ac:dyDescent="0.25">
      <c r="A5031" s="474">
        <v>37451</v>
      </c>
      <c r="B5031" s="475">
        <v>0.99129999999999996</v>
      </c>
    </row>
    <row r="5032" spans="1:2" x14ac:dyDescent="0.25">
      <c r="A5032" s="474">
        <v>37450</v>
      </c>
      <c r="B5032" s="475">
        <v>0.99060000000000004</v>
      </c>
    </row>
    <row r="5033" spans="1:2" x14ac:dyDescent="0.25">
      <c r="A5033" s="474">
        <v>37449</v>
      </c>
      <c r="B5033" s="475">
        <v>0.98880000000000001</v>
      </c>
    </row>
    <row r="5034" spans="1:2" x14ac:dyDescent="0.25">
      <c r="A5034" s="474">
        <v>37448</v>
      </c>
      <c r="B5034" s="475">
        <v>0.98819999999999997</v>
      </c>
    </row>
    <row r="5035" spans="1:2" x14ac:dyDescent="0.25">
      <c r="A5035" s="474">
        <v>37447</v>
      </c>
      <c r="B5035" s="475">
        <v>0.99350000000000005</v>
      </c>
    </row>
    <row r="5036" spans="1:2" x14ac:dyDescent="0.25">
      <c r="A5036" s="474">
        <v>37446</v>
      </c>
      <c r="B5036" s="475">
        <v>0.99050000000000005</v>
      </c>
    </row>
    <row r="5037" spans="1:2" x14ac:dyDescent="0.25">
      <c r="A5037" s="474">
        <v>37445</v>
      </c>
      <c r="B5037" s="475">
        <v>0.97450000000000003</v>
      </c>
    </row>
    <row r="5038" spans="1:2" x14ac:dyDescent="0.25">
      <c r="A5038" s="474">
        <v>37444</v>
      </c>
      <c r="B5038" s="475">
        <v>0.97340000000000004</v>
      </c>
    </row>
    <row r="5039" spans="1:2" x14ac:dyDescent="0.25">
      <c r="A5039" s="474">
        <v>37443</v>
      </c>
      <c r="B5039" s="475">
        <v>0.97340000000000004</v>
      </c>
    </row>
    <row r="5040" spans="1:2" x14ac:dyDescent="0.25">
      <c r="A5040" s="474">
        <v>37442</v>
      </c>
      <c r="B5040" s="475">
        <v>0.97899999999999998</v>
      </c>
    </row>
    <row r="5041" spans="1:2" x14ac:dyDescent="0.25">
      <c r="A5041" s="474">
        <v>37441</v>
      </c>
      <c r="B5041" s="475">
        <v>0.98040000000000005</v>
      </c>
    </row>
    <row r="5042" spans="1:2" x14ac:dyDescent="0.25">
      <c r="A5042" s="474">
        <v>37440</v>
      </c>
      <c r="B5042" s="475">
        <v>0.98629999999999995</v>
      </c>
    </row>
    <row r="5043" spans="1:2" x14ac:dyDescent="0.25">
      <c r="A5043" s="474">
        <v>37439</v>
      </c>
      <c r="B5043" s="475">
        <v>0.99099999999999999</v>
      </c>
    </row>
    <row r="5044" spans="1:2" x14ac:dyDescent="0.25">
      <c r="A5044" s="474">
        <v>37438</v>
      </c>
      <c r="B5044" s="475">
        <v>0.99129999999999996</v>
      </c>
    </row>
    <row r="5045" spans="1:2" x14ac:dyDescent="0.25">
      <c r="A5045" s="474">
        <v>37437</v>
      </c>
      <c r="B5045" s="475">
        <v>0.99109999999999998</v>
      </c>
    </row>
    <row r="5046" spans="1:2" x14ac:dyDescent="0.25">
      <c r="A5046" s="474">
        <v>37436</v>
      </c>
      <c r="B5046" s="475">
        <v>0.99170000000000003</v>
      </c>
    </row>
    <row r="5047" spans="1:2" x14ac:dyDescent="0.25">
      <c r="A5047" s="474">
        <v>37435</v>
      </c>
      <c r="B5047" s="475">
        <v>0.98819999999999997</v>
      </c>
    </row>
    <row r="5048" spans="1:2" x14ac:dyDescent="0.25">
      <c r="A5048" s="474">
        <v>37434</v>
      </c>
      <c r="B5048" s="475">
        <v>0.98040000000000005</v>
      </c>
    </row>
    <row r="5049" spans="1:2" x14ac:dyDescent="0.25">
      <c r="A5049" s="474">
        <v>37433</v>
      </c>
      <c r="B5049" s="475">
        <v>0.97909999999999997</v>
      </c>
    </row>
    <row r="5050" spans="1:2" x14ac:dyDescent="0.25">
      <c r="A5050" s="474">
        <v>37432</v>
      </c>
      <c r="B5050" s="475">
        <v>0.97009999999999996</v>
      </c>
    </row>
    <row r="5051" spans="1:2" x14ac:dyDescent="0.25">
      <c r="A5051" s="474">
        <v>37431</v>
      </c>
      <c r="B5051" s="475">
        <v>0.96909999999999996</v>
      </c>
    </row>
    <row r="5052" spans="1:2" x14ac:dyDescent="0.25">
      <c r="A5052" s="474">
        <v>37430</v>
      </c>
      <c r="B5052" s="475">
        <v>0.97109999999999996</v>
      </c>
    </row>
    <row r="5053" spans="1:2" x14ac:dyDescent="0.25">
      <c r="A5053" s="474">
        <v>37429</v>
      </c>
      <c r="B5053" s="475">
        <v>0.97099999999999997</v>
      </c>
    </row>
    <row r="5054" spans="1:2" x14ac:dyDescent="0.25">
      <c r="A5054" s="474">
        <v>37428</v>
      </c>
      <c r="B5054" s="475">
        <v>0.96460000000000001</v>
      </c>
    </row>
    <row r="5055" spans="1:2" x14ac:dyDescent="0.25">
      <c r="A5055" s="474">
        <v>37427</v>
      </c>
      <c r="B5055" s="475">
        <v>0.95730000000000004</v>
      </c>
    </row>
    <row r="5056" spans="1:2" x14ac:dyDescent="0.25">
      <c r="A5056" s="474">
        <v>37426</v>
      </c>
      <c r="B5056" s="475">
        <v>0.95179999999999998</v>
      </c>
    </row>
    <row r="5057" spans="1:2" x14ac:dyDescent="0.25">
      <c r="A5057" s="474">
        <v>37425</v>
      </c>
      <c r="B5057" s="475">
        <v>0.94430000000000003</v>
      </c>
    </row>
    <row r="5058" spans="1:2" x14ac:dyDescent="0.25">
      <c r="A5058" s="474">
        <v>37424</v>
      </c>
      <c r="B5058" s="475">
        <v>0.94489999999999996</v>
      </c>
    </row>
    <row r="5059" spans="1:2" x14ac:dyDescent="0.25">
      <c r="A5059" s="474">
        <v>37423</v>
      </c>
      <c r="B5059" s="475">
        <v>0.94540000000000002</v>
      </c>
    </row>
    <row r="5060" spans="1:2" x14ac:dyDescent="0.25">
      <c r="A5060" s="474">
        <v>37422</v>
      </c>
      <c r="B5060" s="475">
        <v>0.94540000000000002</v>
      </c>
    </row>
    <row r="5061" spans="1:2" x14ac:dyDescent="0.25">
      <c r="A5061" s="474">
        <v>37421</v>
      </c>
      <c r="B5061" s="475">
        <v>0.94330000000000003</v>
      </c>
    </row>
    <row r="5062" spans="1:2" x14ac:dyDescent="0.25">
      <c r="A5062" s="474">
        <v>37420</v>
      </c>
      <c r="B5062" s="475">
        <v>0.94359999999999999</v>
      </c>
    </row>
    <row r="5063" spans="1:2" x14ac:dyDescent="0.25">
      <c r="A5063" s="474">
        <v>37419</v>
      </c>
      <c r="B5063" s="475">
        <v>0.94830000000000003</v>
      </c>
    </row>
    <row r="5064" spans="1:2" x14ac:dyDescent="0.25">
      <c r="A5064" s="474">
        <v>37418</v>
      </c>
      <c r="B5064" s="475">
        <v>0.94450000000000001</v>
      </c>
    </row>
    <row r="5065" spans="1:2" x14ac:dyDescent="0.25">
      <c r="A5065" s="474">
        <v>37417</v>
      </c>
      <c r="B5065" s="475">
        <v>0.94299999999999995</v>
      </c>
    </row>
    <row r="5066" spans="1:2" x14ac:dyDescent="0.25">
      <c r="A5066" s="474">
        <v>37416</v>
      </c>
      <c r="B5066" s="475">
        <v>0.94320000000000004</v>
      </c>
    </row>
    <row r="5067" spans="1:2" x14ac:dyDescent="0.25">
      <c r="A5067" s="474">
        <v>37415</v>
      </c>
      <c r="B5067" s="475">
        <v>0.94379999999999997</v>
      </c>
    </row>
    <row r="5068" spans="1:2" x14ac:dyDescent="0.25">
      <c r="A5068" s="474">
        <v>37414</v>
      </c>
      <c r="B5068" s="475">
        <v>0.9476</v>
      </c>
    </row>
    <row r="5069" spans="1:2" x14ac:dyDescent="0.25">
      <c r="A5069" s="474">
        <v>37413</v>
      </c>
      <c r="B5069" s="475">
        <v>0.93920000000000003</v>
      </c>
    </row>
    <row r="5070" spans="1:2" x14ac:dyDescent="0.25">
      <c r="A5070" s="474">
        <v>37412</v>
      </c>
      <c r="B5070" s="475">
        <v>0.93899999999999995</v>
      </c>
    </row>
    <row r="5071" spans="1:2" x14ac:dyDescent="0.25">
      <c r="A5071" s="474">
        <v>37411</v>
      </c>
      <c r="B5071" s="475">
        <v>0.94099999999999995</v>
      </c>
    </row>
    <row r="5072" spans="1:2" x14ac:dyDescent="0.25">
      <c r="A5072" s="474">
        <v>37410</v>
      </c>
      <c r="B5072" s="475">
        <v>0.93269999999999997</v>
      </c>
    </row>
    <row r="5073" spans="1:2" x14ac:dyDescent="0.25">
      <c r="A5073" s="474">
        <v>37409</v>
      </c>
      <c r="B5073" s="475">
        <v>0.93200000000000005</v>
      </c>
    </row>
    <row r="5074" spans="1:2" x14ac:dyDescent="0.25">
      <c r="A5074" s="474">
        <v>37408</v>
      </c>
      <c r="B5074" s="475">
        <v>0.93379999999999996</v>
      </c>
    </row>
    <row r="5075" spans="1:2" x14ac:dyDescent="0.25">
      <c r="A5075" s="474">
        <v>37407</v>
      </c>
      <c r="B5075" s="475">
        <v>0.93679999999999997</v>
      </c>
    </row>
    <row r="5076" spans="1:2" x14ac:dyDescent="0.25">
      <c r="A5076" s="474">
        <v>37406</v>
      </c>
      <c r="B5076" s="475">
        <v>0.93540000000000001</v>
      </c>
    </row>
    <row r="5077" spans="1:2" x14ac:dyDescent="0.25">
      <c r="A5077" s="474">
        <v>37405</v>
      </c>
      <c r="B5077" s="475">
        <v>0.92869999999999997</v>
      </c>
    </row>
    <row r="5078" spans="1:2" x14ac:dyDescent="0.25">
      <c r="A5078" s="474">
        <v>37404</v>
      </c>
      <c r="B5078" s="475">
        <v>0.92049999999999998</v>
      </c>
    </row>
    <row r="5079" spans="1:2" x14ac:dyDescent="0.25">
      <c r="A5079" s="474">
        <v>37403</v>
      </c>
      <c r="B5079" s="475">
        <v>0.91949999999999998</v>
      </c>
    </row>
    <row r="5080" spans="1:2" x14ac:dyDescent="0.25">
      <c r="A5080" s="474">
        <v>37402</v>
      </c>
      <c r="B5080" s="475">
        <v>0.92020000000000002</v>
      </c>
    </row>
    <row r="5081" spans="1:2" x14ac:dyDescent="0.25">
      <c r="A5081" s="474">
        <v>37401</v>
      </c>
      <c r="B5081" s="475">
        <v>0.92049999999999998</v>
      </c>
    </row>
    <row r="5082" spans="1:2" x14ac:dyDescent="0.25">
      <c r="A5082" s="474">
        <v>37400</v>
      </c>
      <c r="B5082" s="475">
        <v>0.92130000000000001</v>
      </c>
    </row>
    <row r="5083" spans="1:2" x14ac:dyDescent="0.25">
      <c r="A5083" s="474">
        <v>37399</v>
      </c>
      <c r="B5083" s="475">
        <v>0.92549999999999999</v>
      </c>
    </row>
    <row r="5084" spans="1:2" x14ac:dyDescent="0.25">
      <c r="A5084" s="474">
        <v>37398</v>
      </c>
      <c r="B5084" s="475">
        <v>0.91969999999999996</v>
      </c>
    </row>
    <row r="5085" spans="1:2" x14ac:dyDescent="0.25">
      <c r="A5085" s="474">
        <v>37397</v>
      </c>
      <c r="B5085" s="475">
        <v>0.92079999999999995</v>
      </c>
    </row>
    <row r="5086" spans="1:2" x14ac:dyDescent="0.25">
      <c r="A5086" s="474">
        <v>37396</v>
      </c>
      <c r="B5086" s="475">
        <v>0.92</v>
      </c>
    </row>
    <row r="5087" spans="1:2" x14ac:dyDescent="0.25">
      <c r="A5087" s="474">
        <v>37395</v>
      </c>
      <c r="B5087" s="475">
        <v>0.92079999999999995</v>
      </c>
    </row>
    <row r="5088" spans="1:2" x14ac:dyDescent="0.25">
      <c r="A5088" s="474">
        <v>37394</v>
      </c>
      <c r="B5088" s="475">
        <v>0.92079999999999995</v>
      </c>
    </row>
    <row r="5089" spans="1:2" x14ac:dyDescent="0.25">
      <c r="A5089" s="474">
        <v>37393</v>
      </c>
      <c r="B5089" s="475">
        <v>0.91180000000000005</v>
      </c>
    </row>
    <row r="5090" spans="1:2" x14ac:dyDescent="0.25">
      <c r="A5090" s="474">
        <v>37392</v>
      </c>
      <c r="B5090" s="475">
        <v>0.91249999999999998</v>
      </c>
    </row>
    <row r="5091" spans="1:2" x14ac:dyDescent="0.25">
      <c r="A5091" s="474">
        <v>37391</v>
      </c>
      <c r="B5091" s="475">
        <v>0.90249999999999997</v>
      </c>
    </row>
    <row r="5092" spans="1:2" x14ac:dyDescent="0.25">
      <c r="A5092" s="474">
        <v>37390</v>
      </c>
      <c r="B5092" s="475">
        <v>0.91120000000000001</v>
      </c>
    </row>
    <row r="5093" spans="1:2" x14ac:dyDescent="0.25">
      <c r="A5093" s="474">
        <v>37389</v>
      </c>
      <c r="B5093" s="475">
        <v>0.91339999999999999</v>
      </c>
    </row>
    <row r="5094" spans="1:2" x14ac:dyDescent="0.25">
      <c r="A5094" s="474">
        <v>37388</v>
      </c>
      <c r="B5094" s="475">
        <v>0.91379999999999995</v>
      </c>
    </row>
    <row r="5095" spans="1:2" x14ac:dyDescent="0.25">
      <c r="A5095" s="474">
        <v>37387</v>
      </c>
      <c r="B5095" s="475">
        <v>0.91379999999999995</v>
      </c>
    </row>
    <row r="5096" spans="1:2" x14ac:dyDescent="0.25">
      <c r="A5096" s="474">
        <v>37386</v>
      </c>
      <c r="B5096" s="475">
        <v>0.90910000000000002</v>
      </c>
    </row>
    <row r="5097" spans="1:2" x14ac:dyDescent="0.25">
      <c r="A5097" s="474">
        <v>37385</v>
      </c>
      <c r="B5097" s="475">
        <v>0.9042</v>
      </c>
    </row>
    <row r="5098" spans="1:2" x14ac:dyDescent="0.25">
      <c r="A5098" s="474">
        <v>37384</v>
      </c>
      <c r="B5098" s="475">
        <v>0.9153</v>
      </c>
    </row>
    <row r="5099" spans="1:2" x14ac:dyDescent="0.25">
      <c r="A5099" s="474">
        <v>37383</v>
      </c>
      <c r="B5099" s="475">
        <v>0.91810000000000003</v>
      </c>
    </row>
    <row r="5100" spans="1:2" x14ac:dyDescent="0.25">
      <c r="A5100" s="474">
        <v>37382</v>
      </c>
      <c r="B5100" s="475">
        <v>0.91720000000000002</v>
      </c>
    </row>
    <row r="5101" spans="1:2" x14ac:dyDescent="0.25">
      <c r="A5101" s="474">
        <v>37381</v>
      </c>
      <c r="B5101" s="475">
        <v>0.91749999999999998</v>
      </c>
    </row>
    <row r="5102" spans="1:2" x14ac:dyDescent="0.25">
      <c r="A5102" s="474">
        <v>37380</v>
      </c>
      <c r="B5102" s="475">
        <v>0.91720000000000002</v>
      </c>
    </row>
    <row r="5103" spans="1:2" x14ac:dyDescent="0.25">
      <c r="A5103" s="474">
        <v>37379</v>
      </c>
      <c r="B5103" s="475">
        <v>0.90300000000000002</v>
      </c>
    </row>
    <row r="5104" spans="1:2" x14ac:dyDescent="0.25">
      <c r="A5104" s="474">
        <v>37378</v>
      </c>
      <c r="B5104" s="475">
        <v>0.90590000000000004</v>
      </c>
    </row>
    <row r="5105" spans="1:2" x14ac:dyDescent="0.25">
      <c r="A5105" s="474">
        <v>37377</v>
      </c>
      <c r="B5105" s="475">
        <v>0.9</v>
      </c>
    </row>
    <row r="5106" spans="1:2" x14ac:dyDescent="0.25">
      <c r="A5106" s="474">
        <v>37376</v>
      </c>
      <c r="B5106" s="475">
        <v>0.90359999999999996</v>
      </c>
    </row>
    <row r="5107" spans="1:2" x14ac:dyDescent="0.25">
      <c r="A5107" s="474">
        <v>37375</v>
      </c>
      <c r="B5107" s="475">
        <v>0.90139999999999998</v>
      </c>
    </row>
    <row r="5108" spans="1:2" x14ac:dyDescent="0.25">
      <c r="A5108" s="474">
        <v>37374</v>
      </c>
      <c r="B5108" s="475">
        <v>0.90169999999999995</v>
      </c>
    </row>
    <row r="5109" spans="1:2" x14ac:dyDescent="0.25">
      <c r="A5109" s="474">
        <v>37373</v>
      </c>
      <c r="B5109" s="475">
        <v>0.90200000000000002</v>
      </c>
    </row>
    <row r="5110" spans="1:2" x14ac:dyDescent="0.25">
      <c r="A5110" s="474">
        <v>37372</v>
      </c>
      <c r="B5110" s="475">
        <v>0.89759999999999995</v>
      </c>
    </row>
    <row r="5111" spans="1:2" x14ac:dyDescent="0.25">
      <c r="A5111" s="474">
        <v>37371</v>
      </c>
      <c r="B5111" s="475">
        <v>0.89300000000000002</v>
      </c>
    </row>
    <row r="5112" spans="1:2" x14ac:dyDescent="0.25">
      <c r="A5112" s="474">
        <v>37370</v>
      </c>
      <c r="B5112" s="475">
        <v>0.88849999999999996</v>
      </c>
    </row>
    <row r="5113" spans="1:2" x14ac:dyDescent="0.25">
      <c r="A5113" s="474">
        <v>37369</v>
      </c>
      <c r="B5113" s="475">
        <v>0.88919999999999999</v>
      </c>
    </row>
    <row r="5114" spans="1:2" x14ac:dyDescent="0.25">
      <c r="A5114" s="474">
        <v>37368</v>
      </c>
      <c r="B5114" s="475">
        <v>0.89029999999999998</v>
      </c>
    </row>
    <row r="5115" spans="1:2" x14ac:dyDescent="0.25">
      <c r="A5115" s="474">
        <v>37367</v>
      </c>
      <c r="B5115" s="475">
        <v>0.89170000000000005</v>
      </c>
    </row>
    <row r="5116" spans="1:2" x14ac:dyDescent="0.25">
      <c r="A5116" s="474">
        <v>37366</v>
      </c>
      <c r="B5116" s="475">
        <v>0.89200000000000002</v>
      </c>
    </row>
    <row r="5117" spans="1:2" x14ac:dyDescent="0.25">
      <c r="A5117" s="474">
        <v>37365</v>
      </c>
      <c r="B5117" s="475">
        <v>0.89070000000000005</v>
      </c>
    </row>
    <row r="5118" spans="1:2" x14ac:dyDescent="0.25">
      <c r="A5118" s="474">
        <v>37364</v>
      </c>
      <c r="B5118" s="475">
        <v>0.89049999999999996</v>
      </c>
    </row>
    <row r="5119" spans="1:2" x14ac:dyDescent="0.25">
      <c r="A5119" s="474">
        <v>37363</v>
      </c>
      <c r="B5119" s="475">
        <v>0.88290000000000002</v>
      </c>
    </row>
    <row r="5120" spans="1:2" x14ac:dyDescent="0.25">
      <c r="A5120" s="474">
        <v>37362</v>
      </c>
      <c r="B5120" s="475">
        <v>0.87929999999999997</v>
      </c>
    </row>
    <row r="5121" spans="1:2" x14ac:dyDescent="0.25">
      <c r="A5121" s="474">
        <v>37361</v>
      </c>
      <c r="B5121" s="475">
        <v>0.87909999999999999</v>
      </c>
    </row>
    <row r="5122" spans="1:2" x14ac:dyDescent="0.25">
      <c r="A5122" s="474">
        <v>37360</v>
      </c>
      <c r="B5122" s="475">
        <v>0.87909999999999999</v>
      </c>
    </row>
    <row r="5123" spans="1:2" x14ac:dyDescent="0.25">
      <c r="A5123" s="474">
        <v>37359</v>
      </c>
      <c r="B5123" s="475">
        <v>0.87890000000000001</v>
      </c>
    </row>
    <row r="5124" spans="1:2" x14ac:dyDescent="0.25">
      <c r="A5124" s="474">
        <v>37358</v>
      </c>
      <c r="B5124" s="475">
        <v>0.88270000000000004</v>
      </c>
    </row>
    <row r="5125" spans="1:2" x14ac:dyDescent="0.25">
      <c r="A5125" s="474">
        <v>37357</v>
      </c>
      <c r="B5125" s="475">
        <v>0.88019999999999998</v>
      </c>
    </row>
    <row r="5126" spans="1:2" x14ac:dyDescent="0.25">
      <c r="A5126" s="474">
        <v>37356</v>
      </c>
      <c r="B5126" s="475">
        <v>0.88070000000000004</v>
      </c>
    </row>
    <row r="5127" spans="1:2" x14ac:dyDescent="0.25">
      <c r="A5127" s="474">
        <v>37355</v>
      </c>
      <c r="B5127" s="475">
        <v>0.87460000000000004</v>
      </c>
    </row>
    <row r="5128" spans="1:2" x14ac:dyDescent="0.25">
      <c r="A5128" s="474">
        <v>37354</v>
      </c>
      <c r="B5128" s="475">
        <v>0.87919999999999998</v>
      </c>
    </row>
    <row r="5129" spans="1:2" x14ac:dyDescent="0.25">
      <c r="A5129" s="474">
        <v>37353</v>
      </c>
      <c r="B5129" s="475">
        <v>0.87870000000000004</v>
      </c>
    </row>
    <row r="5130" spans="1:2" x14ac:dyDescent="0.25">
      <c r="A5130" s="474">
        <v>37352</v>
      </c>
      <c r="B5130" s="475">
        <v>0.879</v>
      </c>
    </row>
    <row r="5131" spans="1:2" x14ac:dyDescent="0.25">
      <c r="A5131" s="474">
        <v>37351</v>
      </c>
      <c r="B5131" s="475">
        <v>0.87739999999999996</v>
      </c>
    </row>
    <row r="5132" spans="1:2" x14ac:dyDescent="0.25">
      <c r="A5132" s="474">
        <v>37350</v>
      </c>
      <c r="B5132" s="475">
        <v>0.88080000000000003</v>
      </c>
    </row>
    <row r="5133" spans="1:2" x14ac:dyDescent="0.25">
      <c r="A5133" s="474">
        <v>37349</v>
      </c>
      <c r="B5133" s="475">
        <v>0.87890000000000001</v>
      </c>
    </row>
    <row r="5134" spans="1:2" x14ac:dyDescent="0.25">
      <c r="A5134" s="474">
        <v>37348</v>
      </c>
      <c r="B5134" s="475">
        <v>0.88029999999999997</v>
      </c>
    </row>
    <row r="5135" spans="1:2" x14ac:dyDescent="0.25">
      <c r="A5135" s="474">
        <v>37347</v>
      </c>
      <c r="B5135" s="475">
        <v>0.87150000000000005</v>
      </c>
    </row>
    <row r="5136" spans="1:2" x14ac:dyDescent="0.25">
      <c r="A5136" s="474">
        <v>37346</v>
      </c>
      <c r="B5136" s="475">
        <v>0.87</v>
      </c>
    </row>
    <row r="5137" spans="1:2" x14ac:dyDescent="0.25">
      <c r="A5137" s="474">
        <v>37345</v>
      </c>
      <c r="B5137" s="475">
        <v>0.87150000000000005</v>
      </c>
    </row>
    <row r="5138" spans="1:2" x14ac:dyDescent="0.25">
      <c r="A5138" s="474">
        <v>37344</v>
      </c>
      <c r="B5138" s="475">
        <v>0.87060000000000004</v>
      </c>
    </row>
    <row r="5139" spans="1:2" x14ac:dyDescent="0.25">
      <c r="A5139" s="474">
        <v>37343</v>
      </c>
      <c r="B5139" s="475">
        <v>0.87280000000000002</v>
      </c>
    </row>
    <row r="5140" spans="1:2" x14ac:dyDescent="0.25">
      <c r="A5140" s="474">
        <v>37342</v>
      </c>
      <c r="B5140" s="475">
        <v>0.87709999999999999</v>
      </c>
    </row>
    <row r="5141" spans="1:2" x14ac:dyDescent="0.25">
      <c r="A5141" s="474">
        <v>37341</v>
      </c>
      <c r="B5141" s="475">
        <v>0.87749999999999995</v>
      </c>
    </row>
    <row r="5142" spans="1:2" x14ac:dyDescent="0.25">
      <c r="A5142" s="474">
        <v>37340</v>
      </c>
      <c r="B5142" s="475">
        <v>0.87670000000000003</v>
      </c>
    </row>
    <row r="5143" spans="1:2" x14ac:dyDescent="0.25">
      <c r="A5143" s="474">
        <v>37339</v>
      </c>
      <c r="B5143" s="475">
        <v>0.87729999999999997</v>
      </c>
    </row>
    <row r="5144" spans="1:2" x14ac:dyDescent="0.25">
      <c r="A5144" s="474">
        <v>37338</v>
      </c>
      <c r="B5144" s="475">
        <v>0.87690000000000001</v>
      </c>
    </row>
    <row r="5145" spans="1:2" x14ac:dyDescent="0.25">
      <c r="A5145" s="474">
        <v>37337</v>
      </c>
      <c r="B5145" s="475">
        <v>0.88200000000000001</v>
      </c>
    </row>
    <row r="5146" spans="1:2" x14ac:dyDescent="0.25">
      <c r="A5146" s="474">
        <v>37336</v>
      </c>
      <c r="B5146" s="475">
        <v>0.88500000000000001</v>
      </c>
    </row>
    <row r="5147" spans="1:2" x14ac:dyDescent="0.25">
      <c r="A5147" s="474">
        <v>37335</v>
      </c>
      <c r="B5147" s="475">
        <v>0.88170000000000004</v>
      </c>
    </row>
    <row r="5148" spans="1:2" x14ac:dyDescent="0.25">
      <c r="A5148" s="474">
        <v>37334</v>
      </c>
      <c r="B5148" s="475">
        <v>0.88249999999999995</v>
      </c>
    </row>
    <row r="5149" spans="1:2" x14ac:dyDescent="0.25">
      <c r="A5149" s="474">
        <v>37333</v>
      </c>
      <c r="B5149" s="475">
        <v>0.88170000000000004</v>
      </c>
    </row>
    <row r="5150" spans="1:2" x14ac:dyDescent="0.25">
      <c r="A5150" s="474">
        <v>37332</v>
      </c>
      <c r="B5150" s="475">
        <v>0.88229999999999997</v>
      </c>
    </row>
    <row r="5151" spans="1:2" x14ac:dyDescent="0.25">
      <c r="A5151" s="474">
        <v>37331</v>
      </c>
      <c r="B5151" s="475">
        <v>0.88219999999999998</v>
      </c>
    </row>
    <row r="5152" spans="1:2" x14ac:dyDescent="0.25">
      <c r="A5152" s="474">
        <v>37330</v>
      </c>
      <c r="B5152" s="475">
        <v>0.88239999999999996</v>
      </c>
    </row>
    <row r="5153" spans="1:2" x14ac:dyDescent="0.25">
      <c r="A5153" s="474">
        <v>37329</v>
      </c>
      <c r="B5153" s="475">
        <v>0.87539999999999996</v>
      </c>
    </row>
    <row r="5154" spans="1:2" x14ac:dyDescent="0.25">
      <c r="A5154" s="474">
        <v>37328</v>
      </c>
      <c r="B5154" s="475">
        <v>0.87519999999999998</v>
      </c>
    </row>
    <row r="5155" spans="1:2" x14ac:dyDescent="0.25">
      <c r="A5155" s="474">
        <v>37327</v>
      </c>
      <c r="B5155" s="475">
        <v>0.87519999999999998</v>
      </c>
    </row>
    <row r="5156" spans="1:2" x14ac:dyDescent="0.25">
      <c r="A5156" s="474">
        <v>37326</v>
      </c>
      <c r="B5156" s="475">
        <v>0.87439999999999996</v>
      </c>
    </row>
    <row r="5157" spans="1:2" x14ac:dyDescent="0.25">
      <c r="A5157" s="474">
        <v>37325</v>
      </c>
      <c r="B5157" s="475">
        <v>0.87470000000000003</v>
      </c>
    </row>
    <row r="5158" spans="1:2" x14ac:dyDescent="0.25">
      <c r="A5158" s="474">
        <v>37324</v>
      </c>
      <c r="B5158" s="475">
        <v>0.87409999999999999</v>
      </c>
    </row>
    <row r="5159" spans="1:2" x14ac:dyDescent="0.25">
      <c r="A5159" s="474">
        <v>37323</v>
      </c>
      <c r="B5159" s="475">
        <v>0.88229999999999997</v>
      </c>
    </row>
    <row r="5160" spans="1:2" x14ac:dyDescent="0.25">
      <c r="A5160" s="474">
        <v>37322</v>
      </c>
      <c r="B5160" s="475">
        <v>0.87670000000000003</v>
      </c>
    </row>
    <row r="5161" spans="1:2" x14ac:dyDescent="0.25">
      <c r="A5161" s="474">
        <v>37321</v>
      </c>
      <c r="B5161" s="475">
        <v>0.87180000000000002</v>
      </c>
    </row>
    <row r="5162" spans="1:2" x14ac:dyDescent="0.25">
      <c r="A5162" s="474">
        <v>37320</v>
      </c>
      <c r="B5162" s="475">
        <v>0.86929999999999996</v>
      </c>
    </row>
    <row r="5163" spans="1:2" x14ac:dyDescent="0.25">
      <c r="A5163" s="474">
        <v>37319</v>
      </c>
      <c r="B5163" s="475">
        <v>0.86519999999999997</v>
      </c>
    </row>
    <row r="5164" spans="1:2" x14ac:dyDescent="0.25">
      <c r="A5164" s="474">
        <v>37318</v>
      </c>
      <c r="B5164" s="475">
        <v>0.86519999999999997</v>
      </c>
    </row>
    <row r="5165" spans="1:2" x14ac:dyDescent="0.25">
      <c r="A5165" s="474">
        <v>37317</v>
      </c>
      <c r="B5165" s="475">
        <v>0.86470000000000002</v>
      </c>
    </row>
    <row r="5166" spans="1:2" x14ac:dyDescent="0.25">
      <c r="A5166" s="474">
        <v>37316</v>
      </c>
      <c r="B5166" s="475">
        <v>0.86880000000000002</v>
      </c>
    </row>
    <row r="5167" spans="1:2" x14ac:dyDescent="0.25">
      <c r="A5167" s="474">
        <v>37315</v>
      </c>
      <c r="B5167" s="475">
        <v>0.86550000000000005</v>
      </c>
    </row>
    <row r="5168" spans="1:2" x14ac:dyDescent="0.25">
      <c r="A5168" s="474">
        <v>37314</v>
      </c>
      <c r="B5168" s="475">
        <v>0.8639</v>
      </c>
    </row>
    <row r="5169" spans="1:2" x14ac:dyDescent="0.25">
      <c r="A5169" s="474">
        <v>37313</v>
      </c>
      <c r="B5169" s="475">
        <v>0.86890000000000001</v>
      </c>
    </row>
    <row r="5170" spans="1:2" x14ac:dyDescent="0.25">
      <c r="A5170" s="474">
        <v>37312</v>
      </c>
      <c r="B5170" s="475">
        <v>0.87560000000000004</v>
      </c>
    </row>
    <row r="5171" spans="1:2" x14ac:dyDescent="0.25">
      <c r="A5171" s="474">
        <v>37311</v>
      </c>
      <c r="B5171" s="475">
        <v>0.87539999999999996</v>
      </c>
    </row>
    <row r="5172" spans="1:2" x14ac:dyDescent="0.25">
      <c r="A5172" s="474">
        <v>37310</v>
      </c>
      <c r="B5172" s="475">
        <v>0.87549999999999994</v>
      </c>
    </row>
    <row r="5173" spans="1:2" x14ac:dyDescent="0.25">
      <c r="A5173" s="474">
        <v>37309</v>
      </c>
      <c r="B5173" s="475">
        <v>0.86960000000000004</v>
      </c>
    </row>
    <row r="5174" spans="1:2" x14ac:dyDescent="0.25">
      <c r="A5174" s="474">
        <v>37308</v>
      </c>
      <c r="B5174" s="475">
        <v>0.86950000000000005</v>
      </c>
    </row>
    <row r="5175" spans="1:2" x14ac:dyDescent="0.25">
      <c r="A5175" s="474">
        <v>37307</v>
      </c>
      <c r="B5175" s="475">
        <v>0.87619999999999998</v>
      </c>
    </row>
    <row r="5176" spans="1:2" x14ac:dyDescent="0.25">
      <c r="A5176" s="474">
        <v>37306</v>
      </c>
      <c r="B5176" s="475">
        <v>0.87070000000000003</v>
      </c>
    </row>
    <row r="5177" spans="1:2" x14ac:dyDescent="0.25">
      <c r="A5177" s="474">
        <v>37305</v>
      </c>
      <c r="B5177" s="475">
        <v>0.87309999999999999</v>
      </c>
    </row>
    <row r="5178" spans="1:2" x14ac:dyDescent="0.25">
      <c r="A5178" s="474">
        <v>37304</v>
      </c>
      <c r="B5178" s="475">
        <v>0.873</v>
      </c>
    </row>
    <row r="5179" spans="1:2" x14ac:dyDescent="0.25">
      <c r="A5179" s="474">
        <v>37303</v>
      </c>
      <c r="B5179" s="475">
        <v>0.87319999999999998</v>
      </c>
    </row>
    <row r="5180" spans="1:2" x14ac:dyDescent="0.25">
      <c r="A5180" s="474">
        <v>37302</v>
      </c>
      <c r="B5180" s="475">
        <v>0.87390000000000001</v>
      </c>
    </row>
    <row r="5181" spans="1:2" x14ac:dyDescent="0.25">
      <c r="A5181" s="474">
        <v>37301</v>
      </c>
      <c r="B5181" s="475">
        <v>0.871</v>
      </c>
    </row>
    <row r="5182" spans="1:2" x14ac:dyDescent="0.25">
      <c r="A5182" s="474">
        <v>37300</v>
      </c>
      <c r="B5182" s="475">
        <v>0.87619999999999998</v>
      </c>
    </row>
    <row r="5183" spans="1:2" x14ac:dyDescent="0.25">
      <c r="A5183" s="474">
        <v>37299</v>
      </c>
      <c r="B5183" s="475">
        <v>0.87560000000000004</v>
      </c>
    </row>
    <row r="5184" spans="1:2" x14ac:dyDescent="0.25">
      <c r="A5184" s="474">
        <v>37298</v>
      </c>
      <c r="B5184" s="475">
        <v>0.87250000000000005</v>
      </c>
    </row>
    <row r="5185" spans="1:2" x14ac:dyDescent="0.25">
      <c r="A5185" s="474">
        <v>37297</v>
      </c>
      <c r="B5185" s="475">
        <v>0.87260000000000004</v>
      </c>
    </row>
    <row r="5186" spans="1:2" x14ac:dyDescent="0.25">
      <c r="A5186" s="474">
        <v>37296</v>
      </c>
      <c r="B5186" s="475">
        <v>0.87260000000000004</v>
      </c>
    </row>
    <row r="5187" spans="1:2" x14ac:dyDescent="0.25">
      <c r="A5187" s="474">
        <v>37295</v>
      </c>
      <c r="B5187" s="475">
        <v>0.87119999999999997</v>
      </c>
    </row>
    <row r="5188" spans="1:2" x14ac:dyDescent="0.25">
      <c r="A5188" s="474">
        <v>37294</v>
      </c>
      <c r="B5188" s="475">
        <v>0.86739999999999995</v>
      </c>
    </row>
    <row r="5189" spans="1:2" x14ac:dyDescent="0.25">
      <c r="A5189" s="474">
        <v>37293</v>
      </c>
      <c r="B5189" s="475">
        <v>0.86750000000000005</v>
      </c>
    </row>
    <row r="5190" spans="1:2" x14ac:dyDescent="0.25">
      <c r="A5190" s="474">
        <v>37292</v>
      </c>
      <c r="B5190" s="475">
        <v>0.87070000000000003</v>
      </c>
    </row>
    <row r="5191" spans="1:2" x14ac:dyDescent="0.25">
      <c r="A5191" s="474">
        <v>37291</v>
      </c>
      <c r="B5191" s="475">
        <v>0.86070000000000002</v>
      </c>
    </row>
    <row r="5192" spans="1:2" x14ac:dyDescent="0.25">
      <c r="A5192" s="474">
        <v>37290</v>
      </c>
      <c r="B5192" s="475">
        <v>0.86170000000000002</v>
      </c>
    </row>
    <row r="5193" spans="1:2" x14ac:dyDescent="0.25">
      <c r="A5193" s="474">
        <v>37289</v>
      </c>
      <c r="B5193" s="475">
        <v>0.86150000000000004</v>
      </c>
    </row>
    <row r="5194" spans="1:2" x14ac:dyDescent="0.25">
      <c r="A5194" s="474">
        <v>37288</v>
      </c>
      <c r="B5194" s="475">
        <v>0.85799999999999998</v>
      </c>
    </row>
    <row r="5195" spans="1:2" x14ac:dyDescent="0.25">
      <c r="A5195" s="474">
        <v>37287</v>
      </c>
      <c r="B5195" s="475">
        <v>0.86119999999999997</v>
      </c>
    </row>
    <row r="5196" spans="1:2" x14ac:dyDescent="0.25">
      <c r="A5196" s="474">
        <v>37286</v>
      </c>
      <c r="B5196" s="475">
        <v>0.86480000000000001</v>
      </c>
    </row>
    <row r="5197" spans="1:2" x14ac:dyDescent="0.25">
      <c r="A5197" s="474">
        <v>37285</v>
      </c>
      <c r="B5197" s="475">
        <v>0.86250000000000004</v>
      </c>
    </row>
    <row r="5198" spans="1:2" x14ac:dyDescent="0.25">
      <c r="A5198" s="474">
        <v>37284</v>
      </c>
      <c r="B5198" s="475">
        <v>0.8649</v>
      </c>
    </row>
    <row r="5199" spans="1:2" x14ac:dyDescent="0.25">
      <c r="A5199" s="474">
        <v>37283</v>
      </c>
      <c r="B5199" s="475">
        <v>0.86329999999999996</v>
      </c>
    </row>
    <row r="5200" spans="1:2" x14ac:dyDescent="0.25">
      <c r="A5200" s="474">
        <v>37282</v>
      </c>
      <c r="B5200" s="475">
        <v>0.86580000000000001</v>
      </c>
    </row>
    <row r="5201" spans="1:2" x14ac:dyDescent="0.25">
      <c r="A5201" s="474">
        <v>37281</v>
      </c>
      <c r="B5201" s="475">
        <v>0.87719999999999998</v>
      </c>
    </row>
    <row r="5202" spans="1:2" x14ac:dyDescent="0.25">
      <c r="A5202" s="474">
        <v>37280</v>
      </c>
      <c r="B5202" s="475">
        <v>0.87790000000000001</v>
      </c>
    </row>
    <row r="5203" spans="1:2" x14ac:dyDescent="0.25">
      <c r="A5203" s="474">
        <v>37279</v>
      </c>
      <c r="B5203" s="475">
        <v>0.88619999999999999</v>
      </c>
    </row>
    <row r="5204" spans="1:2" x14ac:dyDescent="0.25">
      <c r="A5204" s="474">
        <v>37278</v>
      </c>
      <c r="B5204" s="475">
        <v>0.88329999999999997</v>
      </c>
    </row>
    <row r="5205" spans="1:2" x14ac:dyDescent="0.25">
      <c r="A5205" s="474">
        <v>37277</v>
      </c>
      <c r="B5205" s="475">
        <v>0.88390000000000002</v>
      </c>
    </row>
    <row r="5206" spans="1:2" x14ac:dyDescent="0.25">
      <c r="A5206" s="474">
        <v>37276</v>
      </c>
      <c r="B5206" s="475">
        <v>0.8841</v>
      </c>
    </row>
    <row r="5207" spans="1:2" x14ac:dyDescent="0.25">
      <c r="A5207" s="474">
        <v>37275</v>
      </c>
      <c r="B5207" s="475">
        <v>0.88370000000000004</v>
      </c>
    </row>
    <row r="5208" spans="1:2" x14ac:dyDescent="0.25">
      <c r="A5208" s="474">
        <v>37274</v>
      </c>
      <c r="B5208" s="475">
        <v>0.88070000000000004</v>
      </c>
    </row>
    <row r="5209" spans="1:2" x14ac:dyDescent="0.25">
      <c r="A5209" s="474">
        <v>37273</v>
      </c>
      <c r="B5209" s="475">
        <v>0.88319999999999999</v>
      </c>
    </row>
    <row r="5210" spans="1:2" x14ac:dyDescent="0.25">
      <c r="A5210" s="474">
        <v>37272</v>
      </c>
      <c r="B5210" s="475">
        <v>0.88300000000000001</v>
      </c>
    </row>
    <row r="5211" spans="1:2" x14ac:dyDescent="0.25">
      <c r="A5211" s="474">
        <v>37271</v>
      </c>
      <c r="B5211" s="475">
        <v>0.89410000000000001</v>
      </c>
    </row>
    <row r="5212" spans="1:2" x14ac:dyDescent="0.25">
      <c r="A5212" s="474">
        <v>37270</v>
      </c>
      <c r="B5212" s="475">
        <v>0.89300000000000002</v>
      </c>
    </row>
    <row r="5213" spans="1:2" x14ac:dyDescent="0.25">
      <c r="A5213" s="474">
        <v>37269</v>
      </c>
      <c r="B5213" s="475">
        <v>0.89190000000000003</v>
      </c>
    </row>
    <row r="5214" spans="1:2" x14ac:dyDescent="0.25">
      <c r="A5214" s="474">
        <v>37268</v>
      </c>
      <c r="B5214" s="475">
        <v>0.8921</v>
      </c>
    </row>
    <row r="5215" spans="1:2" x14ac:dyDescent="0.25">
      <c r="A5215" s="474">
        <v>37267</v>
      </c>
      <c r="B5215" s="475">
        <v>0.89090000000000003</v>
      </c>
    </row>
    <row r="5216" spans="1:2" x14ac:dyDescent="0.25">
      <c r="A5216" s="474">
        <v>37266</v>
      </c>
      <c r="B5216" s="475">
        <v>0.89129999999999998</v>
      </c>
    </row>
    <row r="5217" spans="1:2" x14ac:dyDescent="0.25">
      <c r="A5217" s="474">
        <v>37265</v>
      </c>
      <c r="B5217" s="475">
        <v>0.89280000000000004</v>
      </c>
    </row>
    <row r="5218" spans="1:2" x14ac:dyDescent="0.25">
      <c r="A5218" s="474">
        <v>37264</v>
      </c>
      <c r="B5218" s="475">
        <v>0.89329999999999998</v>
      </c>
    </row>
    <row r="5219" spans="1:2" x14ac:dyDescent="0.25">
      <c r="A5219" s="474">
        <v>37263</v>
      </c>
      <c r="B5219" s="475">
        <v>0.89590000000000003</v>
      </c>
    </row>
    <row r="5220" spans="1:2" x14ac:dyDescent="0.25">
      <c r="A5220" s="474">
        <v>37262</v>
      </c>
      <c r="B5220" s="475">
        <v>0.89470000000000005</v>
      </c>
    </row>
    <row r="5221" spans="1:2" x14ac:dyDescent="0.25">
      <c r="A5221" s="474">
        <v>37261</v>
      </c>
      <c r="B5221" s="475">
        <v>0.89449999999999996</v>
      </c>
    </row>
    <row r="5222" spans="1:2" x14ac:dyDescent="0.25">
      <c r="A5222" s="474">
        <v>37260</v>
      </c>
      <c r="B5222" s="475">
        <v>0.89939999999999998</v>
      </c>
    </row>
    <row r="5223" spans="1:2" x14ac:dyDescent="0.25">
      <c r="A5223" s="474">
        <v>37259</v>
      </c>
      <c r="B5223" s="475">
        <v>0.9032</v>
      </c>
    </row>
    <row r="5224" spans="1:2" x14ac:dyDescent="0.25">
      <c r="A5224" s="474">
        <v>37258</v>
      </c>
      <c r="B5224" s="475">
        <v>0.8891</v>
      </c>
    </row>
    <row r="5225" spans="1:2" x14ac:dyDescent="0.25">
      <c r="A5225" s="474">
        <v>37257</v>
      </c>
      <c r="B5225" s="475">
        <v>0.89139999999999997</v>
      </c>
    </row>
    <row r="5226" spans="1:2" x14ac:dyDescent="0.25">
      <c r="A5226" s="474">
        <v>37256</v>
      </c>
      <c r="B5226" s="475">
        <v>0.88580000000000003</v>
      </c>
    </row>
    <row r="5227" spans="1:2" x14ac:dyDescent="0.25">
      <c r="A5227" s="474">
        <v>37255</v>
      </c>
      <c r="B5227" s="475">
        <v>0.88580000000000003</v>
      </c>
    </row>
    <row r="5228" spans="1:2" x14ac:dyDescent="0.25">
      <c r="A5228" s="474">
        <v>37254</v>
      </c>
      <c r="B5228" s="475">
        <v>0.88580000000000003</v>
      </c>
    </row>
    <row r="5229" spans="1:2" x14ac:dyDescent="0.25">
      <c r="A5229" s="474">
        <v>37253</v>
      </c>
      <c r="B5229" s="475">
        <v>0.88270000000000004</v>
      </c>
    </row>
    <row r="5230" spans="1:2" x14ac:dyDescent="0.25">
      <c r="A5230" s="474">
        <v>37252</v>
      </c>
      <c r="B5230" s="475">
        <v>0.87929999999999997</v>
      </c>
    </row>
    <row r="5231" spans="1:2" x14ac:dyDescent="0.25">
      <c r="A5231" s="474">
        <v>37251</v>
      </c>
      <c r="B5231" s="475">
        <v>0.879</v>
      </c>
    </row>
    <row r="5232" spans="1:2" x14ac:dyDescent="0.25">
      <c r="A5232" s="474">
        <v>37250</v>
      </c>
      <c r="B5232" s="475">
        <v>0.87790000000000001</v>
      </c>
    </row>
    <row r="5233" spans="1:2" x14ac:dyDescent="0.25">
      <c r="A5233" s="474">
        <v>37249</v>
      </c>
      <c r="B5233" s="475">
        <v>0.88729999999999998</v>
      </c>
    </row>
    <row r="5234" spans="1:2" x14ac:dyDescent="0.25">
      <c r="A5234" s="474">
        <v>37248</v>
      </c>
      <c r="B5234" s="475">
        <v>0.88649999999999995</v>
      </c>
    </row>
    <row r="5235" spans="1:2" x14ac:dyDescent="0.25">
      <c r="A5235" s="474">
        <v>37247</v>
      </c>
      <c r="B5235" s="475">
        <v>0.88759999999999994</v>
      </c>
    </row>
    <row r="5236" spans="1:2" x14ac:dyDescent="0.25">
      <c r="A5236" s="474">
        <v>37246</v>
      </c>
      <c r="B5236" s="475">
        <v>0.90029999999999999</v>
      </c>
    </row>
    <row r="5237" spans="1:2" x14ac:dyDescent="0.25">
      <c r="A5237" s="474">
        <v>37245</v>
      </c>
      <c r="B5237" s="475">
        <v>0.90049999999999997</v>
      </c>
    </row>
    <row r="5238" spans="1:2" x14ac:dyDescent="0.25">
      <c r="A5238" s="474">
        <v>37244</v>
      </c>
      <c r="B5238" s="475">
        <v>0.90229999999999999</v>
      </c>
    </row>
    <row r="5239" spans="1:2" x14ac:dyDescent="0.25">
      <c r="A5239" s="474">
        <v>37243</v>
      </c>
      <c r="B5239" s="475">
        <v>0.90210000000000001</v>
      </c>
    </row>
    <row r="5240" spans="1:2" x14ac:dyDescent="0.25">
      <c r="A5240" s="474">
        <v>37242</v>
      </c>
      <c r="B5240" s="475">
        <v>0.90280000000000005</v>
      </c>
    </row>
    <row r="5241" spans="1:2" x14ac:dyDescent="0.25">
      <c r="A5241" s="474">
        <v>37241</v>
      </c>
      <c r="B5241" s="475">
        <v>0.90280000000000005</v>
      </c>
    </row>
    <row r="5242" spans="1:2" x14ac:dyDescent="0.25">
      <c r="A5242" s="474">
        <v>37240</v>
      </c>
      <c r="B5242" s="475">
        <v>0.90400000000000003</v>
      </c>
    </row>
    <row r="5243" spans="1:2" x14ac:dyDescent="0.25">
      <c r="A5243" s="474">
        <v>37239</v>
      </c>
      <c r="B5243" s="475">
        <v>0.89270000000000005</v>
      </c>
    </row>
    <row r="5244" spans="1:2" x14ac:dyDescent="0.25">
      <c r="A5244" s="474">
        <v>37238</v>
      </c>
      <c r="B5244" s="475">
        <v>0.89780000000000004</v>
      </c>
    </row>
    <row r="5245" spans="1:2" x14ac:dyDescent="0.25">
      <c r="A5245" s="474">
        <v>37237</v>
      </c>
      <c r="B5245" s="475">
        <v>0.89229999999999998</v>
      </c>
    </row>
    <row r="5246" spans="1:2" x14ac:dyDescent="0.25">
      <c r="A5246" s="474">
        <v>37236</v>
      </c>
      <c r="B5246" s="475">
        <v>0.89059999999999995</v>
      </c>
    </row>
    <row r="5247" spans="1:2" x14ac:dyDescent="0.25">
      <c r="A5247" s="474">
        <v>37235</v>
      </c>
      <c r="B5247" s="475">
        <v>0.89080000000000004</v>
      </c>
    </row>
    <row r="5248" spans="1:2" x14ac:dyDescent="0.25">
      <c r="A5248" s="474">
        <v>37234</v>
      </c>
      <c r="B5248" s="475">
        <v>0.8901</v>
      </c>
    </row>
    <row r="5249" spans="1:2" x14ac:dyDescent="0.25">
      <c r="A5249" s="474">
        <v>37233</v>
      </c>
      <c r="B5249" s="475">
        <v>0.88900000000000001</v>
      </c>
    </row>
    <row r="5250" spans="1:2" x14ac:dyDescent="0.25">
      <c r="A5250" s="474">
        <v>37232</v>
      </c>
      <c r="B5250" s="475">
        <v>0.89459999999999995</v>
      </c>
    </row>
    <row r="5251" spans="1:2" x14ac:dyDescent="0.25">
      <c r="A5251" s="474">
        <v>37231</v>
      </c>
      <c r="B5251" s="475">
        <v>0.88849999999999996</v>
      </c>
    </row>
    <row r="5252" spans="1:2" x14ac:dyDescent="0.25">
      <c r="A5252" s="474">
        <v>37230</v>
      </c>
      <c r="B5252" s="475">
        <v>0.88980000000000004</v>
      </c>
    </row>
    <row r="5253" spans="1:2" x14ac:dyDescent="0.25">
      <c r="A5253" s="474">
        <v>37229</v>
      </c>
      <c r="B5253" s="475">
        <v>0.89159999999999995</v>
      </c>
    </row>
    <row r="5254" spans="1:2" x14ac:dyDescent="0.25">
      <c r="A5254" s="474">
        <v>37228</v>
      </c>
      <c r="B5254" s="475">
        <v>0.89570000000000005</v>
      </c>
    </row>
    <row r="5255" spans="1:2" x14ac:dyDescent="0.25">
      <c r="A5255" s="474">
        <v>37227</v>
      </c>
      <c r="B5255" s="475">
        <v>0.89629999999999999</v>
      </c>
    </row>
    <row r="5256" spans="1:2" x14ac:dyDescent="0.25">
      <c r="A5256" s="474">
        <v>37226</v>
      </c>
      <c r="B5256" s="475">
        <v>0.89590000000000003</v>
      </c>
    </row>
    <row r="5257" spans="1:2" x14ac:dyDescent="0.25">
      <c r="A5257" s="474">
        <v>37225</v>
      </c>
      <c r="B5257" s="475">
        <v>0.88800000000000001</v>
      </c>
    </row>
    <row r="5258" spans="1:2" x14ac:dyDescent="0.25">
      <c r="A5258" s="474">
        <v>37224</v>
      </c>
      <c r="B5258" s="475">
        <v>0.88819999999999999</v>
      </c>
    </row>
    <row r="5259" spans="1:2" x14ac:dyDescent="0.25">
      <c r="A5259" s="474">
        <v>37223</v>
      </c>
      <c r="B5259" s="475">
        <v>0.88329999999999997</v>
      </c>
    </row>
    <row r="5260" spans="1:2" x14ac:dyDescent="0.25">
      <c r="A5260" s="474">
        <v>37222</v>
      </c>
      <c r="B5260" s="475">
        <v>0.87980000000000003</v>
      </c>
    </row>
    <row r="5261" spans="1:2" x14ac:dyDescent="0.25">
      <c r="A5261" s="474">
        <v>37221</v>
      </c>
      <c r="B5261" s="475">
        <v>0.87780000000000002</v>
      </c>
    </row>
    <row r="5262" spans="1:2" x14ac:dyDescent="0.25">
      <c r="A5262" s="474">
        <v>37220</v>
      </c>
      <c r="B5262" s="475">
        <v>0.87780000000000002</v>
      </c>
    </row>
    <row r="5263" spans="1:2" x14ac:dyDescent="0.25">
      <c r="A5263" s="474">
        <v>37219</v>
      </c>
      <c r="B5263" s="475">
        <v>0.87790000000000001</v>
      </c>
    </row>
    <row r="5264" spans="1:2" x14ac:dyDescent="0.25">
      <c r="A5264" s="474">
        <v>37218</v>
      </c>
      <c r="B5264" s="475">
        <v>0.87780000000000002</v>
      </c>
    </row>
    <row r="5265" spans="1:2" x14ac:dyDescent="0.25">
      <c r="A5265" s="474">
        <v>37217</v>
      </c>
      <c r="B5265" s="475">
        <v>0.87919999999999998</v>
      </c>
    </row>
    <row r="5266" spans="1:2" x14ac:dyDescent="0.25">
      <c r="A5266" s="474">
        <v>37216</v>
      </c>
      <c r="B5266" s="475">
        <v>0.88270000000000004</v>
      </c>
    </row>
    <row r="5267" spans="1:2" x14ac:dyDescent="0.25">
      <c r="A5267" s="474">
        <v>37215</v>
      </c>
      <c r="B5267" s="475">
        <v>0.87809999999999999</v>
      </c>
    </row>
    <row r="5268" spans="1:2" x14ac:dyDescent="0.25">
      <c r="A5268" s="474">
        <v>37214</v>
      </c>
      <c r="B5268" s="475">
        <v>0.88429999999999997</v>
      </c>
    </row>
    <row r="5269" spans="1:2" x14ac:dyDescent="0.25">
      <c r="A5269" s="474">
        <v>37213</v>
      </c>
      <c r="B5269" s="475">
        <v>0.88419999999999999</v>
      </c>
    </row>
    <row r="5270" spans="1:2" x14ac:dyDescent="0.25">
      <c r="A5270" s="474">
        <v>37212</v>
      </c>
      <c r="B5270" s="475">
        <v>0.88400000000000001</v>
      </c>
    </row>
    <row r="5271" spans="1:2" x14ac:dyDescent="0.25">
      <c r="A5271" s="474">
        <v>37211</v>
      </c>
      <c r="B5271" s="475">
        <v>0.88190000000000002</v>
      </c>
    </row>
    <row r="5272" spans="1:2" x14ac:dyDescent="0.25">
      <c r="A5272" s="474">
        <v>37210</v>
      </c>
      <c r="B5272" s="475">
        <v>0.88290000000000002</v>
      </c>
    </row>
    <row r="5273" spans="1:2" x14ac:dyDescent="0.25">
      <c r="A5273" s="474">
        <v>37209</v>
      </c>
      <c r="B5273" s="475">
        <v>0.88029999999999997</v>
      </c>
    </row>
    <row r="5274" spans="1:2" x14ac:dyDescent="0.25">
      <c r="A5274" s="474">
        <v>37208</v>
      </c>
      <c r="B5274" s="475">
        <v>0.89429999999999998</v>
      </c>
    </row>
    <row r="5275" spans="1:2" x14ac:dyDescent="0.25">
      <c r="A5275" s="474">
        <v>37207</v>
      </c>
      <c r="B5275" s="475">
        <v>0.89439999999999997</v>
      </c>
    </row>
    <row r="5276" spans="1:2" x14ac:dyDescent="0.25">
      <c r="A5276" s="474">
        <v>37206</v>
      </c>
      <c r="B5276" s="475">
        <v>0.89400000000000002</v>
      </c>
    </row>
    <row r="5277" spans="1:2" x14ac:dyDescent="0.25">
      <c r="A5277" s="474">
        <v>37205</v>
      </c>
      <c r="B5277" s="475">
        <v>0.89459999999999995</v>
      </c>
    </row>
    <row r="5278" spans="1:2" x14ac:dyDescent="0.25">
      <c r="A5278" s="474">
        <v>37204</v>
      </c>
      <c r="B5278" s="475">
        <v>0.89280000000000004</v>
      </c>
    </row>
    <row r="5279" spans="1:2" x14ac:dyDescent="0.25">
      <c r="A5279" s="474">
        <v>37203</v>
      </c>
      <c r="B5279" s="475">
        <v>0.89739999999999998</v>
      </c>
    </row>
    <row r="5280" spans="1:2" x14ac:dyDescent="0.25">
      <c r="A5280" s="474">
        <v>37202</v>
      </c>
      <c r="B5280" s="475">
        <v>0.89510000000000001</v>
      </c>
    </row>
    <row r="5281" spans="1:2" x14ac:dyDescent="0.25">
      <c r="A5281" s="474">
        <v>37201</v>
      </c>
      <c r="B5281" s="475">
        <v>0.89770000000000005</v>
      </c>
    </row>
    <row r="5282" spans="1:2" x14ac:dyDescent="0.25">
      <c r="A5282" s="474">
        <v>37200</v>
      </c>
      <c r="B5282" s="475">
        <v>0.90249999999999997</v>
      </c>
    </row>
    <row r="5283" spans="1:2" x14ac:dyDescent="0.25">
      <c r="A5283" s="474">
        <v>37199</v>
      </c>
      <c r="B5283" s="475">
        <v>0.90239999999999998</v>
      </c>
    </row>
    <row r="5284" spans="1:2" x14ac:dyDescent="0.25">
      <c r="A5284" s="474">
        <v>37198</v>
      </c>
      <c r="B5284" s="475">
        <v>0.90290000000000004</v>
      </c>
    </row>
    <row r="5285" spans="1:2" x14ac:dyDescent="0.25">
      <c r="A5285" s="474">
        <v>37197</v>
      </c>
      <c r="B5285" s="475">
        <v>0.90239999999999998</v>
      </c>
    </row>
    <row r="5286" spans="1:2" x14ac:dyDescent="0.25">
      <c r="A5286" s="474">
        <v>37196</v>
      </c>
      <c r="B5286" s="475">
        <v>0.89980000000000004</v>
      </c>
    </row>
    <row r="5287" spans="1:2" x14ac:dyDescent="0.25">
      <c r="A5287" s="474">
        <v>37195</v>
      </c>
      <c r="B5287" s="475">
        <v>0.90449999999999997</v>
      </c>
    </row>
    <row r="5288" spans="1:2" x14ac:dyDescent="0.25">
      <c r="A5288" s="474">
        <v>37194</v>
      </c>
      <c r="B5288" s="475">
        <v>0.90429999999999999</v>
      </c>
    </row>
    <row r="5289" spans="1:2" x14ac:dyDescent="0.25">
      <c r="A5289" s="474">
        <v>37193</v>
      </c>
      <c r="B5289" s="475">
        <v>0.89229999999999998</v>
      </c>
    </row>
    <row r="5290" spans="1:2" x14ac:dyDescent="0.25">
      <c r="A5290" s="474">
        <v>37192</v>
      </c>
      <c r="B5290" s="475">
        <v>0.89300000000000002</v>
      </c>
    </row>
    <row r="5291" spans="1:2" x14ac:dyDescent="0.25">
      <c r="A5291" s="474">
        <v>37191</v>
      </c>
      <c r="B5291" s="475">
        <v>0.8921</v>
      </c>
    </row>
    <row r="5292" spans="1:2" x14ac:dyDescent="0.25">
      <c r="A5292" s="474">
        <v>37190</v>
      </c>
      <c r="B5292" s="475">
        <v>0.89290000000000003</v>
      </c>
    </row>
    <row r="5293" spans="1:2" x14ac:dyDescent="0.25">
      <c r="A5293" s="474">
        <v>37189</v>
      </c>
      <c r="B5293" s="475">
        <v>0.89319999999999999</v>
      </c>
    </row>
    <row r="5294" spans="1:2" x14ac:dyDescent="0.25">
      <c r="A5294" s="474">
        <v>37188</v>
      </c>
      <c r="B5294" s="475">
        <v>0.89080000000000004</v>
      </c>
    </row>
    <row r="5295" spans="1:2" x14ac:dyDescent="0.25">
      <c r="A5295" s="474">
        <v>37187</v>
      </c>
      <c r="B5295" s="475">
        <v>0.89159999999999995</v>
      </c>
    </row>
    <row r="5296" spans="1:2" x14ac:dyDescent="0.25">
      <c r="A5296" s="474">
        <v>37186</v>
      </c>
      <c r="B5296" s="475">
        <v>0.89900000000000002</v>
      </c>
    </row>
    <row r="5297" spans="1:2" x14ac:dyDescent="0.25">
      <c r="A5297" s="474">
        <v>37185</v>
      </c>
      <c r="B5297" s="475">
        <v>0.89849999999999997</v>
      </c>
    </row>
    <row r="5298" spans="1:2" x14ac:dyDescent="0.25">
      <c r="A5298" s="474">
        <v>37184</v>
      </c>
      <c r="B5298" s="475">
        <v>0.8982</v>
      </c>
    </row>
    <row r="5299" spans="1:2" x14ac:dyDescent="0.25">
      <c r="A5299" s="474">
        <v>37183</v>
      </c>
      <c r="B5299" s="475">
        <v>0.90439999999999998</v>
      </c>
    </row>
    <row r="5300" spans="1:2" x14ac:dyDescent="0.25">
      <c r="A5300" s="474">
        <v>37182</v>
      </c>
      <c r="B5300" s="475">
        <v>0.90349999999999997</v>
      </c>
    </row>
    <row r="5301" spans="1:2" x14ac:dyDescent="0.25">
      <c r="A5301" s="474">
        <v>37181</v>
      </c>
      <c r="B5301" s="475">
        <v>0.90839999999999999</v>
      </c>
    </row>
    <row r="5302" spans="1:2" x14ac:dyDescent="0.25">
      <c r="A5302" s="474">
        <v>37180</v>
      </c>
      <c r="B5302" s="475">
        <v>0.9083</v>
      </c>
    </row>
    <row r="5303" spans="1:2" x14ac:dyDescent="0.25">
      <c r="A5303" s="474">
        <v>37179</v>
      </c>
      <c r="B5303" s="475">
        <v>0.91069999999999995</v>
      </c>
    </row>
    <row r="5304" spans="1:2" x14ac:dyDescent="0.25">
      <c r="A5304" s="474">
        <v>37178</v>
      </c>
      <c r="B5304" s="475">
        <v>0.90949999999999998</v>
      </c>
    </row>
    <row r="5305" spans="1:2" x14ac:dyDescent="0.25">
      <c r="A5305" s="474">
        <v>37177</v>
      </c>
      <c r="B5305" s="475">
        <v>0.90969999999999995</v>
      </c>
    </row>
    <row r="5306" spans="1:2" x14ac:dyDescent="0.25">
      <c r="A5306" s="474">
        <v>37176</v>
      </c>
      <c r="B5306" s="475">
        <v>0.90249999999999997</v>
      </c>
    </row>
    <row r="5307" spans="1:2" x14ac:dyDescent="0.25">
      <c r="A5307" s="474">
        <v>37175</v>
      </c>
      <c r="B5307" s="475">
        <v>0.91059999999999997</v>
      </c>
    </row>
    <row r="5308" spans="1:2" x14ac:dyDescent="0.25">
      <c r="A5308" s="474">
        <v>37174</v>
      </c>
      <c r="B5308" s="475">
        <v>0.91369999999999996</v>
      </c>
    </row>
    <row r="5309" spans="1:2" x14ac:dyDescent="0.25">
      <c r="A5309" s="474">
        <v>37173</v>
      </c>
      <c r="B5309" s="475">
        <v>0.91990000000000005</v>
      </c>
    </row>
    <row r="5310" spans="1:2" x14ac:dyDescent="0.25">
      <c r="A5310" s="474">
        <v>37172</v>
      </c>
      <c r="B5310" s="475">
        <v>0.91839999999999999</v>
      </c>
    </row>
    <row r="5311" spans="1:2" x14ac:dyDescent="0.25">
      <c r="A5311" s="474">
        <v>37171</v>
      </c>
      <c r="B5311" s="475">
        <v>0.91700000000000004</v>
      </c>
    </row>
    <row r="5312" spans="1:2" x14ac:dyDescent="0.25">
      <c r="A5312" s="474">
        <v>37170</v>
      </c>
      <c r="B5312" s="475">
        <v>0.91839999999999999</v>
      </c>
    </row>
    <row r="5313" spans="1:2" x14ac:dyDescent="0.25">
      <c r="A5313" s="474">
        <v>37169</v>
      </c>
      <c r="B5313" s="475">
        <v>0.91720000000000002</v>
      </c>
    </row>
    <row r="5314" spans="1:2" x14ac:dyDescent="0.25">
      <c r="A5314" s="474">
        <v>37168</v>
      </c>
      <c r="B5314" s="475">
        <v>0.91379999999999995</v>
      </c>
    </row>
    <row r="5315" spans="1:2" x14ac:dyDescent="0.25">
      <c r="A5315" s="474">
        <v>37167</v>
      </c>
      <c r="B5315" s="475">
        <v>0.91900000000000004</v>
      </c>
    </row>
    <row r="5316" spans="1:2" x14ac:dyDescent="0.25">
      <c r="A5316" s="474">
        <v>37166</v>
      </c>
      <c r="B5316" s="475">
        <v>0.91669999999999996</v>
      </c>
    </row>
    <row r="5317" spans="1:2" x14ac:dyDescent="0.25">
      <c r="A5317" s="474">
        <v>37165</v>
      </c>
      <c r="B5317" s="475">
        <v>0.90959999999999996</v>
      </c>
    </row>
    <row r="5318" spans="1:2" x14ac:dyDescent="0.25">
      <c r="A5318" s="474">
        <v>37164</v>
      </c>
      <c r="B5318" s="475">
        <v>0.90959999999999996</v>
      </c>
    </row>
    <row r="5319" spans="1:2" x14ac:dyDescent="0.25">
      <c r="A5319" s="474">
        <v>37163</v>
      </c>
      <c r="B5319" s="475">
        <v>0.90959999999999996</v>
      </c>
    </row>
    <row r="5320" spans="1:2" x14ac:dyDescent="0.25">
      <c r="A5320" s="474">
        <v>37162</v>
      </c>
      <c r="B5320" s="475">
        <v>0.91749999999999998</v>
      </c>
    </row>
    <row r="5321" spans="1:2" x14ac:dyDescent="0.25">
      <c r="A5321" s="474">
        <v>37161</v>
      </c>
      <c r="B5321" s="475">
        <v>0.92349999999999999</v>
      </c>
    </row>
    <row r="5322" spans="1:2" x14ac:dyDescent="0.25">
      <c r="A5322" s="474">
        <v>37160</v>
      </c>
      <c r="B5322" s="475">
        <v>0.92269999999999996</v>
      </c>
    </row>
    <row r="5323" spans="1:2" x14ac:dyDescent="0.25">
      <c r="A5323" s="474">
        <v>37159</v>
      </c>
      <c r="B5323" s="475">
        <v>0.91579999999999995</v>
      </c>
    </row>
    <row r="5324" spans="1:2" x14ac:dyDescent="0.25">
      <c r="A5324" s="474">
        <v>37158</v>
      </c>
      <c r="B5324" s="475">
        <v>0.91339999999999999</v>
      </c>
    </row>
    <row r="5325" spans="1:2" x14ac:dyDescent="0.25">
      <c r="A5325" s="474">
        <v>37157</v>
      </c>
      <c r="B5325" s="475">
        <v>0.91339999999999999</v>
      </c>
    </row>
    <row r="5326" spans="1:2" x14ac:dyDescent="0.25">
      <c r="A5326" s="474">
        <v>37156</v>
      </c>
      <c r="B5326" s="475">
        <v>0.9133</v>
      </c>
    </row>
    <row r="5327" spans="1:2" x14ac:dyDescent="0.25">
      <c r="A5327" s="474">
        <v>37155</v>
      </c>
      <c r="B5327" s="475">
        <v>0.92720000000000002</v>
      </c>
    </row>
    <row r="5328" spans="1:2" x14ac:dyDescent="0.25">
      <c r="A5328" s="474">
        <v>37154</v>
      </c>
      <c r="B5328" s="475">
        <v>0.92749999999999999</v>
      </c>
    </row>
    <row r="5329" spans="1:2" x14ac:dyDescent="0.25">
      <c r="A5329" s="474">
        <v>37153</v>
      </c>
      <c r="B5329" s="475">
        <v>0.9274</v>
      </c>
    </row>
    <row r="5330" spans="1:2" x14ac:dyDescent="0.25">
      <c r="A5330" s="474">
        <v>37152</v>
      </c>
      <c r="B5330" s="475">
        <v>0.92469999999999997</v>
      </c>
    </row>
    <row r="5331" spans="1:2" x14ac:dyDescent="0.25">
      <c r="A5331" s="474">
        <v>37151</v>
      </c>
      <c r="B5331" s="475">
        <v>0.91910000000000003</v>
      </c>
    </row>
    <row r="5332" spans="1:2" x14ac:dyDescent="0.25">
      <c r="A5332" s="474">
        <v>37150</v>
      </c>
      <c r="B5332" s="475">
        <v>0.91910000000000003</v>
      </c>
    </row>
    <row r="5333" spans="1:2" x14ac:dyDescent="0.25">
      <c r="A5333" s="474">
        <v>37149</v>
      </c>
      <c r="B5333" s="475">
        <v>0.91910000000000003</v>
      </c>
    </row>
    <row r="5334" spans="1:2" x14ac:dyDescent="0.25">
      <c r="A5334" s="474">
        <v>37148</v>
      </c>
      <c r="B5334" s="475">
        <v>0.91049999999999998</v>
      </c>
    </row>
    <row r="5335" spans="1:2" x14ac:dyDescent="0.25">
      <c r="A5335" s="474">
        <v>37147</v>
      </c>
      <c r="B5335" s="475">
        <v>0.90639999999999998</v>
      </c>
    </row>
    <row r="5336" spans="1:2" x14ac:dyDescent="0.25">
      <c r="A5336" s="474">
        <v>37146</v>
      </c>
      <c r="B5336" s="475">
        <v>0.91449999999999998</v>
      </c>
    </row>
    <row r="5337" spans="1:2" x14ac:dyDescent="0.25">
      <c r="A5337" s="474">
        <v>37145</v>
      </c>
      <c r="B5337" s="475">
        <v>0.89900000000000002</v>
      </c>
    </row>
    <row r="5338" spans="1:2" x14ac:dyDescent="0.25">
      <c r="A5338" s="474">
        <v>37144</v>
      </c>
      <c r="B5338" s="475">
        <v>0.90629999999999999</v>
      </c>
    </row>
    <row r="5339" spans="1:2" x14ac:dyDescent="0.25">
      <c r="A5339" s="474">
        <v>37143</v>
      </c>
      <c r="B5339" s="475">
        <v>0.90739999999999998</v>
      </c>
    </row>
    <row r="5340" spans="1:2" x14ac:dyDescent="0.25">
      <c r="A5340" s="474">
        <v>37142</v>
      </c>
      <c r="B5340" s="475">
        <v>0.90739999999999998</v>
      </c>
    </row>
    <row r="5341" spans="1:2" x14ac:dyDescent="0.25">
      <c r="A5341" s="474">
        <v>37141</v>
      </c>
      <c r="B5341" s="475">
        <v>0.89559999999999995</v>
      </c>
    </row>
    <row r="5342" spans="1:2" x14ac:dyDescent="0.25">
      <c r="A5342" s="474">
        <v>37140</v>
      </c>
      <c r="B5342" s="475">
        <v>0.88580000000000003</v>
      </c>
    </row>
    <row r="5343" spans="1:2" x14ac:dyDescent="0.25">
      <c r="A5343" s="474">
        <v>37139</v>
      </c>
      <c r="B5343" s="475">
        <v>0.88839999999999997</v>
      </c>
    </row>
    <row r="5344" spans="1:2" x14ac:dyDescent="0.25">
      <c r="A5344" s="474">
        <v>37138</v>
      </c>
      <c r="B5344" s="475">
        <v>0.90759999999999996</v>
      </c>
    </row>
    <row r="5345" spans="1:2" x14ac:dyDescent="0.25">
      <c r="A5345" s="474">
        <v>37137</v>
      </c>
      <c r="B5345" s="475">
        <v>0.91039999999999999</v>
      </c>
    </row>
    <row r="5346" spans="1:2" x14ac:dyDescent="0.25">
      <c r="A5346" s="474">
        <v>37136</v>
      </c>
      <c r="B5346" s="475">
        <v>0.9123</v>
      </c>
    </row>
    <row r="5347" spans="1:2" x14ac:dyDescent="0.25">
      <c r="A5347" s="474">
        <v>37135</v>
      </c>
      <c r="B5347" s="475">
        <v>0.91110000000000002</v>
      </c>
    </row>
    <row r="5348" spans="1:2" x14ac:dyDescent="0.25">
      <c r="A5348" s="474">
        <v>37134</v>
      </c>
      <c r="B5348" s="475">
        <v>0.91639999999999999</v>
      </c>
    </row>
    <row r="5349" spans="1:2" x14ac:dyDescent="0.25">
      <c r="A5349" s="474">
        <v>37133</v>
      </c>
      <c r="B5349" s="475">
        <v>0.90980000000000005</v>
      </c>
    </row>
    <row r="5350" spans="1:2" x14ac:dyDescent="0.25">
      <c r="A5350" s="474">
        <v>37132</v>
      </c>
      <c r="B5350" s="475">
        <v>0.91120000000000001</v>
      </c>
    </row>
    <row r="5351" spans="1:2" x14ac:dyDescent="0.25">
      <c r="A5351" s="474">
        <v>37131</v>
      </c>
      <c r="B5351" s="475">
        <v>0.91159999999999997</v>
      </c>
    </row>
    <row r="5352" spans="1:2" x14ac:dyDescent="0.25">
      <c r="A5352" s="474">
        <v>37130</v>
      </c>
      <c r="B5352" s="475">
        <v>0.91390000000000005</v>
      </c>
    </row>
    <row r="5353" spans="1:2" x14ac:dyDescent="0.25">
      <c r="A5353" s="474">
        <v>37129</v>
      </c>
      <c r="B5353" s="475">
        <v>0.91390000000000005</v>
      </c>
    </row>
    <row r="5354" spans="1:2" x14ac:dyDescent="0.25">
      <c r="A5354" s="474">
        <v>37128</v>
      </c>
      <c r="B5354" s="475">
        <v>0.91310000000000002</v>
      </c>
    </row>
    <row r="5355" spans="1:2" x14ac:dyDescent="0.25">
      <c r="A5355" s="474">
        <v>37127</v>
      </c>
      <c r="B5355" s="475">
        <v>0.91449999999999998</v>
      </c>
    </row>
    <row r="5356" spans="1:2" x14ac:dyDescent="0.25">
      <c r="A5356" s="474">
        <v>37126</v>
      </c>
      <c r="B5356" s="475">
        <v>0.91449999999999998</v>
      </c>
    </row>
    <row r="5357" spans="1:2" x14ac:dyDescent="0.25">
      <c r="A5357" s="474">
        <v>37125</v>
      </c>
      <c r="B5357" s="475">
        <v>0.91669999999999996</v>
      </c>
    </row>
    <row r="5358" spans="1:2" x14ac:dyDescent="0.25">
      <c r="A5358" s="474">
        <v>37124</v>
      </c>
      <c r="B5358" s="475">
        <v>0.91379999999999995</v>
      </c>
    </row>
    <row r="5359" spans="1:2" x14ac:dyDescent="0.25">
      <c r="A5359" s="474">
        <v>37123</v>
      </c>
      <c r="B5359" s="475">
        <v>0.91610000000000003</v>
      </c>
    </row>
    <row r="5360" spans="1:2" x14ac:dyDescent="0.25">
      <c r="A5360" s="474">
        <v>37122</v>
      </c>
      <c r="B5360" s="475">
        <v>0.91610000000000003</v>
      </c>
    </row>
    <row r="5361" spans="1:2" x14ac:dyDescent="0.25">
      <c r="A5361" s="474">
        <v>37121</v>
      </c>
      <c r="B5361" s="475">
        <v>0.91769999999999996</v>
      </c>
    </row>
    <row r="5362" spans="1:2" x14ac:dyDescent="0.25">
      <c r="A5362" s="474">
        <v>37120</v>
      </c>
      <c r="B5362" s="475">
        <v>0.91249999999999998</v>
      </c>
    </row>
    <row r="5363" spans="1:2" x14ac:dyDescent="0.25">
      <c r="A5363" s="474">
        <v>37119</v>
      </c>
      <c r="B5363" s="475">
        <v>0.91279999999999994</v>
      </c>
    </row>
    <row r="5364" spans="1:2" x14ac:dyDescent="0.25">
      <c r="A5364" s="474">
        <v>37118</v>
      </c>
      <c r="B5364" s="475">
        <v>0.90290000000000004</v>
      </c>
    </row>
    <row r="5365" spans="1:2" x14ac:dyDescent="0.25">
      <c r="A5365" s="474">
        <v>37117</v>
      </c>
      <c r="B5365" s="475">
        <v>0.8972</v>
      </c>
    </row>
    <row r="5366" spans="1:2" x14ac:dyDescent="0.25">
      <c r="A5366" s="474">
        <v>37116</v>
      </c>
      <c r="B5366" s="475">
        <v>0.89349999999999996</v>
      </c>
    </row>
    <row r="5367" spans="1:2" x14ac:dyDescent="0.25">
      <c r="A5367" s="474">
        <v>37115</v>
      </c>
      <c r="B5367" s="475">
        <v>0.89419999999999999</v>
      </c>
    </row>
    <row r="5368" spans="1:2" x14ac:dyDescent="0.25">
      <c r="A5368" s="474">
        <v>37114</v>
      </c>
      <c r="B5368" s="475">
        <v>0.89359999999999995</v>
      </c>
    </row>
    <row r="5369" spans="1:2" x14ac:dyDescent="0.25">
      <c r="A5369" s="474">
        <v>37113</v>
      </c>
      <c r="B5369" s="475">
        <v>0.89170000000000005</v>
      </c>
    </row>
    <row r="5370" spans="1:2" x14ac:dyDescent="0.25">
      <c r="A5370" s="474">
        <v>37112</v>
      </c>
      <c r="B5370" s="475">
        <v>0.87990000000000002</v>
      </c>
    </row>
    <row r="5371" spans="1:2" x14ac:dyDescent="0.25">
      <c r="A5371" s="474">
        <v>37111</v>
      </c>
      <c r="B5371" s="475">
        <v>0.87739999999999996</v>
      </c>
    </row>
    <row r="5372" spans="1:2" x14ac:dyDescent="0.25">
      <c r="A5372" s="474">
        <v>37110</v>
      </c>
      <c r="B5372" s="475">
        <v>0.88170000000000004</v>
      </c>
    </row>
    <row r="5373" spans="1:2" x14ac:dyDescent="0.25">
      <c r="A5373" s="474">
        <v>37109</v>
      </c>
      <c r="B5373" s="475">
        <v>0.88370000000000004</v>
      </c>
    </row>
    <row r="5374" spans="1:2" x14ac:dyDescent="0.25">
      <c r="A5374" s="474">
        <v>37108</v>
      </c>
      <c r="B5374" s="475">
        <v>0.88349999999999995</v>
      </c>
    </row>
    <row r="5375" spans="1:2" x14ac:dyDescent="0.25">
      <c r="A5375" s="474">
        <v>37107</v>
      </c>
      <c r="B5375" s="475">
        <v>0.88360000000000005</v>
      </c>
    </row>
    <row r="5376" spans="1:2" x14ac:dyDescent="0.25">
      <c r="A5376" s="474">
        <v>37106</v>
      </c>
      <c r="B5376" s="475">
        <v>0.88370000000000004</v>
      </c>
    </row>
    <row r="5377" spans="1:2" x14ac:dyDescent="0.25">
      <c r="A5377" s="474">
        <v>37105</v>
      </c>
      <c r="B5377" s="475">
        <v>0.88080000000000003</v>
      </c>
    </row>
    <row r="5378" spans="1:2" x14ac:dyDescent="0.25">
      <c r="A5378" s="474">
        <v>37104</v>
      </c>
      <c r="B5378" s="475">
        <v>0.87539999999999996</v>
      </c>
    </row>
    <row r="5379" spans="1:2" x14ac:dyDescent="0.25">
      <c r="A5379" s="474">
        <v>37103</v>
      </c>
      <c r="B5379" s="475">
        <v>0.87419999999999998</v>
      </c>
    </row>
    <row r="5380" spans="1:2" x14ac:dyDescent="0.25">
      <c r="A5380" s="474">
        <v>37102</v>
      </c>
      <c r="B5380" s="475">
        <v>0.87680000000000002</v>
      </c>
    </row>
    <row r="5381" spans="1:2" x14ac:dyDescent="0.25">
      <c r="A5381" s="474">
        <v>37101</v>
      </c>
      <c r="B5381" s="475">
        <v>0.87690000000000001</v>
      </c>
    </row>
    <row r="5382" spans="1:2" x14ac:dyDescent="0.25">
      <c r="A5382" s="474">
        <v>37100</v>
      </c>
      <c r="B5382" s="475">
        <v>0.87680000000000002</v>
      </c>
    </row>
    <row r="5383" spans="1:2" x14ac:dyDescent="0.25">
      <c r="A5383" s="474">
        <v>37099</v>
      </c>
      <c r="B5383" s="475">
        <v>0.87739999999999996</v>
      </c>
    </row>
    <row r="5384" spans="1:2" x14ac:dyDescent="0.25">
      <c r="A5384" s="474">
        <v>37098</v>
      </c>
      <c r="B5384" s="475">
        <v>0.88</v>
      </c>
    </row>
    <row r="5385" spans="1:2" x14ac:dyDescent="0.25">
      <c r="A5385" s="474">
        <v>37097</v>
      </c>
      <c r="B5385" s="475">
        <v>0.87649999999999995</v>
      </c>
    </row>
    <row r="5386" spans="1:2" x14ac:dyDescent="0.25">
      <c r="A5386" s="474">
        <v>37096</v>
      </c>
      <c r="B5386" s="475">
        <v>0.86890000000000001</v>
      </c>
    </row>
    <row r="5387" spans="1:2" x14ac:dyDescent="0.25">
      <c r="A5387" s="474">
        <v>37095</v>
      </c>
      <c r="B5387" s="475">
        <v>0.87150000000000005</v>
      </c>
    </row>
    <row r="5388" spans="1:2" x14ac:dyDescent="0.25">
      <c r="A5388" s="474">
        <v>37094</v>
      </c>
      <c r="B5388" s="475">
        <v>0.87070000000000003</v>
      </c>
    </row>
    <row r="5389" spans="1:2" x14ac:dyDescent="0.25">
      <c r="A5389" s="474">
        <v>37093</v>
      </c>
      <c r="B5389" s="475">
        <v>0.87139999999999995</v>
      </c>
    </row>
    <row r="5390" spans="1:2" x14ac:dyDescent="0.25">
      <c r="A5390" s="474">
        <v>37092</v>
      </c>
      <c r="B5390" s="475">
        <v>0.87109999999999999</v>
      </c>
    </row>
    <row r="5391" spans="1:2" x14ac:dyDescent="0.25">
      <c r="A5391" s="474">
        <v>37091</v>
      </c>
      <c r="B5391" s="475">
        <v>0.87260000000000004</v>
      </c>
    </row>
    <row r="5392" spans="1:2" x14ac:dyDescent="0.25">
      <c r="A5392" s="474">
        <v>37090</v>
      </c>
      <c r="B5392" s="475">
        <v>0.85909999999999997</v>
      </c>
    </row>
    <row r="5393" spans="1:2" x14ac:dyDescent="0.25">
      <c r="A5393" s="474">
        <v>37089</v>
      </c>
      <c r="B5393" s="475">
        <v>0.85470000000000002</v>
      </c>
    </row>
    <row r="5394" spans="1:2" x14ac:dyDescent="0.25">
      <c r="A5394" s="474">
        <v>37088</v>
      </c>
      <c r="B5394" s="475">
        <v>0.85419999999999996</v>
      </c>
    </row>
    <row r="5395" spans="1:2" x14ac:dyDescent="0.25">
      <c r="A5395" s="474">
        <v>37087</v>
      </c>
      <c r="B5395" s="475">
        <v>0.85419999999999996</v>
      </c>
    </row>
    <row r="5396" spans="1:2" x14ac:dyDescent="0.25">
      <c r="A5396" s="474">
        <v>37086</v>
      </c>
      <c r="B5396" s="475">
        <v>0.85429999999999995</v>
      </c>
    </row>
    <row r="5397" spans="1:2" x14ac:dyDescent="0.25">
      <c r="A5397" s="474">
        <v>37085</v>
      </c>
      <c r="B5397" s="475">
        <v>0.85360000000000003</v>
      </c>
    </row>
    <row r="5398" spans="1:2" x14ac:dyDescent="0.25">
      <c r="A5398" s="474">
        <v>37084</v>
      </c>
      <c r="B5398" s="475">
        <v>0.85899999999999999</v>
      </c>
    </row>
    <row r="5399" spans="1:2" x14ac:dyDescent="0.25">
      <c r="A5399" s="474">
        <v>37083</v>
      </c>
      <c r="B5399" s="475">
        <v>0.85550000000000004</v>
      </c>
    </row>
    <row r="5400" spans="1:2" x14ac:dyDescent="0.25">
      <c r="A5400" s="474">
        <v>37082</v>
      </c>
      <c r="B5400" s="475">
        <v>0.84809999999999997</v>
      </c>
    </row>
    <row r="5401" spans="1:2" x14ac:dyDescent="0.25">
      <c r="A5401" s="474">
        <v>37081</v>
      </c>
      <c r="B5401" s="475">
        <v>0.84660000000000002</v>
      </c>
    </row>
    <row r="5402" spans="1:2" x14ac:dyDescent="0.25">
      <c r="A5402" s="474">
        <v>37080</v>
      </c>
      <c r="B5402" s="475">
        <v>0.84640000000000004</v>
      </c>
    </row>
    <row r="5403" spans="1:2" x14ac:dyDescent="0.25">
      <c r="A5403" s="474">
        <v>37079</v>
      </c>
      <c r="B5403" s="475">
        <v>0.84689999999999999</v>
      </c>
    </row>
    <row r="5404" spans="1:2" x14ac:dyDescent="0.25">
      <c r="A5404" s="474">
        <v>37078</v>
      </c>
      <c r="B5404" s="475">
        <v>0.83730000000000004</v>
      </c>
    </row>
    <row r="5405" spans="1:2" x14ac:dyDescent="0.25">
      <c r="A5405" s="474">
        <v>37077</v>
      </c>
      <c r="B5405" s="475">
        <v>0.84609999999999996</v>
      </c>
    </row>
    <row r="5406" spans="1:2" x14ac:dyDescent="0.25">
      <c r="A5406" s="474">
        <v>37076</v>
      </c>
      <c r="B5406" s="475">
        <v>0.8498</v>
      </c>
    </row>
    <row r="5407" spans="1:2" x14ac:dyDescent="0.25">
      <c r="A5407" s="474">
        <v>37075</v>
      </c>
      <c r="B5407" s="475">
        <v>0.84670000000000001</v>
      </c>
    </row>
    <row r="5408" spans="1:2" x14ac:dyDescent="0.25">
      <c r="A5408" s="474">
        <v>37074</v>
      </c>
      <c r="B5408" s="475">
        <v>0.84950000000000003</v>
      </c>
    </row>
    <row r="5409" spans="1:2" x14ac:dyDescent="0.25">
      <c r="A5409" s="474">
        <v>37073</v>
      </c>
      <c r="B5409" s="475">
        <v>0.84950000000000003</v>
      </c>
    </row>
    <row r="5410" spans="1:2" x14ac:dyDescent="0.25">
      <c r="A5410" s="474">
        <v>37072</v>
      </c>
      <c r="B5410" s="475">
        <v>0.84899999999999998</v>
      </c>
    </row>
    <row r="5411" spans="1:2" x14ac:dyDescent="0.25">
      <c r="A5411" s="474">
        <v>37071</v>
      </c>
      <c r="B5411" s="475">
        <v>0.84430000000000005</v>
      </c>
    </row>
    <row r="5412" spans="1:2" x14ac:dyDescent="0.25">
      <c r="A5412" s="474">
        <v>37070</v>
      </c>
      <c r="B5412" s="475">
        <v>0.86009999999999998</v>
      </c>
    </row>
    <row r="5413" spans="1:2" x14ac:dyDescent="0.25">
      <c r="A5413" s="474">
        <v>37069</v>
      </c>
      <c r="B5413" s="475">
        <v>0.86329999999999996</v>
      </c>
    </row>
    <row r="5414" spans="1:2" x14ac:dyDescent="0.25">
      <c r="A5414" s="474">
        <v>37068</v>
      </c>
      <c r="B5414" s="475">
        <v>0.85909999999999997</v>
      </c>
    </row>
    <row r="5415" spans="1:2" x14ac:dyDescent="0.25">
      <c r="A5415" s="474">
        <v>37067</v>
      </c>
      <c r="B5415" s="475">
        <v>0.85660000000000003</v>
      </c>
    </row>
    <row r="5416" spans="1:2" x14ac:dyDescent="0.25">
      <c r="A5416" s="474">
        <v>37066</v>
      </c>
      <c r="B5416" s="475">
        <v>0.85719999999999996</v>
      </c>
    </row>
    <row r="5417" spans="1:2" x14ac:dyDescent="0.25">
      <c r="A5417" s="474">
        <v>37065</v>
      </c>
      <c r="B5417" s="475">
        <v>0.85660000000000003</v>
      </c>
    </row>
    <row r="5418" spans="1:2" x14ac:dyDescent="0.25">
      <c r="A5418" s="474">
        <v>37064</v>
      </c>
      <c r="B5418" s="475">
        <v>0.85529999999999995</v>
      </c>
    </row>
    <row r="5419" spans="1:2" x14ac:dyDescent="0.25">
      <c r="A5419" s="474">
        <v>37063</v>
      </c>
      <c r="B5419" s="475">
        <v>0.85450000000000004</v>
      </c>
    </row>
    <row r="5420" spans="1:2" x14ac:dyDescent="0.25">
      <c r="A5420" s="474">
        <v>37062</v>
      </c>
      <c r="B5420" s="475">
        <v>0.85399999999999998</v>
      </c>
    </row>
    <row r="5421" spans="1:2" x14ac:dyDescent="0.25">
      <c r="A5421" s="474">
        <v>37061</v>
      </c>
      <c r="B5421" s="475">
        <v>0.86119999999999997</v>
      </c>
    </row>
    <row r="5422" spans="1:2" x14ac:dyDescent="0.25">
      <c r="A5422" s="474">
        <v>37060</v>
      </c>
      <c r="B5422" s="475">
        <v>0.86309999999999998</v>
      </c>
    </row>
    <row r="5423" spans="1:2" x14ac:dyDescent="0.25">
      <c r="A5423" s="474">
        <v>37059</v>
      </c>
      <c r="B5423" s="475">
        <v>0.86309999999999998</v>
      </c>
    </row>
    <row r="5424" spans="1:2" x14ac:dyDescent="0.25">
      <c r="A5424" s="474">
        <v>37058</v>
      </c>
      <c r="B5424" s="475">
        <v>0.86160000000000003</v>
      </c>
    </row>
    <row r="5425" spans="1:2" x14ac:dyDescent="0.25">
      <c r="A5425" s="474">
        <v>37057</v>
      </c>
      <c r="B5425" s="475">
        <v>0.86109999999999998</v>
      </c>
    </row>
    <row r="5426" spans="1:2" x14ac:dyDescent="0.25">
      <c r="A5426" s="474">
        <v>37056</v>
      </c>
      <c r="B5426" s="475">
        <v>0.85419999999999996</v>
      </c>
    </row>
    <row r="5427" spans="1:2" x14ac:dyDescent="0.25">
      <c r="A5427" s="474">
        <v>37055</v>
      </c>
      <c r="B5427" s="475">
        <v>0.85209999999999997</v>
      </c>
    </row>
    <row r="5428" spans="1:2" x14ac:dyDescent="0.25">
      <c r="A5428" s="474">
        <v>37054</v>
      </c>
      <c r="B5428" s="475">
        <v>0.84330000000000005</v>
      </c>
    </row>
    <row r="5429" spans="1:2" x14ac:dyDescent="0.25">
      <c r="A5429" s="474">
        <v>37053</v>
      </c>
      <c r="B5429" s="475">
        <v>0.84970000000000001</v>
      </c>
    </row>
    <row r="5430" spans="1:2" x14ac:dyDescent="0.25">
      <c r="A5430" s="474">
        <v>37052</v>
      </c>
      <c r="B5430" s="475">
        <v>0.85019999999999996</v>
      </c>
    </row>
    <row r="5431" spans="1:2" x14ac:dyDescent="0.25">
      <c r="A5431" s="474">
        <v>37051</v>
      </c>
      <c r="B5431" s="475">
        <v>0.85029999999999994</v>
      </c>
    </row>
    <row r="5432" spans="1:2" x14ac:dyDescent="0.25">
      <c r="A5432" s="474">
        <v>37050</v>
      </c>
      <c r="B5432" s="475">
        <v>0.84989999999999999</v>
      </c>
    </row>
    <row r="5433" spans="1:2" x14ac:dyDescent="0.25">
      <c r="A5433" s="474">
        <v>37049</v>
      </c>
      <c r="B5433" s="475">
        <v>0.8488</v>
      </c>
    </row>
    <row r="5434" spans="1:2" x14ac:dyDescent="0.25">
      <c r="A5434" s="474">
        <v>37048</v>
      </c>
      <c r="B5434" s="475">
        <v>0.85389999999999999</v>
      </c>
    </row>
    <row r="5435" spans="1:2" x14ac:dyDescent="0.25">
      <c r="A5435" s="474">
        <v>37047</v>
      </c>
      <c r="B5435" s="475">
        <v>0.8458</v>
      </c>
    </row>
    <row r="5436" spans="1:2" x14ac:dyDescent="0.25">
      <c r="A5436" s="474">
        <v>37046</v>
      </c>
      <c r="B5436" s="475">
        <v>0.84789999999999999</v>
      </c>
    </row>
    <row r="5437" spans="1:2" x14ac:dyDescent="0.25">
      <c r="A5437" s="474">
        <v>37045</v>
      </c>
      <c r="B5437" s="475">
        <v>0.84789999999999999</v>
      </c>
    </row>
    <row r="5438" spans="1:2" x14ac:dyDescent="0.25">
      <c r="A5438" s="474">
        <v>37044</v>
      </c>
      <c r="B5438" s="475">
        <v>0.84789999999999999</v>
      </c>
    </row>
    <row r="5439" spans="1:2" x14ac:dyDescent="0.25">
      <c r="A5439" s="474">
        <v>37043</v>
      </c>
      <c r="B5439" s="475">
        <v>0.84560000000000002</v>
      </c>
    </row>
    <row r="5440" spans="1:2" x14ac:dyDescent="0.25">
      <c r="A5440" s="474">
        <v>37042</v>
      </c>
      <c r="B5440" s="475">
        <v>0.85699999999999998</v>
      </c>
    </row>
    <row r="5441" spans="1:2" x14ac:dyDescent="0.25">
      <c r="A5441" s="474">
        <v>37041</v>
      </c>
      <c r="B5441" s="475">
        <v>0.85370000000000001</v>
      </c>
    </row>
    <row r="5442" spans="1:2" x14ac:dyDescent="0.25">
      <c r="A5442" s="474">
        <v>37040</v>
      </c>
      <c r="B5442" s="475">
        <v>0.85960000000000003</v>
      </c>
    </row>
    <row r="5443" spans="1:2" x14ac:dyDescent="0.25">
      <c r="A5443" s="474">
        <v>37039</v>
      </c>
      <c r="B5443" s="475">
        <v>0.85950000000000004</v>
      </c>
    </row>
    <row r="5444" spans="1:2" x14ac:dyDescent="0.25">
      <c r="A5444" s="474">
        <v>37038</v>
      </c>
      <c r="B5444" s="475">
        <v>0.85950000000000004</v>
      </c>
    </row>
    <row r="5445" spans="1:2" x14ac:dyDescent="0.25">
      <c r="A5445" s="474">
        <v>37037</v>
      </c>
      <c r="B5445" s="475">
        <v>0.86019999999999996</v>
      </c>
    </row>
    <row r="5446" spans="1:2" x14ac:dyDescent="0.25">
      <c r="A5446" s="474">
        <v>37036</v>
      </c>
      <c r="B5446" s="475">
        <v>0.8569</v>
      </c>
    </row>
    <row r="5447" spans="1:2" x14ac:dyDescent="0.25">
      <c r="A5447" s="474">
        <v>37035</v>
      </c>
      <c r="B5447" s="475">
        <v>0.85640000000000005</v>
      </c>
    </row>
    <row r="5448" spans="1:2" x14ac:dyDescent="0.25">
      <c r="A5448" s="474">
        <v>37034</v>
      </c>
      <c r="B5448" s="475">
        <v>0.86480000000000001</v>
      </c>
    </row>
    <row r="5449" spans="1:2" x14ac:dyDescent="0.25">
      <c r="A5449" s="474">
        <v>37033</v>
      </c>
      <c r="B5449" s="475">
        <v>0.877</v>
      </c>
    </row>
    <row r="5450" spans="1:2" x14ac:dyDescent="0.25">
      <c r="A5450" s="474">
        <v>37032</v>
      </c>
      <c r="B5450" s="475">
        <v>0.88100000000000001</v>
      </c>
    </row>
    <row r="5451" spans="1:2" x14ac:dyDescent="0.25">
      <c r="A5451" s="474">
        <v>37031</v>
      </c>
      <c r="B5451" s="475">
        <v>0.88100000000000001</v>
      </c>
    </row>
    <row r="5452" spans="1:2" x14ac:dyDescent="0.25">
      <c r="A5452" s="474">
        <v>37030</v>
      </c>
      <c r="B5452" s="475">
        <v>0.87980000000000003</v>
      </c>
    </row>
    <row r="5453" spans="1:2" x14ac:dyDescent="0.25">
      <c r="A5453" s="474">
        <v>37029</v>
      </c>
      <c r="B5453" s="475">
        <v>0.88239999999999996</v>
      </c>
    </row>
    <row r="5454" spans="1:2" x14ac:dyDescent="0.25">
      <c r="A5454" s="474">
        <v>37028</v>
      </c>
      <c r="B5454" s="475">
        <v>0.88280000000000003</v>
      </c>
    </row>
    <row r="5455" spans="1:2" x14ac:dyDescent="0.25">
      <c r="A5455" s="474">
        <v>37027</v>
      </c>
      <c r="B5455" s="475">
        <v>0.87790000000000001</v>
      </c>
    </row>
    <row r="5456" spans="1:2" x14ac:dyDescent="0.25">
      <c r="A5456" s="474">
        <v>37026</v>
      </c>
      <c r="B5456" s="475">
        <v>0.87429999999999997</v>
      </c>
    </row>
    <row r="5457" spans="1:2" x14ac:dyDescent="0.25">
      <c r="A5457" s="474">
        <v>37025</v>
      </c>
      <c r="B5457" s="475">
        <v>0.87609999999999999</v>
      </c>
    </row>
    <row r="5458" spans="1:2" x14ac:dyDescent="0.25">
      <c r="A5458" s="474">
        <v>37024</v>
      </c>
      <c r="B5458" s="475">
        <v>0.875</v>
      </c>
    </row>
    <row r="5459" spans="1:2" x14ac:dyDescent="0.25">
      <c r="A5459" s="474">
        <v>37023</v>
      </c>
      <c r="B5459" s="475">
        <v>0.87660000000000005</v>
      </c>
    </row>
    <row r="5460" spans="1:2" x14ac:dyDescent="0.25">
      <c r="A5460" s="474">
        <v>37022</v>
      </c>
      <c r="B5460" s="475">
        <v>0.88119999999999998</v>
      </c>
    </row>
    <row r="5461" spans="1:2" x14ac:dyDescent="0.25">
      <c r="A5461" s="474">
        <v>37021</v>
      </c>
      <c r="B5461" s="475">
        <v>0.88480000000000003</v>
      </c>
    </row>
    <row r="5462" spans="1:2" x14ac:dyDescent="0.25">
      <c r="A5462" s="474">
        <v>37020</v>
      </c>
      <c r="B5462" s="475">
        <v>0.88349999999999995</v>
      </c>
    </row>
    <row r="5463" spans="1:2" x14ac:dyDescent="0.25">
      <c r="A5463" s="474">
        <v>37019</v>
      </c>
      <c r="B5463" s="475">
        <v>0.88959999999999995</v>
      </c>
    </row>
    <row r="5464" spans="1:2" x14ac:dyDescent="0.25">
      <c r="A5464" s="474">
        <v>37018</v>
      </c>
      <c r="B5464" s="475">
        <v>0.89359999999999995</v>
      </c>
    </row>
    <row r="5465" spans="1:2" x14ac:dyDescent="0.25">
      <c r="A5465" s="474">
        <v>37017</v>
      </c>
      <c r="B5465" s="475">
        <v>0.89249999999999996</v>
      </c>
    </row>
    <row r="5466" spans="1:2" x14ac:dyDescent="0.25">
      <c r="A5466" s="474">
        <v>37016</v>
      </c>
      <c r="B5466" s="475">
        <v>0.89349999999999996</v>
      </c>
    </row>
    <row r="5467" spans="1:2" x14ac:dyDescent="0.25">
      <c r="A5467" s="474">
        <v>37015</v>
      </c>
      <c r="B5467" s="475">
        <v>0.88990000000000002</v>
      </c>
    </row>
    <row r="5468" spans="1:2" x14ac:dyDescent="0.25">
      <c r="A5468" s="474">
        <v>37014</v>
      </c>
      <c r="B5468" s="475">
        <v>0.89300000000000002</v>
      </c>
    </row>
    <row r="5469" spans="1:2" x14ac:dyDescent="0.25">
      <c r="A5469" s="474">
        <v>37013</v>
      </c>
      <c r="B5469" s="475">
        <v>0.89219999999999999</v>
      </c>
    </row>
    <row r="5470" spans="1:2" x14ac:dyDescent="0.25">
      <c r="A5470" s="474">
        <v>37012</v>
      </c>
      <c r="B5470" s="475">
        <v>0.88700000000000001</v>
      </c>
    </row>
    <row r="5471" spans="1:2" x14ac:dyDescent="0.25">
      <c r="A5471" s="474">
        <v>37011</v>
      </c>
      <c r="B5471" s="475">
        <v>0.88959999999999995</v>
      </c>
    </row>
    <row r="5472" spans="1:2" x14ac:dyDescent="0.25">
      <c r="A5472" s="474">
        <v>37010</v>
      </c>
      <c r="B5472" s="475">
        <v>0.88959999999999995</v>
      </c>
    </row>
    <row r="5473" spans="1:2" x14ac:dyDescent="0.25">
      <c r="A5473" s="474">
        <v>37009</v>
      </c>
      <c r="B5473" s="475">
        <v>0.89039999999999997</v>
      </c>
    </row>
    <row r="5474" spans="1:2" x14ac:dyDescent="0.25">
      <c r="A5474" s="474">
        <v>37008</v>
      </c>
      <c r="B5474" s="475">
        <v>0.90339999999999998</v>
      </c>
    </row>
    <row r="5475" spans="1:2" x14ac:dyDescent="0.25">
      <c r="A5475" s="474">
        <v>37007</v>
      </c>
      <c r="B5475" s="475">
        <v>0.89580000000000004</v>
      </c>
    </row>
    <row r="5476" spans="1:2" x14ac:dyDescent="0.25">
      <c r="A5476" s="474">
        <v>37006</v>
      </c>
      <c r="B5476" s="475">
        <v>0.89370000000000005</v>
      </c>
    </row>
    <row r="5477" spans="1:2" x14ac:dyDescent="0.25">
      <c r="A5477" s="474">
        <v>37005</v>
      </c>
      <c r="B5477" s="475">
        <v>0.89780000000000004</v>
      </c>
    </row>
    <row r="5478" spans="1:2" x14ac:dyDescent="0.25">
      <c r="A5478" s="474">
        <v>37004</v>
      </c>
      <c r="B5478" s="475">
        <v>0.90139999999999998</v>
      </c>
    </row>
    <row r="5479" spans="1:2" x14ac:dyDescent="0.25">
      <c r="A5479" s="474">
        <v>37003</v>
      </c>
      <c r="B5479" s="475">
        <v>0.90139999999999998</v>
      </c>
    </row>
    <row r="5480" spans="1:2" x14ac:dyDescent="0.25">
      <c r="A5480" s="474">
        <v>37002</v>
      </c>
      <c r="B5480" s="475">
        <v>0.90280000000000005</v>
      </c>
    </row>
    <row r="5481" spans="1:2" x14ac:dyDescent="0.25">
      <c r="A5481" s="474">
        <v>37001</v>
      </c>
      <c r="B5481" s="475">
        <v>0.8962</v>
      </c>
    </row>
    <row r="5482" spans="1:2" x14ac:dyDescent="0.25">
      <c r="A5482" s="474">
        <v>37000</v>
      </c>
      <c r="B5482" s="475">
        <v>0.88490000000000002</v>
      </c>
    </row>
    <row r="5483" spans="1:2" x14ac:dyDescent="0.25">
      <c r="A5483" s="474">
        <v>36999</v>
      </c>
      <c r="B5483" s="475">
        <v>0.88200000000000001</v>
      </c>
    </row>
    <row r="5484" spans="1:2" x14ac:dyDescent="0.25">
      <c r="A5484" s="474">
        <v>36998</v>
      </c>
      <c r="B5484" s="475">
        <v>0.88660000000000005</v>
      </c>
    </row>
    <row r="5485" spans="1:2" x14ac:dyDescent="0.25">
      <c r="A5485" s="474">
        <v>36997</v>
      </c>
      <c r="B5485" s="475">
        <v>0.8881</v>
      </c>
    </row>
    <row r="5486" spans="1:2" x14ac:dyDescent="0.25">
      <c r="A5486" s="474">
        <v>36996</v>
      </c>
      <c r="B5486" s="475">
        <v>0.8881</v>
      </c>
    </row>
    <row r="5487" spans="1:2" x14ac:dyDescent="0.25">
      <c r="A5487" s="474">
        <v>36995</v>
      </c>
      <c r="B5487" s="475">
        <v>0.8881</v>
      </c>
    </row>
    <row r="5488" spans="1:2" x14ac:dyDescent="0.25">
      <c r="A5488" s="474">
        <v>36994</v>
      </c>
      <c r="B5488" s="475">
        <v>0.89170000000000005</v>
      </c>
    </row>
    <row r="5489" spans="1:2" x14ac:dyDescent="0.25">
      <c r="A5489" s="474">
        <v>36993</v>
      </c>
      <c r="B5489" s="475">
        <v>0.88700000000000001</v>
      </c>
    </row>
    <row r="5490" spans="1:2" x14ac:dyDescent="0.25">
      <c r="A5490" s="474">
        <v>36992</v>
      </c>
      <c r="B5490" s="475">
        <v>0.88759999999999994</v>
      </c>
    </row>
    <row r="5491" spans="1:2" x14ac:dyDescent="0.25">
      <c r="A5491" s="474">
        <v>36991</v>
      </c>
      <c r="B5491" s="475">
        <v>0.89639999999999997</v>
      </c>
    </row>
    <row r="5492" spans="1:2" x14ac:dyDescent="0.25">
      <c r="A5492" s="474">
        <v>36990</v>
      </c>
      <c r="B5492" s="475">
        <v>0.90280000000000005</v>
      </c>
    </row>
    <row r="5493" spans="1:2" x14ac:dyDescent="0.25">
      <c r="A5493" s="474">
        <v>36989</v>
      </c>
      <c r="B5493" s="475">
        <v>0.90280000000000005</v>
      </c>
    </row>
    <row r="5494" spans="1:2" x14ac:dyDescent="0.25">
      <c r="A5494" s="474">
        <v>36988</v>
      </c>
      <c r="B5494" s="475">
        <v>0.90310000000000001</v>
      </c>
    </row>
    <row r="5495" spans="1:2" x14ac:dyDescent="0.25">
      <c r="A5495" s="474">
        <v>36987</v>
      </c>
      <c r="B5495" s="475">
        <v>0.89390000000000003</v>
      </c>
    </row>
    <row r="5496" spans="1:2" x14ac:dyDescent="0.25">
      <c r="A5496" s="474">
        <v>36986</v>
      </c>
      <c r="B5496" s="475">
        <v>0.9012</v>
      </c>
    </row>
    <row r="5497" spans="1:2" x14ac:dyDescent="0.25">
      <c r="A5497" s="474">
        <v>36985</v>
      </c>
      <c r="B5497" s="475">
        <v>0.89610000000000001</v>
      </c>
    </row>
    <row r="5498" spans="1:2" x14ac:dyDescent="0.25">
      <c r="A5498" s="474">
        <v>36984</v>
      </c>
      <c r="B5498" s="475">
        <v>0.87939999999999996</v>
      </c>
    </row>
    <row r="5499" spans="1:2" x14ac:dyDescent="0.25">
      <c r="A5499" s="474">
        <v>36983</v>
      </c>
      <c r="B5499" s="475">
        <v>0.87419999999999998</v>
      </c>
    </row>
    <row r="5500" spans="1:2" x14ac:dyDescent="0.25">
      <c r="A5500" s="474">
        <v>36982</v>
      </c>
      <c r="B5500" s="475">
        <v>0.87419999999999998</v>
      </c>
    </row>
    <row r="5501" spans="1:2" x14ac:dyDescent="0.25">
      <c r="A5501" s="474">
        <v>36981</v>
      </c>
      <c r="B5501" s="475">
        <v>0.87870000000000004</v>
      </c>
    </row>
    <row r="5502" spans="1:2" x14ac:dyDescent="0.25">
      <c r="A5502" s="474">
        <v>36980</v>
      </c>
      <c r="B5502" s="475">
        <v>0.88249999999999995</v>
      </c>
    </row>
    <row r="5503" spans="1:2" x14ac:dyDescent="0.25">
      <c r="A5503" s="474">
        <v>36979</v>
      </c>
      <c r="B5503" s="475">
        <v>0.88600000000000001</v>
      </c>
    </row>
    <row r="5504" spans="1:2" x14ac:dyDescent="0.25">
      <c r="A5504" s="474">
        <v>36978</v>
      </c>
      <c r="B5504" s="475">
        <v>0.89300000000000002</v>
      </c>
    </row>
    <row r="5505" spans="1:2" x14ac:dyDescent="0.25">
      <c r="A5505" s="474">
        <v>36977</v>
      </c>
      <c r="B5505" s="475">
        <v>0.89559999999999995</v>
      </c>
    </row>
    <row r="5506" spans="1:2" x14ac:dyDescent="0.25">
      <c r="A5506" s="474">
        <v>36976</v>
      </c>
      <c r="B5506" s="475">
        <v>0.89180000000000004</v>
      </c>
    </row>
    <row r="5507" spans="1:2" x14ac:dyDescent="0.25">
      <c r="A5507" s="474">
        <v>36975</v>
      </c>
      <c r="B5507" s="475">
        <v>0.88980000000000004</v>
      </c>
    </row>
    <row r="5508" spans="1:2" x14ac:dyDescent="0.25">
      <c r="A5508" s="474">
        <v>36974</v>
      </c>
      <c r="B5508" s="475">
        <v>0.88970000000000005</v>
      </c>
    </row>
    <row r="5509" spans="1:2" x14ac:dyDescent="0.25">
      <c r="A5509" s="474">
        <v>36973</v>
      </c>
      <c r="B5509" s="475">
        <v>0.88719999999999999</v>
      </c>
    </row>
    <row r="5510" spans="1:2" x14ac:dyDescent="0.25">
      <c r="A5510" s="474">
        <v>36972</v>
      </c>
      <c r="B5510" s="475">
        <v>0.89570000000000005</v>
      </c>
    </row>
    <row r="5511" spans="1:2" x14ac:dyDescent="0.25">
      <c r="A5511" s="474">
        <v>36971</v>
      </c>
      <c r="B5511" s="475">
        <v>0.90820000000000001</v>
      </c>
    </row>
    <row r="5512" spans="1:2" x14ac:dyDescent="0.25">
      <c r="A5512" s="474">
        <v>36970</v>
      </c>
      <c r="B5512" s="475">
        <v>0.89829999999999999</v>
      </c>
    </row>
    <row r="5513" spans="1:2" x14ac:dyDescent="0.25">
      <c r="A5513" s="474">
        <v>36969</v>
      </c>
      <c r="B5513" s="475">
        <v>0.89690000000000003</v>
      </c>
    </row>
    <row r="5514" spans="1:2" x14ac:dyDescent="0.25">
      <c r="A5514" s="474">
        <v>36968</v>
      </c>
      <c r="B5514" s="475">
        <v>0.89690000000000003</v>
      </c>
    </row>
    <row r="5515" spans="1:2" x14ac:dyDescent="0.25">
      <c r="A5515" s="474">
        <v>36967</v>
      </c>
      <c r="B5515" s="475">
        <v>0.89580000000000004</v>
      </c>
    </row>
    <row r="5516" spans="1:2" x14ac:dyDescent="0.25">
      <c r="A5516" s="474">
        <v>36966</v>
      </c>
      <c r="B5516" s="475">
        <v>0.89929999999999999</v>
      </c>
    </row>
    <row r="5517" spans="1:2" x14ac:dyDescent="0.25">
      <c r="A5517" s="474">
        <v>36965</v>
      </c>
      <c r="B5517" s="475">
        <v>0.91080000000000005</v>
      </c>
    </row>
    <row r="5518" spans="1:2" x14ac:dyDescent="0.25">
      <c r="A5518" s="474">
        <v>36964</v>
      </c>
      <c r="B5518" s="475">
        <v>0.91459999999999997</v>
      </c>
    </row>
    <row r="5519" spans="1:2" x14ac:dyDescent="0.25">
      <c r="A5519" s="474">
        <v>36963</v>
      </c>
      <c r="B5519" s="475">
        <v>0.92969999999999997</v>
      </c>
    </row>
    <row r="5520" spans="1:2" x14ac:dyDescent="0.25">
      <c r="A5520" s="474">
        <v>36962</v>
      </c>
      <c r="B5520" s="475">
        <v>0.93179999999999996</v>
      </c>
    </row>
    <row r="5521" spans="1:2" x14ac:dyDescent="0.25">
      <c r="A5521" s="474">
        <v>36961</v>
      </c>
      <c r="B5521" s="475">
        <v>0.93400000000000005</v>
      </c>
    </row>
    <row r="5522" spans="1:2" x14ac:dyDescent="0.25">
      <c r="A5522" s="474">
        <v>36960</v>
      </c>
      <c r="B5522" s="475">
        <v>0.93230000000000002</v>
      </c>
    </row>
    <row r="5523" spans="1:2" x14ac:dyDescent="0.25">
      <c r="A5523" s="474">
        <v>36959</v>
      </c>
      <c r="B5523" s="475">
        <v>0.93149999999999999</v>
      </c>
    </row>
    <row r="5524" spans="1:2" x14ac:dyDescent="0.25">
      <c r="A5524" s="474">
        <v>36958</v>
      </c>
      <c r="B5524" s="475">
        <v>0.9294</v>
      </c>
    </row>
    <row r="5525" spans="1:2" x14ac:dyDescent="0.25">
      <c r="A5525" s="474">
        <v>36957</v>
      </c>
      <c r="B5525" s="475">
        <v>0.93430000000000002</v>
      </c>
    </row>
    <row r="5526" spans="1:2" x14ac:dyDescent="0.25">
      <c r="A5526" s="474">
        <v>36956</v>
      </c>
      <c r="B5526" s="475">
        <v>0.92930000000000001</v>
      </c>
    </row>
    <row r="5527" spans="1:2" x14ac:dyDescent="0.25">
      <c r="A5527" s="474">
        <v>36955</v>
      </c>
      <c r="B5527" s="475">
        <v>0.93530000000000002</v>
      </c>
    </row>
    <row r="5528" spans="1:2" x14ac:dyDescent="0.25">
      <c r="A5528" s="474">
        <v>36954</v>
      </c>
      <c r="B5528" s="475">
        <v>0.93530000000000002</v>
      </c>
    </row>
    <row r="5529" spans="1:2" x14ac:dyDescent="0.25">
      <c r="A5529" s="474">
        <v>36953</v>
      </c>
      <c r="B5529" s="475">
        <v>0.93489999999999995</v>
      </c>
    </row>
    <row r="5530" spans="1:2" x14ac:dyDescent="0.25">
      <c r="A5530" s="474">
        <v>36952</v>
      </c>
      <c r="B5530" s="475">
        <v>0.92920000000000003</v>
      </c>
    </row>
    <row r="5531" spans="1:2" x14ac:dyDescent="0.25">
      <c r="A5531" s="474">
        <v>36951</v>
      </c>
      <c r="B5531" s="475">
        <v>0.92320000000000002</v>
      </c>
    </row>
    <row r="5532" spans="1:2" x14ac:dyDescent="0.25">
      <c r="A5532" s="474">
        <v>36950</v>
      </c>
      <c r="B5532" s="475">
        <v>0.91749999999999998</v>
      </c>
    </row>
    <row r="5533" spans="1:2" x14ac:dyDescent="0.25">
      <c r="A5533" s="474">
        <v>36949</v>
      </c>
      <c r="B5533" s="475">
        <v>0.91149999999999998</v>
      </c>
    </row>
    <row r="5534" spans="1:2" x14ac:dyDescent="0.25">
      <c r="A5534" s="474">
        <v>36948</v>
      </c>
      <c r="B5534" s="475">
        <v>0.91900000000000004</v>
      </c>
    </row>
    <row r="5535" spans="1:2" x14ac:dyDescent="0.25">
      <c r="A5535" s="474">
        <v>36947</v>
      </c>
      <c r="B5535" s="475">
        <v>0.91900000000000004</v>
      </c>
    </row>
    <row r="5536" spans="1:2" x14ac:dyDescent="0.25">
      <c r="A5536" s="474">
        <v>36946</v>
      </c>
      <c r="B5536" s="475">
        <v>0.91900000000000004</v>
      </c>
    </row>
    <row r="5537" spans="1:2" x14ac:dyDescent="0.25">
      <c r="A5537" s="474">
        <v>36945</v>
      </c>
      <c r="B5537" s="475">
        <v>0.90539999999999998</v>
      </c>
    </row>
    <row r="5538" spans="1:2" x14ac:dyDescent="0.25">
      <c r="A5538" s="474">
        <v>36944</v>
      </c>
      <c r="B5538" s="475">
        <v>0.90890000000000004</v>
      </c>
    </row>
    <row r="5539" spans="1:2" x14ac:dyDescent="0.25">
      <c r="A5539" s="474">
        <v>36943</v>
      </c>
      <c r="B5539" s="475">
        <v>0.91149999999999998</v>
      </c>
    </row>
    <row r="5540" spans="1:2" x14ac:dyDescent="0.25">
      <c r="A5540" s="474">
        <v>36942</v>
      </c>
      <c r="B5540" s="475">
        <v>0.92149999999999999</v>
      </c>
    </row>
    <row r="5541" spans="1:2" x14ac:dyDescent="0.25">
      <c r="A5541" s="474">
        <v>36941</v>
      </c>
      <c r="B5541" s="475">
        <v>0.91420000000000001</v>
      </c>
    </row>
    <row r="5542" spans="1:2" x14ac:dyDescent="0.25">
      <c r="A5542" s="474">
        <v>36940</v>
      </c>
      <c r="B5542" s="475">
        <v>0.91420000000000001</v>
      </c>
    </row>
    <row r="5543" spans="1:2" x14ac:dyDescent="0.25">
      <c r="A5543" s="474">
        <v>36939</v>
      </c>
      <c r="B5543" s="475">
        <v>0.91469999999999996</v>
      </c>
    </row>
    <row r="5544" spans="1:2" x14ac:dyDescent="0.25">
      <c r="A5544" s="474">
        <v>36938</v>
      </c>
      <c r="B5544" s="475">
        <v>0.90429999999999999</v>
      </c>
    </row>
    <row r="5545" spans="1:2" x14ac:dyDescent="0.25">
      <c r="A5545" s="474">
        <v>36937</v>
      </c>
      <c r="B5545" s="475">
        <v>0.91739999999999999</v>
      </c>
    </row>
    <row r="5546" spans="1:2" x14ac:dyDescent="0.25">
      <c r="A5546" s="474">
        <v>36936</v>
      </c>
      <c r="B5546" s="475">
        <v>0.92090000000000005</v>
      </c>
    </row>
    <row r="5547" spans="1:2" x14ac:dyDescent="0.25">
      <c r="A5547" s="474">
        <v>36935</v>
      </c>
      <c r="B5547" s="475">
        <v>0.93140000000000001</v>
      </c>
    </row>
    <row r="5548" spans="1:2" x14ac:dyDescent="0.25">
      <c r="A5548" s="474">
        <v>36934</v>
      </c>
      <c r="B5548" s="475">
        <v>0.92490000000000006</v>
      </c>
    </row>
    <row r="5549" spans="1:2" x14ac:dyDescent="0.25">
      <c r="A5549" s="474">
        <v>36933</v>
      </c>
      <c r="B5549" s="475">
        <v>0.9254</v>
      </c>
    </row>
    <row r="5550" spans="1:2" x14ac:dyDescent="0.25">
      <c r="A5550" s="474">
        <v>36932</v>
      </c>
      <c r="B5550" s="475">
        <v>0.9254</v>
      </c>
    </row>
    <row r="5551" spans="1:2" x14ac:dyDescent="0.25">
      <c r="A5551" s="474">
        <v>36931</v>
      </c>
      <c r="B5551" s="475">
        <v>0.91859999999999997</v>
      </c>
    </row>
    <row r="5552" spans="1:2" x14ac:dyDescent="0.25">
      <c r="A5552" s="474">
        <v>36930</v>
      </c>
      <c r="B5552" s="475">
        <v>0.92889999999999995</v>
      </c>
    </row>
    <row r="5553" spans="1:2" x14ac:dyDescent="0.25">
      <c r="A5553" s="474">
        <v>36929</v>
      </c>
      <c r="B5553" s="475">
        <v>0.92920000000000003</v>
      </c>
    </row>
    <row r="5554" spans="1:2" x14ac:dyDescent="0.25">
      <c r="A5554" s="474">
        <v>36928</v>
      </c>
      <c r="B5554" s="475">
        <v>0.93840000000000001</v>
      </c>
    </row>
    <row r="5555" spans="1:2" x14ac:dyDescent="0.25">
      <c r="A5555" s="474">
        <v>36927</v>
      </c>
      <c r="B5555" s="475">
        <v>0.93589999999999995</v>
      </c>
    </row>
    <row r="5556" spans="1:2" x14ac:dyDescent="0.25">
      <c r="A5556" s="474">
        <v>36926</v>
      </c>
      <c r="B5556" s="475">
        <v>0.93589999999999995</v>
      </c>
    </row>
    <row r="5557" spans="1:2" x14ac:dyDescent="0.25">
      <c r="A5557" s="474">
        <v>36925</v>
      </c>
      <c r="B5557" s="475">
        <v>0.9355</v>
      </c>
    </row>
    <row r="5558" spans="1:2" x14ac:dyDescent="0.25">
      <c r="A5558" s="474">
        <v>36924</v>
      </c>
      <c r="B5558" s="475">
        <v>0.94030000000000002</v>
      </c>
    </row>
    <row r="5559" spans="1:2" x14ac:dyDescent="0.25">
      <c r="A5559" s="474">
        <v>36923</v>
      </c>
      <c r="B5559" s="475">
        <v>0.93640000000000001</v>
      </c>
    </row>
    <row r="5560" spans="1:2" x14ac:dyDescent="0.25">
      <c r="A5560" s="474">
        <v>36922</v>
      </c>
      <c r="B5560" s="475">
        <v>0.92620000000000002</v>
      </c>
    </row>
    <row r="5561" spans="1:2" x14ac:dyDescent="0.25">
      <c r="A5561" s="474">
        <v>36921</v>
      </c>
      <c r="B5561" s="475">
        <v>0.91679999999999995</v>
      </c>
    </row>
    <row r="5562" spans="1:2" x14ac:dyDescent="0.25">
      <c r="A5562" s="474">
        <v>36920</v>
      </c>
      <c r="B5562" s="475">
        <v>0.9234</v>
      </c>
    </row>
    <row r="5563" spans="1:2" x14ac:dyDescent="0.25">
      <c r="A5563" s="474">
        <v>36919</v>
      </c>
      <c r="B5563" s="475">
        <v>0.9234</v>
      </c>
    </row>
    <row r="5564" spans="1:2" x14ac:dyDescent="0.25">
      <c r="A5564" s="474">
        <v>36918</v>
      </c>
      <c r="B5564" s="475">
        <v>0.92420000000000002</v>
      </c>
    </row>
    <row r="5565" spans="1:2" x14ac:dyDescent="0.25">
      <c r="A5565" s="474">
        <v>36917</v>
      </c>
      <c r="B5565" s="475">
        <v>0.92410000000000003</v>
      </c>
    </row>
    <row r="5566" spans="1:2" x14ac:dyDescent="0.25">
      <c r="A5566" s="474">
        <v>36916</v>
      </c>
      <c r="B5566" s="475">
        <v>0.92149999999999999</v>
      </c>
    </row>
    <row r="5567" spans="1:2" x14ac:dyDescent="0.25">
      <c r="A5567" s="474">
        <v>36915</v>
      </c>
      <c r="B5567" s="475">
        <v>0.93710000000000004</v>
      </c>
    </row>
    <row r="5568" spans="1:2" x14ac:dyDescent="0.25">
      <c r="A5568" s="474">
        <v>36914</v>
      </c>
      <c r="B5568" s="475">
        <v>0.93920000000000003</v>
      </c>
    </row>
    <row r="5569" spans="1:2" x14ac:dyDescent="0.25">
      <c r="A5569" s="474">
        <v>36913</v>
      </c>
      <c r="B5569" s="475">
        <v>0.9345</v>
      </c>
    </row>
    <row r="5570" spans="1:2" x14ac:dyDescent="0.25">
      <c r="A5570" s="474">
        <v>36912</v>
      </c>
      <c r="B5570" s="475">
        <v>0.9345</v>
      </c>
    </row>
    <row r="5571" spans="1:2" x14ac:dyDescent="0.25">
      <c r="A5571" s="474">
        <v>36911</v>
      </c>
      <c r="B5571" s="475">
        <v>0.93430000000000002</v>
      </c>
    </row>
    <row r="5572" spans="1:2" x14ac:dyDescent="0.25">
      <c r="A5572" s="474">
        <v>36910</v>
      </c>
      <c r="B5572" s="475">
        <v>0.94499999999999995</v>
      </c>
    </row>
    <row r="5573" spans="1:2" x14ac:dyDescent="0.25">
      <c r="A5573" s="474">
        <v>36909</v>
      </c>
      <c r="B5573" s="475">
        <v>0.93420000000000003</v>
      </c>
    </row>
    <row r="5574" spans="1:2" x14ac:dyDescent="0.25">
      <c r="A5574" s="474">
        <v>36908</v>
      </c>
      <c r="B5574" s="475">
        <v>0.94099999999999995</v>
      </c>
    </row>
    <row r="5575" spans="1:2" x14ac:dyDescent="0.25">
      <c r="A5575" s="474">
        <v>36907</v>
      </c>
      <c r="B5575" s="475">
        <v>0.94220000000000004</v>
      </c>
    </row>
    <row r="5576" spans="1:2" x14ac:dyDescent="0.25">
      <c r="A5576" s="474">
        <v>36906</v>
      </c>
      <c r="B5576" s="475">
        <v>0.95169999999999999</v>
      </c>
    </row>
    <row r="5577" spans="1:2" x14ac:dyDescent="0.25">
      <c r="A5577" s="474">
        <v>36905</v>
      </c>
      <c r="B5577" s="475">
        <v>0.95169999999999999</v>
      </c>
    </row>
    <row r="5578" spans="1:2" x14ac:dyDescent="0.25">
      <c r="A5578" s="474">
        <v>36904</v>
      </c>
      <c r="B5578" s="475">
        <v>0.95169999999999999</v>
      </c>
    </row>
    <row r="5579" spans="1:2" x14ac:dyDescent="0.25">
      <c r="A5579" s="474">
        <v>36903</v>
      </c>
      <c r="B5579" s="475">
        <v>0.95199999999999996</v>
      </c>
    </row>
    <row r="5580" spans="1:2" x14ac:dyDescent="0.25">
      <c r="A5580" s="474">
        <v>36902</v>
      </c>
      <c r="B5580" s="475">
        <v>0.93689999999999996</v>
      </c>
    </row>
    <row r="5581" spans="1:2" x14ac:dyDescent="0.25">
      <c r="A5581" s="474">
        <v>36901</v>
      </c>
      <c r="B5581" s="475">
        <v>0.9446</v>
      </c>
    </row>
    <row r="5582" spans="1:2" x14ac:dyDescent="0.25">
      <c r="A5582" s="474">
        <v>36900</v>
      </c>
      <c r="B5582" s="475">
        <v>0.94830000000000003</v>
      </c>
    </row>
    <row r="5583" spans="1:2" x14ac:dyDescent="0.25">
      <c r="A5583" s="474">
        <v>36899</v>
      </c>
      <c r="B5583" s="475">
        <v>0.95699999999999996</v>
      </c>
    </row>
    <row r="5584" spans="1:2" x14ac:dyDescent="0.25">
      <c r="A5584" s="474">
        <v>36898</v>
      </c>
      <c r="B5584" s="475">
        <v>0.95569999999999999</v>
      </c>
    </row>
    <row r="5585" spans="1:2" x14ac:dyDescent="0.25">
      <c r="A5585" s="474">
        <v>36897</v>
      </c>
      <c r="B5585" s="475">
        <v>0.95760000000000001</v>
      </c>
    </row>
    <row r="5586" spans="1:2" x14ac:dyDescent="0.25">
      <c r="A5586" s="474">
        <v>36896</v>
      </c>
      <c r="B5586" s="475">
        <v>0.94979999999999998</v>
      </c>
    </row>
    <row r="5587" spans="1:2" x14ac:dyDescent="0.25">
      <c r="A5587" s="474">
        <v>36895</v>
      </c>
      <c r="B5587" s="475">
        <v>0.92849999999999999</v>
      </c>
    </row>
    <row r="5588" spans="1:2" x14ac:dyDescent="0.25">
      <c r="A5588" s="474">
        <v>36894</v>
      </c>
      <c r="B5588" s="475">
        <v>0.95030000000000003</v>
      </c>
    </row>
    <row r="5589" spans="1:2" x14ac:dyDescent="0.25">
      <c r="A5589" s="474">
        <v>36893</v>
      </c>
      <c r="B5589" s="475">
        <v>0.94179999999999997</v>
      </c>
    </row>
    <row r="5590" spans="1:2" x14ac:dyDescent="0.25">
      <c r="A5590" s="474">
        <v>36892</v>
      </c>
      <c r="B5590" s="475">
        <v>0.94159999999999999</v>
      </c>
    </row>
    <row r="5591" spans="1:2" x14ac:dyDescent="0.25">
      <c r="A5591" s="474">
        <v>36891</v>
      </c>
      <c r="B5591" s="475">
        <v>0.94159999999999999</v>
      </c>
    </row>
    <row r="5592" spans="1:2" x14ac:dyDescent="0.25">
      <c r="A5592" s="474">
        <v>36890</v>
      </c>
      <c r="B5592" s="475">
        <v>0.94159999999999999</v>
      </c>
    </row>
    <row r="5593" spans="1:2" x14ac:dyDescent="0.25">
      <c r="A5593" s="474">
        <v>36889</v>
      </c>
      <c r="B5593" s="475">
        <v>0.9294</v>
      </c>
    </row>
    <row r="5594" spans="1:2" x14ac:dyDescent="0.25">
      <c r="A5594" s="474">
        <v>36888</v>
      </c>
      <c r="B5594" s="475">
        <v>0.93020000000000003</v>
      </c>
    </row>
    <row r="5595" spans="1:2" x14ac:dyDescent="0.25">
      <c r="A5595" s="474">
        <v>36887</v>
      </c>
      <c r="B5595" s="475">
        <v>0.93189999999999995</v>
      </c>
    </row>
    <row r="5596" spans="1:2" x14ac:dyDescent="0.25">
      <c r="A5596" s="474">
        <v>36886</v>
      </c>
      <c r="B5596" s="475">
        <v>0.92510000000000003</v>
      </c>
    </row>
    <row r="5597" spans="1:2" x14ac:dyDescent="0.25">
      <c r="A5597" s="474">
        <v>36885</v>
      </c>
      <c r="B5597" s="475">
        <v>0.92330000000000001</v>
      </c>
    </row>
    <row r="5598" spans="1:2" x14ac:dyDescent="0.25">
      <c r="A5598" s="474">
        <v>36884</v>
      </c>
      <c r="B5598" s="475">
        <v>0.92330000000000001</v>
      </c>
    </row>
    <row r="5599" spans="1:2" x14ac:dyDescent="0.25">
      <c r="A5599" s="474">
        <v>36883</v>
      </c>
      <c r="B5599" s="475">
        <v>0.92400000000000004</v>
      </c>
    </row>
    <row r="5600" spans="1:2" x14ac:dyDescent="0.25">
      <c r="A5600" s="474">
        <v>36882</v>
      </c>
      <c r="B5600" s="475">
        <v>0.91539999999999999</v>
      </c>
    </row>
    <row r="5601" spans="1:2" x14ac:dyDescent="0.25">
      <c r="A5601" s="474">
        <v>36881</v>
      </c>
      <c r="B5601" s="475">
        <v>0.90939999999999999</v>
      </c>
    </row>
    <row r="5602" spans="1:2" x14ac:dyDescent="0.25">
      <c r="A5602" s="474">
        <v>36880</v>
      </c>
      <c r="B5602" s="475">
        <v>0.89490000000000003</v>
      </c>
    </row>
    <row r="5603" spans="1:2" x14ac:dyDescent="0.25">
      <c r="A5603" s="474">
        <v>36879</v>
      </c>
      <c r="B5603" s="475">
        <v>0.89349999999999996</v>
      </c>
    </row>
    <row r="5604" spans="1:2" x14ac:dyDescent="0.25">
      <c r="A5604" s="474">
        <v>36878</v>
      </c>
      <c r="B5604" s="475">
        <v>0.89649999999999996</v>
      </c>
    </row>
    <row r="5605" spans="1:2" x14ac:dyDescent="0.25">
      <c r="A5605" s="474">
        <v>36877</v>
      </c>
      <c r="B5605" s="475">
        <v>0.89649999999999996</v>
      </c>
    </row>
    <row r="5606" spans="1:2" x14ac:dyDescent="0.25">
      <c r="A5606" s="474">
        <v>36876</v>
      </c>
      <c r="B5606" s="475">
        <v>0.89510000000000001</v>
      </c>
    </row>
    <row r="5607" spans="1:2" x14ac:dyDescent="0.25">
      <c r="A5607" s="474">
        <v>36875</v>
      </c>
      <c r="B5607" s="475">
        <v>0.89039999999999997</v>
      </c>
    </row>
    <row r="5608" spans="1:2" x14ac:dyDescent="0.25">
      <c r="A5608" s="474">
        <v>36874</v>
      </c>
      <c r="B5608" s="475">
        <v>0.87639999999999996</v>
      </c>
    </row>
    <row r="5609" spans="1:2" x14ac:dyDescent="0.25">
      <c r="A5609" s="474">
        <v>36873</v>
      </c>
      <c r="B5609" s="475">
        <v>0.87860000000000005</v>
      </c>
    </row>
    <row r="5610" spans="1:2" x14ac:dyDescent="0.25">
      <c r="A5610" s="474">
        <v>36872</v>
      </c>
      <c r="B5610" s="475">
        <v>0.87639999999999996</v>
      </c>
    </row>
    <row r="5611" spans="1:2" x14ac:dyDescent="0.25">
      <c r="A5611" s="474">
        <v>36871</v>
      </c>
      <c r="B5611" s="475">
        <v>0.88670000000000004</v>
      </c>
    </row>
    <row r="5612" spans="1:2" x14ac:dyDescent="0.25">
      <c r="A5612" s="474">
        <v>36870</v>
      </c>
      <c r="B5612" s="475">
        <v>0.88670000000000004</v>
      </c>
    </row>
    <row r="5613" spans="1:2" x14ac:dyDescent="0.25">
      <c r="A5613" s="474">
        <v>36869</v>
      </c>
      <c r="B5613" s="475">
        <v>0.88070000000000004</v>
      </c>
    </row>
    <row r="5614" spans="1:2" x14ac:dyDescent="0.25">
      <c r="A5614" s="474">
        <v>36868</v>
      </c>
      <c r="B5614" s="475">
        <v>0.88980000000000004</v>
      </c>
    </row>
    <row r="5615" spans="1:2" x14ac:dyDescent="0.25">
      <c r="A5615" s="474">
        <v>36867</v>
      </c>
      <c r="B5615" s="475">
        <v>0.89129999999999998</v>
      </c>
    </row>
    <row r="5616" spans="1:2" x14ac:dyDescent="0.25">
      <c r="A5616" s="474">
        <v>36866</v>
      </c>
      <c r="B5616" s="475">
        <v>0.87990000000000002</v>
      </c>
    </row>
    <row r="5617" spans="1:2" x14ac:dyDescent="0.25">
      <c r="A5617" s="474">
        <v>36865</v>
      </c>
      <c r="B5617" s="475">
        <v>0.88949999999999996</v>
      </c>
    </row>
    <row r="5618" spans="1:2" x14ac:dyDescent="0.25">
      <c r="A5618" s="474">
        <v>36864</v>
      </c>
      <c r="B5618" s="475">
        <v>0.87890000000000001</v>
      </c>
    </row>
    <row r="5619" spans="1:2" x14ac:dyDescent="0.25">
      <c r="A5619" s="474">
        <v>36863</v>
      </c>
      <c r="B5619" s="475">
        <v>0.87890000000000001</v>
      </c>
    </row>
    <row r="5620" spans="1:2" x14ac:dyDescent="0.25">
      <c r="A5620" s="474">
        <v>36862</v>
      </c>
      <c r="B5620" s="475">
        <v>0.87839999999999996</v>
      </c>
    </row>
    <row r="5621" spans="1:2" x14ac:dyDescent="0.25">
      <c r="A5621" s="474">
        <v>36861</v>
      </c>
      <c r="B5621" s="475">
        <v>0.872</v>
      </c>
    </row>
    <row r="5622" spans="1:2" x14ac:dyDescent="0.25">
      <c r="A5622" s="474">
        <v>36860</v>
      </c>
      <c r="B5622" s="475">
        <v>0.85740000000000005</v>
      </c>
    </row>
    <row r="5623" spans="1:2" x14ac:dyDescent="0.25">
      <c r="A5623" s="474">
        <v>36859</v>
      </c>
      <c r="B5623" s="475">
        <v>0.85599999999999998</v>
      </c>
    </row>
    <row r="5624" spans="1:2" x14ac:dyDescent="0.25">
      <c r="A5624" s="474">
        <v>36858</v>
      </c>
      <c r="B5624" s="475">
        <v>0.85150000000000003</v>
      </c>
    </row>
    <row r="5625" spans="1:2" x14ac:dyDescent="0.25">
      <c r="A5625" s="474">
        <v>36857</v>
      </c>
      <c r="B5625" s="475">
        <v>0.83899999999999997</v>
      </c>
    </row>
    <row r="5626" spans="1:2" x14ac:dyDescent="0.25">
      <c r="A5626" s="474">
        <v>36856</v>
      </c>
      <c r="B5626" s="475">
        <v>0.83789999999999998</v>
      </c>
    </row>
    <row r="5627" spans="1:2" x14ac:dyDescent="0.25">
      <c r="A5627" s="474">
        <v>36855</v>
      </c>
      <c r="B5627" s="475">
        <v>0.83789999999999998</v>
      </c>
    </row>
    <row r="5628" spans="1:2" x14ac:dyDescent="0.25">
      <c r="A5628" s="474">
        <v>36854</v>
      </c>
      <c r="B5628" s="475">
        <v>0.83860000000000001</v>
      </c>
    </row>
    <row r="5629" spans="1:2" x14ac:dyDescent="0.25">
      <c r="A5629" s="474">
        <v>36853</v>
      </c>
      <c r="B5629" s="475">
        <v>0.84309999999999996</v>
      </c>
    </row>
    <row r="5630" spans="1:2" x14ac:dyDescent="0.25">
      <c r="A5630" s="474">
        <v>36852</v>
      </c>
      <c r="B5630" s="475">
        <v>0.84330000000000005</v>
      </c>
    </row>
    <row r="5631" spans="1:2" x14ac:dyDescent="0.25">
      <c r="A5631" s="474">
        <v>36851</v>
      </c>
      <c r="B5631" s="475">
        <v>0.85160000000000002</v>
      </c>
    </row>
    <row r="5632" spans="1:2" x14ac:dyDescent="0.25">
      <c r="A5632" s="474">
        <v>36850</v>
      </c>
      <c r="B5632" s="475">
        <v>0.84719999999999995</v>
      </c>
    </row>
    <row r="5633" spans="1:2" x14ac:dyDescent="0.25">
      <c r="A5633" s="474">
        <v>36849</v>
      </c>
      <c r="B5633" s="475">
        <v>0.84719999999999995</v>
      </c>
    </row>
    <row r="5634" spans="1:2" x14ac:dyDescent="0.25">
      <c r="A5634" s="474">
        <v>36848</v>
      </c>
      <c r="B5634" s="475">
        <v>0.84719999999999995</v>
      </c>
    </row>
    <row r="5635" spans="1:2" x14ac:dyDescent="0.25">
      <c r="A5635" s="474">
        <v>36847</v>
      </c>
      <c r="B5635" s="475">
        <v>0.85209999999999997</v>
      </c>
    </row>
    <row r="5636" spans="1:2" x14ac:dyDescent="0.25">
      <c r="A5636" s="474">
        <v>36846</v>
      </c>
      <c r="B5636" s="475">
        <v>0.85729999999999995</v>
      </c>
    </row>
    <row r="5637" spans="1:2" x14ac:dyDescent="0.25">
      <c r="A5637" s="474">
        <v>36845</v>
      </c>
      <c r="B5637" s="475">
        <v>0.85780000000000001</v>
      </c>
    </row>
    <row r="5638" spans="1:2" x14ac:dyDescent="0.25">
      <c r="A5638" s="474">
        <v>36844</v>
      </c>
      <c r="B5638" s="475">
        <v>0.85950000000000004</v>
      </c>
    </row>
    <row r="5639" spans="1:2" x14ac:dyDescent="0.25">
      <c r="A5639" s="474">
        <v>36843</v>
      </c>
      <c r="B5639" s="475">
        <v>0.86040000000000005</v>
      </c>
    </row>
    <row r="5640" spans="1:2" x14ac:dyDescent="0.25">
      <c r="A5640" s="474">
        <v>36842</v>
      </c>
      <c r="B5640" s="475">
        <v>0.86040000000000005</v>
      </c>
    </row>
    <row r="5641" spans="1:2" x14ac:dyDescent="0.25">
      <c r="A5641" s="474">
        <v>36841</v>
      </c>
      <c r="B5641" s="475">
        <v>0.85980000000000001</v>
      </c>
    </row>
    <row r="5642" spans="1:2" x14ac:dyDescent="0.25">
      <c r="A5642" s="474">
        <v>36840</v>
      </c>
      <c r="B5642" s="475">
        <v>0.86599999999999999</v>
      </c>
    </row>
    <row r="5643" spans="1:2" x14ac:dyDescent="0.25">
      <c r="A5643" s="474">
        <v>36839</v>
      </c>
      <c r="B5643" s="475">
        <v>0.85550000000000004</v>
      </c>
    </row>
    <row r="5644" spans="1:2" x14ac:dyDescent="0.25">
      <c r="A5644" s="474">
        <v>36838</v>
      </c>
      <c r="B5644" s="475">
        <v>0.86029999999999995</v>
      </c>
    </row>
    <row r="5645" spans="1:2" x14ac:dyDescent="0.25">
      <c r="A5645" s="474">
        <v>36837</v>
      </c>
      <c r="B5645" s="475">
        <v>0.86119999999999997</v>
      </c>
    </row>
    <row r="5646" spans="1:2" x14ac:dyDescent="0.25">
      <c r="A5646" s="474">
        <v>36836</v>
      </c>
      <c r="B5646" s="475">
        <v>0.8679</v>
      </c>
    </row>
    <row r="5647" spans="1:2" x14ac:dyDescent="0.25">
      <c r="A5647" s="474">
        <v>36835</v>
      </c>
      <c r="B5647" s="475">
        <v>0.8679</v>
      </c>
    </row>
    <row r="5648" spans="1:2" x14ac:dyDescent="0.25">
      <c r="A5648" s="474">
        <v>36834</v>
      </c>
      <c r="B5648" s="475">
        <v>0.86650000000000005</v>
      </c>
    </row>
    <row r="5649" spans="1:2" x14ac:dyDescent="0.25">
      <c r="A5649" s="474">
        <v>36833</v>
      </c>
      <c r="B5649" s="475">
        <v>0.85870000000000002</v>
      </c>
    </row>
    <row r="5650" spans="1:2" x14ac:dyDescent="0.25">
      <c r="A5650" s="474">
        <v>36832</v>
      </c>
      <c r="B5650" s="475">
        <v>0.86099999999999999</v>
      </c>
    </row>
    <row r="5651" spans="1:2" x14ac:dyDescent="0.25">
      <c r="A5651" s="474">
        <v>36831</v>
      </c>
      <c r="B5651" s="475">
        <v>0.84850000000000003</v>
      </c>
    </row>
    <row r="5652" spans="1:2" x14ac:dyDescent="0.25">
      <c r="A5652" s="474">
        <v>36830</v>
      </c>
      <c r="B5652" s="475">
        <v>0.84089999999999998</v>
      </c>
    </row>
    <row r="5653" spans="1:2" x14ac:dyDescent="0.25">
      <c r="A5653" s="474">
        <v>36829</v>
      </c>
      <c r="B5653" s="475">
        <v>0.83950000000000002</v>
      </c>
    </row>
    <row r="5654" spans="1:2" x14ac:dyDescent="0.25">
      <c r="A5654" s="474">
        <v>36828</v>
      </c>
      <c r="B5654" s="475">
        <v>0.83899999999999997</v>
      </c>
    </row>
    <row r="5655" spans="1:2" x14ac:dyDescent="0.25">
      <c r="A5655" s="474">
        <v>36827</v>
      </c>
      <c r="B5655" s="475">
        <v>0.83989999999999998</v>
      </c>
    </row>
    <row r="5656" spans="1:2" x14ac:dyDescent="0.25">
      <c r="A5656" s="474">
        <v>36826</v>
      </c>
      <c r="B5656" s="475">
        <v>0.82909999999999995</v>
      </c>
    </row>
    <row r="5657" spans="1:2" x14ac:dyDescent="0.25">
      <c r="A5657" s="474">
        <v>36825</v>
      </c>
      <c r="B5657" s="475">
        <v>0.82789999999999997</v>
      </c>
    </row>
    <row r="5658" spans="1:2" x14ac:dyDescent="0.25">
      <c r="A5658" s="474">
        <v>36824</v>
      </c>
      <c r="B5658" s="475">
        <v>0.83679999999999999</v>
      </c>
    </row>
    <row r="5659" spans="1:2" x14ac:dyDescent="0.25">
      <c r="A5659" s="474">
        <v>36823</v>
      </c>
      <c r="B5659" s="475">
        <v>0.83530000000000004</v>
      </c>
    </row>
    <row r="5660" spans="1:2" x14ac:dyDescent="0.25">
      <c r="A5660" s="474">
        <v>36822</v>
      </c>
      <c r="B5660" s="475">
        <v>0.84199999999999997</v>
      </c>
    </row>
    <row r="5661" spans="1:2" x14ac:dyDescent="0.25">
      <c r="A5661" s="474">
        <v>36821</v>
      </c>
      <c r="B5661" s="475">
        <v>0.84199999999999997</v>
      </c>
    </row>
    <row r="5662" spans="1:2" x14ac:dyDescent="0.25">
      <c r="A5662" s="474">
        <v>36820</v>
      </c>
      <c r="B5662" s="475">
        <v>0.84089999999999998</v>
      </c>
    </row>
    <row r="5663" spans="1:2" x14ac:dyDescent="0.25">
      <c r="A5663" s="474">
        <v>36819</v>
      </c>
      <c r="B5663" s="475">
        <v>0.84289999999999998</v>
      </c>
    </row>
    <row r="5664" spans="1:2" x14ac:dyDescent="0.25">
      <c r="A5664" s="474">
        <v>36818</v>
      </c>
      <c r="B5664" s="475">
        <v>0.83950000000000002</v>
      </c>
    </row>
    <row r="5665" spans="1:2" x14ac:dyDescent="0.25">
      <c r="A5665" s="474">
        <v>36817</v>
      </c>
      <c r="B5665" s="475">
        <v>0.85450000000000004</v>
      </c>
    </row>
    <row r="5666" spans="1:2" x14ac:dyDescent="0.25">
      <c r="A5666" s="474">
        <v>36816</v>
      </c>
      <c r="B5666" s="475">
        <v>0.85050000000000003</v>
      </c>
    </row>
    <row r="5667" spans="1:2" x14ac:dyDescent="0.25">
      <c r="A5667" s="474">
        <v>36815</v>
      </c>
      <c r="B5667" s="475">
        <v>0.85609999999999997</v>
      </c>
    </row>
    <row r="5668" spans="1:2" x14ac:dyDescent="0.25">
      <c r="A5668" s="474">
        <v>36814</v>
      </c>
      <c r="B5668" s="475">
        <v>0.85609999999999997</v>
      </c>
    </row>
    <row r="5669" spans="1:2" x14ac:dyDescent="0.25">
      <c r="A5669" s="474">
        <v>36813</v>
      </c>
      <c r="B5669" s="475">
        <v>0.85350000000000004</v>
      </c>
    </row>
    <row r="5670" spans="1:2" x14ac:dyDescent="0.25">
      <c r="A5670" s="474">
        <v>36812</v>
      </c>
      <c r="B5670" s="475">
        <v>0.86199999999999999</v>
      </c>
    </row>
    <row r="5671" spans="1:2" x14ac:dyDescent="0.25">
      <c r="A5671" s="474">
        <v>36811</v>
      </c>
      <c r="B5671" s="475">
        <v>0.86919999999999997</v>
      </c>
    </row>
    <row r="5672" spans="1:2" x14ac:dyDescent="0.25">
      <c r="A5672" s="474">
        <v>36810</v>
      </c>
      <c r="B5672" s="475">
        <v>0.87119999999999997</v>
      </c>
    </row>
    <row r="5673" spans="1:2" x14ac:dyDescent="0.25">
      <c r="A5673" s="474">
        <v>36809</v>
      </c>
      <c r="B5673" s="475">
        <v>0.86819999999999997</v>
      </c>
    </row>
    <row r="5674" spans="1:2" x14ac:dyDescent="0.25">
      <c r="A5674" s="474">
        <v>36808</v>
      </c>
      <c r="B5674" s="475">
        <v>0.86880000000000002</v>
      </c>
    </row>
    <row r="5675" spans="1:2" x14ac:dyDescent="0.25">
      <c r="A5675" s="474">
        <v>36807</v>
      </c>
      <c r="B5675" s="475">
        <v>0.86880000000000002</v>
      </c>
    </row>
    <row r="5676" spans="1:2" x14ac:dyDescent="0.25">
      <c r="A5676" s="474">
        <v>36806</v>
      </c>
      <c r="B5676" s="475">
        <v>0.86839999999999995</v>
      </c>
    </row>
    <row r="5677" spans="1:2" x14ac:dyDescent="0.25">
      <c r="A5677" s="474">
        <v>36805</v>
      </c>
      <c r="B5677" s="475">
        <v>0.87239999999999995</v>
      </c>
    </row>
    <row r="5678" spans="1:2" x14ac:dyDescent="0.25">
      <c r="A5678" s="474">
        <v>36804</v>
      </c>
      <c r="B5678" s="475">
        <v>0.87419999999999998</v>
      </c>
    </row>
    <row r="5679" spans="1:2" x14ac:dyDescent="0.25">
      <c r="A5679" s="474">
        <v>36803</v>
      </c>
      <c r="B5679" s="475">
        <v>0.87829999999999997</v>
      </c>
    </row>
    <row r="5680" spans="1:2" x14ac:dyDescent="0.25">
      <c r="A5680" s="474">
        <v>36802</v>
      </c>
      <c r="B5680" s="475">
        <v>0.87860000000000005</v>
      </c>
    </row>
    <row r="5681" spans="1:2" x14ac:dyDescent="0.25">
      <c r="A5681" s="474">
        <v>36801</v>
      </c>
      <c r="B5681" s="475">
        <v>0.88290000000000002</v>
      </c>
    </row>
    <row r="5682" spans="1:2" x14ac:dyDescent="0.25">
      <c r="A5682" s="474">
        <v>36800</v>
      </c>
      <c r="B5682" s="475">
        <v>0.87909999999999999</v>
      </c>
    </row>
    <row r="5683" spans="1:2" x14ac:dyDescent="0.25">
      <c r="A5683" s="474">
        <v>36799</v>
      </c>
      <c r="B5683" s="475">
        <v>0.87909999999999999</v>
      </c>
    </row>
    <row r="5684" spans="1:2" x14ac:dyDescent="0.25">
      <c r="A5684" s="474">
        <v>36798</v>
      </c>
      <c r="B5684" s="475">
        <v>0.87909999999999999</v>
      </c>
    </row>
    <row r="5685" spans="1:2" x14ac:dyDescent="0.25">
      <c r="A5685" s="474">
        <v>36797</v>
      </c>
      <c r="B5685" s="475">
        <v>0.88300000000000001</v>
      </c>
    </row>
    <row r="5686" spans="1:2" x14ac:dyDescent="0.25">
      <c r="A5686" s="474">
        <v>36796</v>
      </c>
      <c r="B5686" s="475">
        <v>0.88249999999999995</v>
      </c>
    </row>
    <row r="5687" spans="1:2" x14ac:dyDescent="0.25">
      <c r="A5687" s="474">
        <v>36795</v>
      </c>
      <c r="B5687" s="475">
        <v>0.87380000000000002</v>
      </c>
    </row>
    <row r="5688" spans="1:2" x14ac:dyDescent="0.25">
      <c r="A5688" s="474">
        <v>36794</v>
      </c>
      <c r="B5688" s="475">
        <v>0.876</v>
      </c>
    </row>
    <row r="5689" spans="1:2" x14ac:dyDescent="0.25">
      <c r="A5689" s="474">
        <v>36793</v>
      </c>
      <c r="B5689" s="475">
        <v>0.876</v>
      </c>
    </row>
    <row r="5690" spans="1:2" x14ac:dyDescent="0.25">
      <c r="A5690" s="474">
        <v>36792</v>
      </c>
      <c r="B5690" s="475">
        <v>0.87829999999999997</v>
      </c>
    </row>
    <row r="5691" spans="1:2" x14ac:dyDescent="0.25">
      <c r="A5691" s="474">
        <v>36791</v>
      </c>
      <c r="B5691" s="475">
        <v>0.85799999999999998</v>
      </c>
    </row>
    <row r="5692" spans="1:2" x14ac:dyDescent="0.25">
      <c r="A5692" s="474">
        <v>36790</v>
      </c>
      <c r="B5692" s="475">
        <v>0.84830000000000005</v>
      </c>
    </row>
    <row r="5693" spans="1:2" x14ac:dyDescent="0.25">
      <c r="A5693" s="474">
        <v>36789</v>
      </c>
      <c r="B5693" s="475">
        <v>0.85099999999999998</v>
      </c>
    </row>
    <row r="5694" spans="1:2" x14ac:dyDescent="0.25">
      <c r="A5694" s="474">
        <v>36788</v>
      </c>
      <c r="B5694" s="475">
        <v>0.85360000000000003</v>
      </c>
    </row>
    <row r="5695" spans="1:2" x14ac:dyDescent="0.25">
      <c r="A5695" s="474">
        <v>36787</v>
      </c>
      <c r="B5695" s="475">
        <v>0.85250000000000004</v>
      </c>
    </row>
    <row r="5696" spans="1:2" x14ac:dyDescent="0.25">
      <c r="A5696" s="474">
        <v>36786</v>
      </c>
      <c r="B5696" s="475">
        <v>0.85250000000000004</v>
      </c>
    </row>
    <row r="5697" spans="1:2" x14ac:dyDescent="0.25">
      <c r="A5697" s="474">
        <v>36785</v>
      </c>
      <c r="B5697" s="475">
        <v>0.85370000000000001</v>
      </c>
    </row>
    <row r="5698" spans="1:2" x14ac:dyDescent="0.25">
      <c r="A5698" s="474">
        <v>36784</v>
      </c>
      <c r="B5698" s="475">
        <v>0.86539999999999995</v>
      </c>
    </row>
    <row r="5699" spans="1:2" x14ac:dyDescent="0.25">
      <c r="A5699" s="474">
        <v>36783</v>
      </c>
      <c r="B5699" s="475">
        <v>0.85860000000000003</v>
      </c>
    </row>
    <row r="5700" spans="1:2" x14ac:dyDescent="0.25">
      <c r="A5700" s="474">
        <v>36782</v>
      </c>
      <c r="B5700" s="475">
        <v>0.86219999999999997</v>
      </c>
    </row>
    <row r="5701" spans="1:2" x14ac:dyDescent="0.25">
      <c r="A5701" s="474">
        <v>36781</v>
      </c>
      <c r="B5701" s="475">
        <v>0.85919999999999996</v>
      </c>
    </row>
    <row r="5702" spans="1:2" x14ac:dyDescent="0.25">
      <c r="A5702" s="474">
        <v>36780</v>
      </c>
      <c r="B5702" s="475">
        <v>0.86660000000000004</v>
      </c>
    </row>
    <row r="5703" spans="1:2" x14ac:dyDescent="0.25">
      <c r="A5703" s="474">
        <v>36779</v>
      </c>
      <c r="B5703" s="475">
        <v>0.86660000000000004</v>
      </c>
    </row>
    <row r="5704" spans="1:2" x14ac:dyDescent="0.25">
      <c r="A5704" s="474">
        <v>36778</v>
      </c>
      <c r="B5704" s="475">
        <v>0.86909999999999998</v>
      </c>
    </row>
    <row r="5705" spans="1:2" x14ac:dyDescent="0.25">
      <c r="A5705" s="474">
        <v>36777</v>
      </c>
      <c r="B5705" s="475">
        <v>0.87209999999999999</v>
      </c>
    </row>
    <row r="5706" spans="1:2" x14ac:dyDescent="0.25">
      <c r="A5706" s="474">
        <v>36776</v>
      </c>
      <c r="B5706" s="475">
        <v>0.87050000000000005</v>
      </c>
    </row>
    <row r="5707" spans="1:2" x14ac:dyDescent="0.25">
      <c r="A5707" s="474">
        <v>36775</v>
      </c>
      <c r="B5707" s="475">
        <v>0.89029999999999998</v>
      </c>
    </row>
    <row r="5708" spans="1:2" x14ac:dyDescent="0.25">
      <c r="A5708" s="474">
        <v>36774</v>
      </c>
      <c r="B5708" s="475">
        <v>0.89810000000000001</v>
      </c>
    </row>
    <row r="5709" spans="1:2" x14ac:dyDescent="0.25">
      <c r="A5709" s="474">
        <v>36773</v>
      </c>
      <c r="B5709" s="475">
        <v>0.89949999999999997</v>
      </c>
    </row>
    <row r="5710" spans="1:2" x14ac:dyDescent="0.25">
      <c r="A5710" s="474">
        <v>36772</v>
      </c>
      <c r="B5710" s="475">
        <v>0.90249999999999997</v>
      </c>
    </row>
    <row r="5711" spans="1:2" x14ac:dyDescent="0.25">
      <c r="A5711" s="474">
        <v>36771</v>
      </c>
      <c r="B5711" s="475">
        <v>0.89990000000000003</v>
      </c>
    </row>
    <row r="5712" spans="1:2" x14ac:dyDescent="0.25">
      <c r="A5712" s="474">
        <v>36770</v>
      </c>
      <c r="B5712" s="475">
        <v>0.88780000000000003</v>
      </c>
    </row>
    <row r="5713" spans="1:2" x14ac:dyDescent="0.25">
      <c r="A5713" s="474">
        <v>36769</v>
      </c>
      <c r="B5713" s="475">
        <v>0.8931</v>
      </c>
    </row>
    <row r="5714" spans="1:2" x14ac:dyDescent="0.25">
      <c r="A5714" s="474">
        <v>36768</v>
      </c>
      <c r="B5714" s="475">
        <v>0.89219999999999999</v>
      </c>
    </row>
    <row r="5715" spans="1:2" x14ac:dyDescent="0.25">
      <c r="A5715" s="474">
        <v>36767</v>
      </c>
      <c r="B5715" s="475">
        <v>0.90049999999999997</v>
      </c>
    </row>
    <row r="5716" spans="1:2" x14ac:dyDescent="0.25">
      <c r="A5716" s="474">
        <v>36766</v>
      </c>
      <c r="B5716" s="475">
        <v>0.90210000000000001</v>
      </c>
    </row>
    <row r="5717" spans="1:2" x14ac:dyDescent="0.25">
      <c r="A5717" s="474">
        <v>36765</v>
      </c>
      <c r="B5717" s="475">
        <v>0.90300000000000002</v>
      </c>
    </row>
    <row r="5718" spans="1:2" x14ac:dyDescent="0.25">
      <c r="A5718" s="474">
        <v>36764</v>
      </c>
      <c r="B5718" s="475">
        <v>0.90149999999999997</v>
      </c>
    </row>
    <row r="5719" spans="1:2" x14ac:dyDescent="0.25">
      <c r="A5719" s="474">
        <v>36763</v>
      </c>
      <c r="B5719" s="475">
        <v>0.90269999999999995</v>
      </c>
    </row>
    <row r="5720" spans="1:2" x14ac:dyDescent="0.25">
      <c r="A5720" s="474">
        <v>36762</v>
      </c>
      <c r="B5720" s="475">
        <v>0.89949999999999997</v>
      </c>
    </row>
    <row r="5721" spans="1:2" x14ac:dyDescent="0.25">
      <c r="A5721" s="474">
        <v>36761</v>
      </c>
      <c r="B5721" s="475">
        <v>0.89690000000000003</v>
      </c>
    </row>
    <row r="5722" spans="1:2" x14ac:dyDescent="0.25">
      <c r="A5722" s="474">
        <v>36760</v>
      </c>
      <c r="B5722" s="475">
        <v>0.90129999999999999</v>
      </c>
    </row>
    <row r="5723" spans="1:2" x14ac:dyDescent="0.25">
      <c r="A5723" s="474">
        <v>36759</v>
      </c>
      <c r="B5723" s="475">
        <v>0.90690000000000004</v>
      </c>
    </row>
    <row r="5724" spans="1:2" x14ac:dyDescent="0.25">
      <c r="A5724" s="474">
        <v>36758</v>
      </c>
      <c r="B5724" s="475">
        <v>0.90690000000000004</v>
      </c>
    </row>
    <row r="5725" spans="1:2" x14ac:dyDescent="0.25">
      <c r="A5725" s="474">
        <v>36757</v>
      </c>
      <c r="B5725" s="475">
        <v>0.90610000000000002</v>
      </c>
    </row>
    <row r="5726" spans="1:2" x14ac:dyDescent="0.25">
      <c r="A5726" s="474">
        <v>36756</v>
      </c>
      <c r="B5726" s="475">
        <v>0.91690000000000005</v>
      </c>
    </row>
    <row r="5727" spans="1:2" x14ac:dyDescent="0.25">
      <c r="A5727" s="474">
        <v>36755</v>
      </c>
      <c r="B5727" s="475">
        <v>0.91479999999999995</v>
      </c>
    </row>
    <row r="5728" spans="1:2" x14ac:dyDescent="0.25">
      <c r="A5728" s="474">
        <v>36754</v>
      </c>
      <c r="B5728" s="475">
        <v>0.91290000000000004</v>
      </c>
    </row>
    <row r="5729" spans="1:2" x14ac:dyDescent="0.25">
      <c r="A5729" s="474">
        <v>36753</v>
      </c>
      <c r="B5729" s="475">
        <v>0.90529999999999999</v>
      </c>
    </row>
    <row r="5730" spans="1:2" x14ac:dyDescent="0.25">
      <c r="A5730" s="474">
        <v>36752</v>
      </c>
      <c r="B5730" s="475">
        <v>0.90349999999999997</v>
      </c>
    </row>
    <row r="5731" spans="1:2" x14ac:dyDescent="0.25">
      <c r="A5731" s="474">
        <v>36751</v>
      </c>
      <c r="B5731" s="475">
        <v>0.90249999999999997</v>
      </c>
    </row>
    <row r="5732" spans="1:2" x14ac:dyDescent="0.25">
      <c r="A5732" s="474">
        <v>36750</v>
      </c>
      <c r="B5732" s="475">
        <v>0.90259999999999996</v>
      </c>
    </row>
    <row r="5733" spans="1:2" x14ac:dyDescent="0.25">
      <c r="A5733" s="474">
        <v>36749</v>
      </c>
      <c r="B5733" s="475">
        <v>0.90790000000000004</v>
      </c>
    </row>
    <row r="5734" spans="1:2" x14ac:dyDescent="0.25">
      <c r="A5734" s="474">
        <v>36748</v>
      </c>
      <c r="B5734" s="475">
        <v>0.89929999999999999</v>
      </c>
    </row>
    <row r="5735" spans="1:2" x14ac:dyDescent="0.25">
      <c r="A5735" s="474">
        <v>36747</v>
      </c>
      <c r="B5735" s="475">
        <v>0.90149999999999997</v>
      </c>
    </row>
    <row r="5736" spans="1:2" x14ac:dyDescent="0.25">
      <c r="A5736" s="474">
        <v>36746</v>
      </c>
      <c r="B5736" s="475">
        <v>0.9083</v>
      </c>
    </row>
    <row r="5737" spans="1:2" x14ac:dyDescent="0.25">
      <c r="A5737" s="474">
        <v>36745</v>
      </c>
      <c r="B5737" s="475">
        <v>0.90739999999999998</v>
      </c>
    </row>
    <row r="5738" spans="1:2" x14ac:dyDescent="0.25">
      <c r="A5738" s="474">
        <v>36744</v>
      </c>
      <c r="B5738" s="475">
        <v>0.90700000000000003</v>
      </c>
    </row>
    <row r="5739" spans="1:2" x14ac:dyDescent="0.25">
      <c r="A5739" s="474">
        <v>36743</v>
      </c>
      <c r="B5739" s="475">
        <v>0.90720000000000001</v>
      </c>
    </row>
    <row r="5740" spans="1:2" x14ac:dyDescent="0.25">
      <c r="A5740" s="474">
        <v>36742</v>
      </c>
      <c r="B5740" s="475">
        <v>0.90620000000000001</v>
      </c>
    </row>
    <row r="5741" spans="1:2" x14ac:dyDescent="0.25">
      <c r="A5741" s="474">
        <v>36741</v>
      </c>
      <c r="B5741" s="475">
        <v>0.9133</v>
      </c>
    </row>
    <row r="5742" spans="1:2" x14ac:dyDescent="0.25">
      <c r="A5742" s="474">
        <v>36740</v>
      </c>
      <c r="B5742" s="475">
        <v>0.91390000000000005</v>
      </c>
    </row>
    <row r="5743" spans="1:2" x14ac:dyDescent="0.25">
      <c r="A5743" s="474">
        <v>36739</v>
      </c>
      <c r="B5743" s="475">
        <v>0.92700000000000005</v>
      </c>
    </row>
    <row r="5744" spans="1:2" x14ac:dyDescent="0.25">
      <c r="A5744" s="474">
        <v>36738</v>
      </c>
      <c r="B5744" s="475">
        <v>0.92349999999999999</v>
      </c>
    </row>
    <row r="5745" spans="1:2" x14ac:dyDescent="0.25">
      <c r="A5745" s="474">
        <v>36737</v>
      </c>
      <c r="B5745" s="475">
        <v>0.92320000000000002</v>
      </c>
    </row>
    <row r="5746" spans="1:2" x14ac:dyDescent="0.25">
      <c r="A5746" s="474">
        <v>36736</v>
      </c>
      <c r="B5746" s="475">
        <v>0.92330000000000001</v>
      </c>
    </row>
    <row r="5747" spans="1:2" x14ac:dyDescent="0.25">
      <c r="A5747" s="474">
        <v>36735</v>
      </c>
      <c r="B5747" s="475">
        <v>0.9325</v>
      </c>
    </row>
    <row r="5748" spans="1:2" x14ac:dyDescent="0.25">
      <c r="A5748" s="474">
        <v>36734</v>
      </c>
      <c r="B5748" s="475">
        <v>0.94179999999999997</v>
      </c>
    </row>
    <row r="5749" spans="1:2" x14ac:dyDescent="0.25">
      <c r="A5749" s="474">
        <v>36733</v>
      </c>
      <c r="B5749" s="475">
        <v>0.93799999999999994</v>
      </c>
    </row>
    <row r="5750" spans="1:2" x14ac:dyDescent="0.25">
      <c r="A5750" s="474">
        <v>36732</v>
      </c>
      <c r="B5750" s="475">
        <v>0.93269999999999997</v>
      </c>
    </row>
    <row r="5751" spans="1:2" x14ac:dyDescent="0.25">
      <c r="A5751" s="474">
        <v>36731</v>
      </c>
      <c r="B5751" s="475">
        <v>0.93659999999999999</v>
      </c>
    </row>
    <row r="5752" spans="1:2" x14ac:dyDescent="0.25">
      <c r="A5752" s="474">
        <v>36730</v>
      </c>
      <c r="B5752" s="475">
        <v>0.93579999999999997</v>
      </c>
    </row>
    <row r="5753" spans="1:2" x14ac:dyDescent="0.25">
      <c r="A5753" s="474">
        <v>36729</v>
      </c>
      <c r="B5753" s="475">
        <v>0.93700000000000006</v>
      </c>
    </row>
    <row r="5754" spans="1:2" x14ac:dyDescent="0.25">
      <c r="A5754" s="474">
        <v>36728</v>
      </c>
      <c r="B5754" s="475">
        <v>0.93289999999999995</v>
      </c>
    </row>
    <row r="5755" spans="1:2" x14ac:dyDescent="0.25">
      <c r="A5755" s="474">
        <v>36727</v>
      </c>
      <c r="B5755" s="475">
        <v>0.92420000000000002</v>
      </c>
    </row>
    <row r="5756" spans="1:2" x14ac:dyDescent="0.25">
      <c r="A5756" s="474">
        <v>36726</v>
      </c>
      <c r="B5756" s="475">
        <v>0.92579999999999996</v>
      </c>
    </row>
    <row r="5757" spans="1:2" x14ac:dyDescent="0.25">
      <c r="A5757" s="474">
        <v>36725</v>
      </c>
      <c r="B5757" s="475">
        <v>0.93600000000000005</v>
      </c>
    </row>
    <row r="5758" spans="1:2" x14ac:dyDescent="0.25">
      <c r="A5758" s="474">
        <v>36724</v>
      </c>
      <c r="B5758" s="475">
        <v>0.93810000000000004</v>
      </c>
    </row>
    <row r="5759" spans="1:2" x14ac:dyDescent="0.25">
      <c r="A5759" s="474">
        <v>36723</v>
      </c>
      <c r="B5759" s="475">
        <v>0.93740000000000001</v>
      </c>
    </row>
    <row r="5760" spans="1:2" x14ac:dyDescent="0.25">
      <c r="A5760" s="474">
        <v>36722</v>
      </c>
      <c r="B5760" s="475">
        <v>0.9375</v>
      </c>
    </row>
    <row r="5761" spans="1:2" x14ac:dyDescent="0.25">
      <c r="A5761" s="474">
        <v>36721</v>
      </c>
      <c r="B5761" s="475">
        <v>0.93710000000000004</v>
      </c>
    </row>
    <row r="5762" spans="1:2" x14ac:dyDescent="0.25">
      <c r="A5762" s="474">
        <v>36720</v>
      </c>
      <c r="B5762" s="475">
        <v>0.94210000000000005</v>
      </c>
    </row>
    <row r="5763" spans="1:2" x14ac:dyDescent="0.25">
      <c r="A5763" s="474">
        <v>36719</v>
      </c>
      <c r="B5763" s="475">
        <v>0.9526</v>
      </c>
    </row>
    <row r="5764" spans="1:2" x14ac:dyDescent="0.25">
      <c r="A5764" s="474">
        <v>36718</v>
      </c>
      <c r="B5764" s="475">
        <v>0.95520000000000005</v>
      </c>
    </row>
    <row r="5765" spans="1:2" x14ac:dyDescent="0.25">
      <c r="A5765" s="474">
        <v>36717</v>
      </c>
      <c r="B5765" s="475">
        <v>0.94740000000000002</v>
      </c>
    </row>
    <row r="5766" spans="1:2" x14ac:dyDescent="0.25">
      <c r="A5766" s="474">
        <v>36716</v>
      </c>
      <c r="B5766" s="475">
        <v>0.94879999999999998</v>
      </c>
    </row>
    <row r="5767" spans="1:2" x14ac:dyDescent="0.25">
      <c r="A5767" s="474">
        <v>36715</v>
      </c>
      <c r="B5767" s="475">
        <v>0.94699999999999995</v>
      </c>
    </row>
    <row r="5768" spans="1:2" x14ac:dyDescent="0.25">
      <c r="A5768" s="474">
        <v>36714</v>
      </c>
      <c r="B5768" s="475">
        <v>0.95069999999999999</v>
      </c>
    </row>
    <row r="5769" spans="1:2" x14ac:dyDescent="0.25">
      <c r="A5769" s="474">
        <v>36713</v>
      </c>
      <c r="B5769" s="475">
        <v>0.95250000000000001</v>
      </c>
    </row>
    <row r="5770" spans="1:2" x14ac:dyDescent="0.25">
      <c r="A5770" s="474">
        <v>36712</v>
      </c>
      <c r="B5770" s="475">
        <v>0.95140000000000002</v>
      </c>
    </row>
    <row r="5771" spans="1:2" x14ac:dyDescent="0.25">
      <c r="A5771" s="474">
        <v>36711</v>
      </c>
      <c r="B5771" s="475">
        <v>0.95069999999999999</v>
      </c>
    </row>
    <row r="5772" spans="1:2" x14ac:dyDescent="0.25">
      <c r="A5772" s="474">
        <v>36710</v>
      </c>
      <c r="B5772" s="475">
        <v>0.95179999999999998</v>
      </c>
    </row>
    <row r="5773" spans="1:2" x14ac:dyDescent="0.25">
      <c r="A5773" s="474">
        <v>36709</v>
      </c>
      <c r="B5773" s="475">
        <v>0.95320000000000005</v>
      </c>
    </row>
    <row r="5774" spans="1:2" x14ac:dyDescent="0.25">
      <c r="A5774" s="474">
        <v>36708</v>
      </c>
      <c r="B5774" s="475">
        <v>0.95320000000000005</v>
      </c>
    </row>
    <row r="5775" spans="1:2" x14ac:dyDescent="0.25">
      <c r="A5775" s="474">
        <v>36707</v>
      </c>
      <c r="B5775" s="475">
        <v>0.95130000000000003</v>
      </c>
    </row>
    <row r="5776" spans="1:2" x14ac:dyDescent="0.25">
      <c r="A5776" s="474">
        <v>36706</v>
      </c>
      <c r="B5776" s="475">
        <v>0.9425</v>
      </c>
    </row>
    <row r="5777" spans="1:2" x14ac:dyDescent="0.25">
      <c r="A5777" s="474">
        <v>36705</v>
      </c>
      <c r="B5777" s="475">
        <v>0.94579999999999997</v>
      </c>
    </row>
    <row r="5778" spans="1:2" x14ac:dyDescent="0.25">
      <c r="A5778" s="474">
        <v>36704</v>
      </c>
      <c r="B5778" s="475">
        <v>0.93669999999999998</v>
      </c>
    </row>
    <row r="5779" spans="1:2" x14ac:dyDescent="0.25">
      <c r="A5779" s="474">
        <v>36703</v>
      </c>
      <c r="B5779" s="475">
        <v>0.93610000000000004</v>
      </c>
    </row>
    <row r="5780" spans="1:2" x14ac:dyDescent="0.25">
      <c r="A5780" s="474">
        <v>36702</v>
      </c>
      <c r="B5780" s="475">
        <v>0.93589999999999995</v>
      </c>
    </row>
    <row r="5781" spans="1:2" x14ac:dyDescent="0.25">
      <c r="A5781" s="474">
        <v>36701</v>
      </c>
      <c r="B5781" s="475">
        <v>0.93600000000000005</v>
      </c>
    </row>
    <row r="5782" spans="1:2" x14ac:dyDescent="0.25">
      <c r="A5782" s="474">
        <v>36700</v>
      </c>
      <c r="B5782" s="475">
        <v>0.93700000000000006</v>
      </c>
    </row>
    <row r="5783" spans="1:2" x14ac:dyDescent="0.25">
      <c r="A5783" s="474">
        <v>36699</v>
      </c>
      <c r="B5783" s="475">
        <v>0.9456</v>
      </c>
    </row>
    <row r="5784" spans="1:2" x14ac:dyDescent="0.25">
      <c r="A5784" s="474">
        <v>36698</v>
      </c>
      <c r="B5784" s="475">
        <v>0.95640000000000003</v>
      </c>
    </row>
    <row r="5785" spans="1:2" x14ac:dyDescent="0.25">
      <c r="A5785" s="474">
        <v>36697</v>
      </c>
      <c r="B5785" s="475">
        <v>0.95740000000000003</v>
      </c>
    </row>
    <row r="5786" spans="1:2" x14ac:dyDescent="0.25">
      <c r="A5786" s="474">
        <v>36696</v>
      </c>
      <c r="B5786" s="475">
        <v>0.96350000000000002</v>
      </c>
    </row>
    <row r="5787" spans="1:2" x14ac:dyDescent="0.25">
      <c r="A5787" s="474">
        <v>36695</v>
      </c>
      <c r="B5787" s="475">
        <v>0.96489999999999998</v>
      </c>
    </row>
    <row r="5788" spans="1:2" x14ac:dyDescent="0.25">
      <c r="A5788" s="474">
        <v>36694</v>
      </c>
      <c r="B5788" s="475">
        <v>0.96560000000000001</v>
      </c>
    </row>
    <row r="5789" spans="1:2" x14ac:dyDescent="0.25">
      <c r="A5789" s="474">
        <v>36693</v>
      </c>
      <c r="B5789" s="475">
        <v>0.9536</v>
      </c>
    </row>
    <row r="5790" spans="1:2" x14ac:dyDescent="0.25">
      <c r="A5790" s="474">
        <v>36692</v>
      </c>
      <c r="B5790" s="475">
        <v>0.95760000000000001</v>
      </c>
    </row>
    <row r="5791" spans="1:2" x14ac:dyDescent="0.25">
      <c r="A5791" s="474">
        <v>36691</v>
      </c>
      <c r="B5791" s="475">
        <v>0.96040000000000003</v>
      </c>
    </row>
    <row r="5792" spans="1:2" x14ac:dyDescent="0.25">
      <c r="A5792" s="474">
        <v>36690</v>
      </c>
      <c r="B5792" s="475">
        <v>0.95269999999999999</v>
      </c>
    </row>
    <row r="5793" spans="1:2" x14ac:dyDescent="0.25">
      <c r="A5793" s="474">
        <v>36689</v>
      </c>
      <c r="B5793" s="475">
        <v>0.95299999999999996</v>
      </c>
    </row>
    <row r="5794" spans="1:2" x14ac:dyDescent="0.25">
      <c r="A5794" s="474">
        <v>36688</v>
      </c>
      <c r="B5794" s="475">
        <v>0.95320000000000005</v>
      </c>
    </row>
    <row r="5795" spans="1:2" x14ac:dyDescent="0.25">
      <c r="A5795" s="474">
        <v>36687</v>
      </c>
      <c r="B5795" s="475">
        <v>0.95279999999999998</v>
      </c>
    </row>
    <row r="5796" spans="1:2" x14ac:dyDescent="0.25">
      <c r="A5796" s="474">
        <v>36686</v>
      </c>
      <c r="B5796" s="475">
        <v>0.95640000000000003</v>
      </c>
    </row>
    <row r="5797" spans="1:2" x14ac:dyDescent="0.25">
      <c r="A5797" s="474">
        <v>36685</v>
      </c>
      <c r="B5797" s="475">
        <v>0.96150000000000002</v>
      </c>
    </row>
    <row r="5798" spans="1:2" x14ac:dyDescent="0.25">
      <c r="A5798" s="474">
        <v>36684</v>
      </c>
      <c r="B5798" s="475">
        <v>0.95379999999999998</v>
      </c>
    </row>
    <row r="5799" spans="1:2" x14ac:dyDescent="0.25">
      <c r="A5799" s="474">
        <v>36683</v>
      </c>
      <c r="B5799" s="475">
        <v>0.94789999999999996</v>
      </c>
    </row>
    <row r="5800" spans="1:2" x14ac:dyDescent="0.25">
      <c r="A5800" s="474">
        <v>36682</v>
      </c>
      <c r="B5800" s="475">
        <v>0.94579999999999997</v>
      </c>
    </row>
    <row r="5801" spans="1:2" x14ac:dyDescent="0.25">
      <c r="A5801" s="474">
        <v>36681</v>
      </c>
      <c r="B5801" s="475">
        <v>0.94669999999999999</v>
      </c>
    </row>
    <row r="5802" spans="1:2" x14ac:dyDescent="0.25">
      <c r="A5802" s="474">
        <v>36680</v>
      </c>
      <c r="B5802" s="475">
        <v>0.94359999999999999</v>
      </c>
    </row>
    <row r="5803" spans="1:2" x14ac:dyDescent="0.25">
      <c r="A5803" s="474">
        <v>36679</v>
      </c>
      <c r="B5803" s="475">
        <v>0.93140000000000001</v>
      </c>
    </row>
    <row r="5804" spans="1:2" x14ac:dyDescent="0.25">
      <c r="A5804" s="474">
        <v>36678</v>
      </c>
      <c r="B5804" s="475">
        <v>0.93720000000000003</v>
      </c>
    </row>
    <row r="5805" spans="1:2" x14ac:dyDescent="0.25">
      <c r="A5805" s="474">
        <v>36677</v>
      </c>
      <c r="B5805" s="475">
        <v>0.92949999999999999</v>
      </c>
    </row>
    <row r="5806" spans="1:2" x14ac:dyDescent="0.25">
      <c r="A5806" s="474">
        <v>36676</v>
      </c>
      <c r="B5806" s="475">
        <v>0.92659999999999998</v>
      </c>
    </row>
    <row r="5807" spans="1:2" x14ac:dyDescent="0.25">
      <c r="A5807" s="474">
        <v>36675</v>
      </c>
      <c r="B5807" s="475">
        <v>0.93730000000000002</v>
      </c>
    </row>
    <row r="5808" spans="1:2" x14ac:dyDescent="0.25">
      <c r="A5808" s="474">
        <v>36674</v>
      </c>
      <c r="B5808" s="475">
        <v>0.93489999999999995</v>
      </c>
    </row>
    <row r="5809" spans="1:2" x14ac:dyDescent="0.25">
      <c r="A5809" s="474">
        <v>36673</v>
      </c>
      <c r="B5809" s="475">
        <v>0.93079999999999996</v>
      </c>
    </row>
    <row r="5810" spans="1:2" x14ac:dyDescent="0.25">
      <c r="A5810" s="474">
        <v>36672</v>
      </c>
      <c r="B5810" s="475">
        <v>0.91180000000000005</v>
      </c>
    </row>
    <row r="5811" spans="1:2" x14ac:dyDescent="0.25">
      <c r="A5811" s="474">
        <v>36671</v>
      </c>
      <c r="B5811" s="475">
        <v>0.90529999999999999</v>
      </c>
    </row>
    <row r="5812" spans="1:2" x14ac:dyDescent="0.25">
      <c r="A5812" s="474">
        <v>36670</v>
      </c>
      <c r="B5812" s="475">
        <v>0.90649999999999997</v>
      </c>
    </row>
    <row r="5813" spans="1:2" x14ac:dyDescent="0.25">
      <c r="A5813" s="474">
        <v>36669</v>
      </c>
      <c r="B5813" s="475">
        <v>0.90259999999999996</v>
      </c>
    </row>
    <row r="5814" spans="1:2" x14ac:dyDescent="0.25">
      <c r="A5814" s="474">
        <v>36668</v>
      </c>
      <c r="B5814" s="475">
        <v>0.89610000000000001</v>
      </c>
    </row>
    <row r="5815" spans="1:2" x14ac:dyDescent="0.25">
      <c r="A5815" s="474">
        <v>36667</v>
      </c>
      <c r="B5815" s="475">
        <v>0.89680000000000004</v>
      </c>
    </row>
    <row r="5816" spans="1:2" x14ac:dyDescent="0.25">
      <c r="A5816" s="474">
        <v>36666</v>
      </c>
      <c r="B5816" s="475">
        <v>0.89880000000000004</v>
      </c>
    </row>
    <row r="5817" spans="1:2" x14ac:dyDescent="0.25">
      <c r="A5817" s="474">
        <v>36665</v>
      </c>
      <c r="B5817" s="475">
        <v>0.89349999999999996</v>
      </c>
    </row>
    <row r="5818" spans="1:2" x14ac:dyDescent="0.25">
      <c r="A5818" s="474">
        <v>36664</v>
      </c>
      <c r="B5818" s="475">
        <v>0.89419999999999999</v>
      </c>
    </row>
    <row r="5819" spans="1:2" x14ac:dyDescent="0.25">
      <c r="A5819" s="474">
        <v>36663</v>
      </c>
      <c r="B5819" s="475">
        <v>0.90180000000000005</v>
      </c>
    </row>
    <row r="5820" spans="1:2" x14ac:dyDescent="0.25">
      <c r="A5820" s="474">
        <v>36662</v>
      </c>
      <c r="B5820" s="475">
        <v>0.91110000000000002</v>
      </c>
    </row>
    <row r="5821" spans="1:2" x14ac:dyDescent="0.25">
      <c r="A5821" s="474">
        <v>36661</v>
      </c>
      <c r="B5821" s="475">
        <v>0.91890000000000005</v>
      </c>
    </row>
    <row r="5822" spans="1:2" x14ac:dyDescent="0.25">
      <c r="A5822" s="474">
        <v>36660</v>
      </c>
      <c r="B5822" s="475">
        <v>0.9194</v>
      </c>
    </row>
    <row r="5823" spans="1:2" x14ac:dyDescent="0.25">
      <c r="A5823" s="474">
        <v>36659</v>
      </c>
      <c r="B5823" s="475">
        <v>0.91900000000000004</v>
      </c>
    </row>
    <row r="5824" spans="1:2" x14ac:dyDescent="0.25">
      <c r="A5824" s="474">
        <v>36658</v>
      </c>
      <c r="B5824" s="475">
        <v>0.90129999999999999</v>
      </c>
    </row>
    <row r="5825" spans="1:2" x14ac:dyDescent="0.25">
      <c r="A5825" s="474">
        <v>36657</v>
      </c>
      <c r="B5825" s="475">
        <v>0.90659999999999996</v>
      </c>
    </row>
    <row r="5826" spans="1:2" x14ac:dyDescent="0.25">
      <c r="A5826" s="474">
        <v>36656</v>
      </c>
      <c r="B5826" s="475">
        <v>0.90720000000000001</v>
      </c>
    </row>
    <row r="5827" spans="1:2" x14ac:dyDescent="0.25">
      <c r="A5827" s="474">
        <v>36655</v>
      </c>
      <c r="B5827" s="475">
        <v>0.89829999999999999</v>
      </c>
    </row>
    <row r="5828" spans="1:2" x14ac:dyDescent="0.25">
      <c r="A5828" s="474">
        <v>36654</v>
      </c>
      <c r="B5828" s="475">
        <v>0.89690000000000003</v>
      </c>
    </row>
    <row r="5829" spans="1:2" x14ac:dyDescent="0.25">
      <c r="A5829" s="474">
        <v>36653</v>
      </c>
      <c r="B5829" s="475">
        <v>0.89729999999999999</v>
      </c>
    </row>
    <row r="5830" spans="1:2" x14ac:dyDescent="0.25">
      <c r="A5830" s="474">
        <v>36652</v>
      </c>
      <c r="B5830" s="475">
        <v>0.89759999999999995</v>
      </c>
    </row>
    <row r="5831" spans="1:2" x14ac:dyDescent="0.25">
      <c r="A5831" s="474">
        <v>36651</v>
      </c>
      <c r="B5831" s="475">
        <v>0.89019999999999999</v>
      </c>
    </row>
    <row r="5832" spans="1:2" x14ac:dyDescent="0.25">
      <c r="A5832" s="474">
        <v>36650</v>
      </c>
      <c r="B5832" s="475">
        <v>0.89490000000000003</v>
      </c>
    </row>
    <row r="5833" spans="1:2" x14ac:dyDescent="0.25">
      <c r="A5833" s="474">
        <v>36649</v>
      </c>
      <c r="B5833" s="475">
        <v>0.90839999999999999</v>
      </c>
    </row>
    <row r="5834" spans="1:2" x14ac:dyDescent="0.25">
      <c r="A5834" s="474">
        <v>36648</v>
      </c>
      <c r="B5834" s="475">
        <v>0.91549999999999998</v>
      </c>
    </row>
    <row r="5835" spans="1:2" x14ac:dyDescent="0.25">
      <c r="A5835" s="474">
        <v>36647</v>
      </c>
      <c r="B5835" s="475">
        <v>0.91120000000000001</v>
      </c>
    </row>
    <row r="5836" spans="1:2" x14ac:dyDescent="0.25">
      <c r="A5836" s="474">
        <v>36646</v>
      </c>
      <c r="B5836" s="475">
        <v>0.91169999999999995</v>
      </c>
    </row>
    <row r="5837" spans="1:2" x14ac:dyDescent="0.25">
      <c r="A5837" s="474">
        <v>36645</v>
      </c>
      <c r="B5837" s="475">
        <v>0.91110000000000002</v>
      </c>
    </row>
    <row r="5838" spans="1:2" x14ac:dyDescent="0.25">
      <c r="A5838" s="474">
        <v>36644</v>
      </c>
      <c r="B5838" s="475">
        <v>0.9093</v>
      </c>
    </row>
    <row r="5839" spans="1:2" x14ac:dyDescent="0.25">
      <c r="A5839" s="474">
        <v>36643</v>
      </c>
      <c r="B5839" s="475">
        <v>0.92349999999999999</v>
      </c>
    </row>
    <row r="5840" spans="1:2" x14ac:dyDescent="0.25">
      <c r="A5840" s="474">
        <v>36642</v>
      </c>
      <c r="B5840" s="475">
        <v>0.92079999999999995</v>
      </c>
    </row>
    <row r="5841" spans="1:2" x14ac:dyDescent="0.25">
      <c r="A5841" s="474">
        <v>36641</v>
      </c>
      <c r="B5841" s="475">
        <v>0.93830000000000002</v>
      </c>
    </row>
    <row r="5842" spans="1:2" x14ac:dyDescent="0.25">
      <c r="A5842" s="474">
        <v>36640</v>
      </c>
      <c r="B5842" s="475">
        <v>0.94010000000000005</v>
      </c>
    </row>
    <row r="5843" spans="1:2" x14ac:dyDescent="0.25">
      <c r="A5843" s="474">
        <v>36639</v>
      </c>
      <c r="B5843" s="475">
        <v>0.93910000000000005</v>
      </c>
    </row>
    <row r="5844" spans="1:2" x14ac:dyDescent="0.25">
      <c r="A5844" s="474">
        <v>36638</v>
      </c>
      <c r="B5844" s="475">
        <v>0.93820000000000003</v>
      </c>
    </row>
    <row r="5845" spans="1:2" x14ac:dyDescent="0.25">
      <c r="A5845" s="474">
        <v>36637</v>
      </c>
      <c r="B5845" s="475">
        <v>0.93840000000000001</v>
      </c>
    </row>
    <row r="5846" spans="1:2" x14ac:dyDescent="0.25">
      <c r="A5846" s="474">
        <v>36636</v>
      </c>
      <c r="B5846" s="475">
        <v>0.94059999999999999</v>
      </c>
    </row>
    <row r="5847" spans="1:2" x14ac:dyDescent="0.25">
      <c r="A5847" s="474">
        <v>36635</v>
      </c>
      <c r="B5847" s="475">
        <v>0.94669999999999999</v>
      </c>
    </row>
    <row r="5848" spans="1:2" x14ac:dyDescent="0.25">
      <c r="A5848" s="474">
        <v>36634</v>
      </c>
      <c r="B5848" s="475">
        <v>0.95230000000000004</v>
      </c>
    </row>
    <row r="5849" spans="1:2" x14ac:dyDescent="0.25">
      <c r="A5849" s="474">
        <v>36633</v>
      </c>
      <c r="B5849" s="475">
        <v>0.96130000000000004</v>
      </c>
    </row>
    <row r="5850" spans="1:2" x14ac:dyDescent="0.25">
      <c r="A5850" s="474">
        <v>36632</v>
      </c>
      <c r="B5850" s="475">
        <v>0.96099999999999997</v>
      </c>
    </row>
    <row r="5851" spans="1:2" x14ac:dyDescent="0.25">
      <c r="A5851" s="474">
        <v>36631</v>
      </c>
      <c r="B5851" s="475">
        <v>0.96050000000000002</v>
      </c>
    </row>
    <row r="5852" spans="1:2" x14ac:dyDescent="0.25">
      <c r="A5852" s="474">
        <v>36630</v>
      </c>
      <c r="B5852" s="475">
        <v>0.95440000000000003</v>
      </c>
    </row>
    <row r="5853" spans="1:2" x14ac:dyDescent="0.25">
      <c r="A5853" s="474">
        <v>36629</v>
      </c>
      <c r="B5853" s="475">
        <v>0.95799999999999996</v>
      </c>
    </row>
    <row r="5854" spans="1:2" x14ac:dyDescent="0.25">
      <c r="A5854" s="474">
        <v>36628</v>
      </c>
      <c r="B5854" s="475">
        <v>0.95889999999999997</v>
      </c>
    </row>
    <row r="5855" spans="1:2" x14ac:dyDescent="0.25">
      <c r="A5855" s="474">
        <v>36627</v>
      </c>
      <c r="B5855" s="475">
        <v>0.96209999999999996</v>
      </c>
    </row>
    <row r="5856" spans="1:2" x14ac:dyDescent="0.25">
      <c r="A5856" s="474">
        <v>36626</v>
      </c>
      <c r="B5856" s="475">
        <v>0.95509999999999995</v>
      </c>
    </row>
    <row r="5857" spans="1:2" x14ac:dyDescent="0.25">
      <c r="A5857" s="474">
        <v>36625</v>
      </c>
      <c r="B5857" s="475">
        <v>0.95430000000000004</v>
      </c>
    </row>
    <row r="5858" spans="1:2" x14ac:dyDescent="0.25">
      <c r="A5858" s="474">
        <v>36624</v>
      </c>
      <c r="B5858" s="475">
        <v>0.95430000000000004</v>
      </c>
    </row>
    <row r="5859" spans="1:2" x14ac:dyDescent="0.25">
      <c r="A5859" s="474">
        <v>36623</v>
      </c>
      <c r="B5859" s="475">
        <v>0.95820000000000005</v>
      </c>
    </row>
    <row r="5860" spans="1:2" x14ac:dyDescent="0.25">
      <c r="A5860" s="474">
        <v>36622</v>
      </c>
      <c r="B5860" s="475">
        <v>0.96350000000000002</v>
      </c>
    </row>
    <row r="5861" spans="1:2" x14ac:dyDescent="0.25">
      <c r="A5861" s="474">
        <v>36621</v>
      </c>
      <c r="B5861" s="475">
        <v>0.96189999999999998</v>
      </c>
    </row>
    <row r="5862" spans="1:2" x14ac:dyDescent="0.25">
      <c r="A5862" s="474">
        <v>36620</v>
      </c>
      <c r="B5862" s="475">
        <v>0.95740000000000003</v>
      </c>
    </row>
    <row r="5863" spans="1:2" x14ac:dyDescent="0.25">
      <c r="A5863" s="474">
        <v>36619</v>
      </c>
      <c r="B5863" s="475">
        <v>0.9556</v>
      </c>
    </row>
    <row r="5864" spans="1:2" x14ac:dyDescent="0.25">
      <c r="A5864" s="474">
        <v>36618</v>
      </c>
      <c r="B5864" s="475">
        <v>0.95520000000000005</v>
      </c>
    </row>
    <row r="5865" spans="1:2" x14ac:dyDescent="0.25">
      <c r="A5865" s="474">
        <v>36617</v>
      </c>
      <c r="B5865" s="475">
        <v>0.95489999999999997</v>
      </c>
    </row>
    <row r="5866" spans="1:2" x14ac:dyDescent="0.25">
      <c r="A5866" s="474">
        <v>36616</v>
      </c>
      <c r="B5866" s="475">
        <v>0.96099999999999997</v>
      </c>
    </row>
    <row r="5867" spans="1:2" x14ac:dyDescent="0.25">
      <c r="A5867" s="474">
        <v>36615</v>
      </c>
      <c r="B5867" s="475">
        <v>0.95040000000000002</v>
      </c>
    </row>
    <row r="5868" spans="1:2" x14ac:dyDescent="0.25">
      <c r="A5868" s="474">
        <v>36614</v>
      </c>
      <c r="B5868" s="475">
        <v>0.96120000000000005</v>
      </c>
    </row>
    <row r="5869" spans="1:2" x14ac:dyDescent="0.25">
      <c r="A5869" s="474">
        <v>36613</v>
      </c>
      <c r="B5869" s="475">
        <v>0.96530000000000005</v>
      </c>
    </row>
    <row r="5870" spans="1:2" x14ac:dyDescent="0.25">
      <c r="A5870" s="474">
        <v>36612</v>
      </c>
      <c r="B5870" s="475">
        <v>0.9768</v>
      </c>
    </row>
    <row r="5871" spans="1:2" x14ac:dyDescent="0.25">
      <c r="A5871" s="474">
        <v>36611</v>
      </c>
      <c r="B5871" s="475">
        <v>0.97699999999999998</v>
      </c>
    </row>
    <row r="5872" spans="1:2" x14ac:dyDescent="0.25">
      <c r="A5872" s="474">
        <v>36610</v>
      </c>
      <c r="B5872" s="475">
        <v>0.97699999999999998</v>
      </c>
    </row>
    <row r="5873" spans="1:2" x14ac:dyDescent="0.25">
      <c r="A5873" s="474">
        <v>36609</v>
      </c>
      <c r="B5873" s="475">
        <v>0.97130000000000005</v>
      </c>
    </row>
    <row r="5874" spans="1:2" x14ac:dyDescent="0.25">
      <c r="A5874" s="474">
        <v>36608</v>
      </c>
      <c r="B5874" s="475">
        <v>0.96040000000000003</v>
      </c>
    </row>
    <row r="5875" spans="1:2" x14ac:dyDescent="0.25">
      <c r="A5875" s="474">
        <v>36607</v>
      </c>
      <c r="B5875" s="475">
        <v>0.96430000000000005</v>
      </c>
    </row>
    <row r="5876" spans="1:2" x14ac:dyDescent="0.25">
      <c r="A5876" s="474">
        <v>36606</v>
      </c>
      <c r="B5876" s="475">
        <v>0.97309999999999997</v>
      </c>
    </row>
    <row r="5877" spans="1:2" x14ac:dyDescent="0.25">
      <c r="A5877" s="474">
        <v>36605</v>
      </c>
      <c r="B5877" s="475">
        <v>0.97240000000000004</v>
      </c>
    </row>
    <row r="5878" spans="1:2" x14ac:dyDescent="0.25">
      <c r="A5878" s="474">
        <v>36604</v>
      </c>
      <c r="B5878" s="475">
        <v>0.97160000000000002</v>
      </c>
    </row>
    <row r="5879" spans="1:2" x14ac:dyDescent="0.25">
      <c r="A5879" s="474">
        <v>36603</v>
      </c>
      <c r="B5879" s="475">
        <v>0.97160000000000002</v>
      </c>
    </row>
    <row r="5880" spans="1:2" x14ac:dyDescent="0.25">
      <c r="A5880" s="474">
        <v>36602</v>
      </c>
      <c r="B5880" s="475">
        <v>0.97130000000000005</v>
      </c>
    </row>
    <row r="5881" spans="1:2" x14ac:dyDescent="0.25">
      <c r="A5881" s="474">
        <v>36601</v>
      </c>
      <c r="B5881" s="475">
        <v>0.96789999999999998</v>
      </c>
    </row>
    <row r="5882" spans="1:2" x14ac:dyDescent="0.25">
      <c r="A5882" s="474">
        <v>36600</v>
      </c>
      <c r="B5882" s="475">
        <v>0.96750000000000003</v>
      </c>
    </row>
    <row r="5883" spans="1:2" x14ac:dyDescent="0.25">
      <c r="A5883" s="474">
        <v>36599</v>
      </c>
      <c r="B5883" s="475">
        <v>0.96409999999999996</v>
      </c>
    </row>
    <row r="5884" spans="1:2" x14ac:dyDescent="0.25">
      <c r="A5884" s="474">
        <v>36598</v>
      </c>
      <c r="B5884" s="475">
        <v>0.96230000000000004</v>
      </c>
    </row>
    <row r="5885" spans="1:2" x14ac:dyDescent="0.25">
      <c r="A5885" s="474">
        <v>36597</v>
      </c>
      <c r="B5885" s="475">
        <v>0.9637</v>
      </c>
    </row>
    <row r="5886" spans="1:2" x14ac:dyDescent="0.25">
      <c r="A5886" s="474">
        <v>36596</v>
      </c>
      <c r="B5886" s="475">
        <v>0.9637</v>
      </c>
    </row>
    <row r="5887" spans="1:2" x14ac:dyDescent="0.25">
      <c r="A5887" s="474">
        <v>36595</v>
      </c>
      <c r="B5887" s="475">
        <v>0.96619999999999995</v>
      </c>
    </row>
    <row r="5888" spans="1:2" x14ac:dyDescent="0.25">
      <c r="A5888" s="474">
        <v>36594</v>
      </c>
      <c r="B5888" s="475">
        <v>0.96089999999999998</v>
      </c>
    </row>
    <row r="5889" spans="1:2" x14ac:dyDescent="0.25">
      <c r="A5889" s="474">
        <v>36593</v>
      </c>
      <c r="B5889" s="475">
        <v>0.95909999999999995</v>
      </c>
    </row>
    <row r="5890" spans="1:2" x14ac:dyDescent="0.25">
      <c r="A5890" s="474">
        <v>36592</v>
      </c>
      <c r="B5890" s="475">
        <v>0.9587</v>
      </c>
    </row>
    <row r="5891" spans="1:2" x14ac:dyDescent="0.25">
      <c r="A5891" s="474">
        <v>36591</v>
      </c>
      <c r="B5891" s="475">
        <v>0.95809999999999995</v>
      </c>
    </row>
    <row r="5892" spans="1:2" x14ac:dyDescent="0.25">
      <c r="A5892" s="474">
        <v>36590</v>
      </c>
      <c r="B5892" s="475">
        <v>0.96040000000000003</v>
      </c>
    </row>
    <row r="5893" spans="1:2" x14ac:dyDescent="0.25">
      <c r="A5893" s="474">
        <v>36589</v>
      </c>
      <c r="B5893" s="475">
        <v>0.95930000000000004</v>
      </c>
    </row>
    <row r="5894" spans="1:2" x14ac:dyDescent="0.25">
      <c r="A5894" s="474">
        <v>36588</v>
      </c>
      <c r="B5894" s="475">
        <v>0.96440000000000003</v>
      </c>
    </row>
    <row r="5895" spans="1:2" x14ac:dyDescent="0.25">
      <c r="A5895" s="474">
        <v>36587</v>
      </c>
      <c r="B5895" s="475">
        <v>0.97270000000000001</v>
      </c>
    </row>
    <row r="5896" spans="1:2" x14ac:dyDescent="0.25">
      <c r="A5896" s="474">
        <v>36586</v>
      </c>
      <c r="B5896" s="475">
        <v>0.96479999999999999</v>
      </c>
    </row>
    <row r="5897" spans="1:2" x14ac:dyDescent="0.25">
      <c r="A5897" s="474">
        <v>36585</v>
      </c>
      <c r="B5897" s="475">
        <v>0.9718</v>
      </c>
    </row>
    <row r="5898" spans="1:2" x14ac:dyDescent="0.25">
      <c r="A5898" s="474">
        <v>36584</v>
      </c>
      <c r="B5898" s="475">
        <v>0.97440000000000004</v>
      </c>
    </row>
    <row r="5899" spans="1:2" x14ac:dyDescent="0.25">
      <c r="A5899" s="474">
        <v>36583</v>
      </c>
      <c r="B5899" s="475">
        <v>0.97440000000000004</v>
      </c>
    </row>
    <row r="5900" spans="1:2" x14ac:dyDescent="0.25">
      <c r="A5900" s="474">
        <v>36582</v>
      </c>
      <c r="B5900" s="475">
        <v>0.97440000000000004</v>
      </c>
    </row>
    <row r="5901" spans="1:2" x14ac:dyDescent="0.25">
      <c r="A5901" s="474">
        <v>36581</v>
      </c>
      <c r="B5901" s="475">
        <v>0.99280000000000002</v>
      </c>
    </row>
    <row r="5902" spans="1:2" x14ac:dyDescent="0.25">
      <c r="A5902" s="474">
        <v>36580</v>
      </c>
      <c r="B5902" s="475">
        <v>1.0028999999999999</v>
      </c>
    </row>
    <row r="5903" spans="1:2" x14ac:dyDescent="0.25">
      <c r="A5903" s="474">
        <v>36579</v>
      </c>
      <c r="B5903" s="475">
        <v>1.0031000000000001</v>
      </c>
    </row>
    <row r="5904" spans="1:2" x14ac:dyDescent="0.25">
      <c r="A5904" s="474">
        <v>36578</v>
      </c>
      <c r="B5904" s="475">
        <v>0.98719999999999997</v>
      </c>
    </row>
    <row r="5905" spans="1:2" x14ac:dyDescent="0.25">
      <c r="A5905" s="474">
        <v>36577</v>
      </c>
      <c r="B5905" s="475">
        <v>0.98470000000000002</v>
      </c>
    </row>
    <row r="5906" spans="1:2" x14ac:dyDescent="0.25">
      <c r="A5906" s="474">
        <v>36576</v>
      </c>
      <c r="B5906" s="475">
        <v>0.98560000000000003</v>
      </c>
    </row>
    <row r="5907" spans="1:2" x14ac:dyDescent="0.25">
      <c r="A5907" s="474">
        <v>36575</v>
      </c>
      <c r="B5907" s="475">
        <v>0.98509999999999998</v>
      </c>
    </row>
    <row r="5908" spans="1:2" x14ac:dyDescent="0.25">
      <c r="A5908" s="474">
        <v>36574</v>
      </c>
      <c r="B5908" s="475">
        <v>0.98770000000000002</v>
      </c>
    </row>
    <row r="5909" spans="1:2" x14ac:dyDescent="0.25">
      <c r="A5909" s="474">
        <v>36573</v>
      </c>
      <c r="B5909" s="475">
        <v>0.98599999999999999</v>
      </c>
    </row>
    <row r="5910" spans="1:2" x14ac:dyDescent="0.25">
      <c r="A5910" s="474">
        <v>36572</v>
      </c>
      <c r="B5910" s="475">
        <v>0.98129999999999995</v>
      </c>
    </row>
    <row r="5911" spans="1:2" x14ac:dyDescent="0.25">
      <c r="A5911" s="474">
        <v>36571</v>
      </c>
      <c r="B5911" s="475">
        <v>0.97960000000000003</v>
      </c>
    </row>
    <row r="5912" spans="1:2" x14ac:dyDescent="0.25">
      <c r="A5912" s="474">
        <v>36570</v>
      </c>
      <c r="B5912" s="475">
        <v>0.98619999999999997</v>
      </c>
    </row>
    <row r="5913" spans="1:2" x14ac:dyDescent="0.25">
      <c r="A5913" s="474">
        <v>36569</v>
      </c>
      <c r="B5913" s="475">
        <v>0.9879</v>
      </c>
    </row>
    <row r="5914" spans="1:2" x14ac:dyDescent="0.25">
      <c r="A5914" s="474">
        <v>36568</v>
      </c>
      <c r="B5914" s="475">
        <v>0.9879</v>
      </c>
    </row>
    <row r="5915" spans="1:2" x14ac:dyDescent="0.25">
      <c r="A5915" s="474">
        <v>36567</v>
      </c>
      <c r="B5915" s="475">
        <v>0.98450000000000004</v>
      </c>
    </row>
    <row r="5916" spans="1:2" x14ac:dyDescent="0.25">
      <c r="A5916" s="474">
        <v>36566</v>
      </c>
      <c r="B5916" s="475">
        <v>0.99299999999999999</v>
      </c>
    </row>
    <row r="5917" spans="1:2" x14ac:dyDescent="0.25">
      <c r="A5917" s="474">
        <v>36565</v>
      </c>
      <c r="B5917" s="475">
        <v>0.98619999999999997</v>
      </c>
    </row>
    <row r="5918" spans="1:2" x14ac:dyDescent="0.25">
      <c r="A5918" s="474">
        <v>36564</v>
      </c>
      <c r="B5918" s="475">
        <v>0.98</v>
      </c>
    </row>
    <row r="5919" spans="1:2" x14ac:dyDescent="0.25">
      <c r="A5919" s="474">
        <v>36563</v>
      </c>
      <c r="B5919" s="475">
        <v>0.9839</v>
      </c>
    </row>
    <row r="5920" spans="1:2" x14ac:dyDescent="0.25">
      <c r="A5920" s="474">
        <v>36562</v>
      </c>
      <c r="B5920" s="475">
        <v>0.98380000000000001</v>
      </c>
    </row>
    <row r="5921" spans="1:2" x14ac:dyDescent="0.25">
      <c r="A5921" s="474">
        <v>36561</v>
      </c>
      <c r="B5921" s="475">
        <v>0.98240000000000005</v>
      </c>
    </row>
    <row r="5922" spans="1:2" x14ac:dyDescent="0.25">
      <c r="A5922" s="474">
        <v>36560</v>
      </c>
      <c r="B5922" s="475">
        <v>0.99019999999999997</v>
      </c>
    </row>
    <row r="5923" spans="1:2" x14ac:dyDescent="0.25">
      <c r="A5923" s="474">
        <v>36559</v>
      </c>
      <c r="B5923" s="475">
        <v>0.97599999999999998</v>
      </c>
    </row>
    <row r="5924" spans="1:2" x14ac:dyDescent="0.25">
      <c r="A5924" s="474">
        <v>36558</v>
      </c>
      <c r="B5924" s="475">
        <v>0.9718</v>
      </c>
    </row>
    <row r="5925" spans="1:2" x14ac:dyDescent="0.25">
      <c r="A5925" s="474">
        <v>36557</v>
      </c>
      <c r="B5925" s="475">
        <v>0.97009999999999996</v>
      </c>
    </row>
    <row r="5926" spans="1:2" x14ac:dyDescent="0.25">
      <c r="A5926" s="474">
        <v>36556</v>
      </c>
      <c r="B5926" s="475">
        <v>0.97699999999999998</v>
      </c>
    </row>
    <row r="5927" spans="1:2" x14ac:dyDescent="0.25">
      <c r="A5927" s="474">
        <v>36555</v>
      </c>
      <c r="B5927" s="475">
        <v>0.97699999999999998</v>
      </c>
    </row>
    <row r="5928" spans="1:2" x14ac:dyDescent="0.25">
      <c r="A5928" s="474">
        <v>36554</v>
      </c>
      <c r="B5928" s="475">
        <v>0.97629999999999995</v>
      </c>
    </row>
    <row r="5929" spans="1:2" x14ac:dyDescent="0.25">
      <c r="A5929" s="474">
        <v>36553</v>
      </c>
      <c r="B5929" s="475">
        <v>0.9879</v>
      </c>
    </row>
    <row r="5930" spans="1:2" x14ac:dyDescent="0.25">
      <c r="A5930" s="474">
        <v>36552</v>
      </c>
      <c r="B5930" s="475">
        <v>1.0016</v>
      </c>
    </row>
    <row r="5931" spans="1:2" x14ac:dyDescent="0.25">
      <c r="A5931" s="474">
        <v>36551</v>
      </c>
      <c r="B5931" s="475">
        <v>1.0011000000000001</v>
      </c>
    </row>
    <row r="5932" spans="1:2" x14ac:dyDescent="0.25">
      <c r="A5932" s="474">
        <v>36550</v>
      </c>
      <c r="B5932" s="475">
        <v>1.0063</v>
      </c>
    </row>
    <row r="5933" spans="1:2" x14ac:dyDescent="0.25">
      <c r="A5933" s="474">
        <v>36549</v>
      </c>
      <c r="B5933" s="475">
        <v>1.0088999999999999</v>
      </c>
    </row>
    <row r="5934" spans="1:2" x14ac:dyDescent="0.25">
      <c r="A5934" s="474">
        <v>36548</v>
      </c>
      <c r="B5934" s="475">
        <v>1.0088999999999999</v>
      </c>
    </row>
    <row r="5935" spans="1:2" x14ac:dyDescent="0.25">
      <c r="A5935" s="474">
        <v>36547</v>
      </c>
      <c r="B5935" s="475">
        <v>1.0088999999999999</v>
      </c>
    </row>
    <row r="5936" spans="1:2" x14ac:dyDescent="0.25">
      <c r="A5936" s="474">
        <v>36546</v>
      </c>
      <c r="B5936" s="475">
        <v>1.0172000000000001</v>
      </c>
    </row>
    <row r="5937" spans="1:2" x14ac:dyDescent="0.25">
      <c r="A5937" s="474">
        <v>36545</v>
      </c>
      <c r="B5937" s="475">
        <v>1.0122</v>
      </c>
    </row>
    <row r="5938" spans="1:2" x14ac:dyDescent="0.25">
      <c r="A5938" s="474">
        <v>36544</v>
      </c>
      <c r="B5938" s="475">
        <v>1.0129999999999999</v>
      </c>
    </row>
    <row r="5939" spans="1:2" x14ac:dyDescent="0.25">
      <c r="A5939" s="474">
        <v>36543</v>
      </c>
      <c r="B5939" s="475">
        <v>1.0112000000000001</v>
      </c>
    </row>
    <row r="5940" spans="1:2" x14ac:dyDescent="0.25">
      <c r="A5940" s="474">
        <v>36542</v>
      </c>
      <c r="B5940" s="475">
        <v>1.014</v>
      </c>
    </row>
    <row r="5941" spans="1:2" x14ac:dyDescent="0.25">
      <c r="A5941" s="474">
        <v>36541</v>
      </c>
      <c r="B5941" s="475">
        <v>1.0136000000000001</v>
      </c>
    </row>
    <row r="5942" spans="1:2" x14ac:dyDescent="0.25">
      <c r="A5942" s="474">
        <v>36540</v>
      </c>
      <c r="B5942" s="475">
        <v>1.0142</v>
      </c>
    </row>
    <row r="5943" spans="1:2" x14ac:dyDescent="0.25">
      <c r="A5943" s="474">
        <v>36539</v>
      </c>
      <c r="B5943" s="475">
        <v>1.0253000000000001</v>
      </c>
    </row>
    <row r="5944" spans="1:2" x14ac:dyDescent="0.25">
      <c r="A5944" s="474">
        <v>36538</v>
      </c>
      <c r="B5944" s="475">
        <v>1.0306</v>
      </c>
    </row>
    <row r="5945" spans="1:2" x14ac:dyDescent="0.25">
      <c r="A5945" s="474">
        <v>36537</v>
      </c>
      <c r="B5945" s="475">
        <v>1.0331999999999999</v>
      </c>
    </row>
    <row r="5946" spans="1:2" x14ac:dyDescent="0.25">
      <c r="A5946" s="474">
        <v>36536</v>
      </c>
      <c r="B5946" s="475">
        <v>1.0250999999999999</v>
      </c>
    </row>
    <row r="5947" spans="1:2" x14ac:dyDescent="0.25">
      <c r="A5947" s="474">
        <v>36535</v>
      </c>
      <c r="B5947" s="475">
        <v>1.0289999999999999</v>
      </c>
    </row>
    <row r="5948" spans="1:2" x14ac:dyDescent="0.25">
      <c r="A5948" s="474">
        <v>36534</v>
      </c>
      <c r="B5948" s="475">
        <v>1.0296000000000001</v>
      </c>
    </row>
    <row r="5949" spans="1:2" x14ac:dyDescent="0.25">
      <c r="A5949" s="474">
        <v>36533</v>
      </c>
      <c r="B5949" s="475">
        <v>1.0288999999999999</v>
      </c>
    </row>
    <row r="5950" spans="1:2" x14ac:dyDescent="0.25">
      <c r="A5950" s="474">
        <v>36532</v>
      </c>
      <c r="B5950" s="475">
        <v>1.0313000000000001</v>
      </c>
    </row>
    <row r="5951" spans="1:2" x14ac:dyDescent="0.25">
      <c r="A5951" s="474">
        <v>36531</v>
      </c>
      <c r="B5951" s="475">
        <v>1.0319</v>
      </c>
    </row>
    <row r="5952" spans="1:2" x14ac:dyDescent="0.25">
      <c r="A5952" s="474">
        <v>36530</v>
      </c>
      <c r="B5952" s="475">
        <v>1.0306</v>
      </c>
    </row>
    <row r="5953" spans="1:2" x14ac:dyDescent="0.25">
      <c r="A5953" s="474">
        <v>36529</v>
      </c>
      <c r="B5953" s="475">
        <v>1.0255000000000001</v>
      </c>
    </row>
    <row r="5954" spans="1:2" x14ac:dyDescent="0.25">
      <c r="A5954" s="474">
        <v>36528</v>
      </c>
      <c r="B5954" s="475">
        <v>1.0054000000000001</v>
      </c>
    </row>
    <row r="5955" spans="1:2" x14ac:dyDescent="0.25">
      <c r="A5955" s="474">
        <v>36527</v>
      </c>
      <c r="B5955" s="475">
        <v>1.0055000000000001</v>
      </c>
    </row>
    <row r="5956" spans="1:2" x14ac:dyDescent="0.25">
      <c r="A5956" s="474">
        <v>36526</v>
      </c>
      <c r="B5956" s="475">
        <v>1.0069999999999999</v>
      </c>
    </row>
    <row r="5957" spans="1:2" x14ac:dyDescent="0.25">
      <c r="A5957" s="474">
        <v>36525</v>
      </c>
      <c r="B5957" s="475">
        <v>1.0041</v>
      </c>
    </row>
    <row r="5958" spans="1:2" x14ac:dyDescent="0.25">
      <c r="A5958" s="474">
        <v>36524</v>
      </c>
      <c r="B5958" s="475">
        <v>1.0041</v>
      </c>
    </row>
    <row r="5959" spans="1:2" x14ac:dyDescent="0.25">
      <c r="A5959" s="474">
        <v>36523</v>
      </c>
      <c r="B5959" s="475">
        <v>1.0067999999999999</v>
      </c>
    </row>
    <row r="5960" spans="1:2" x14ac:dyDescent="0.25">
      <c r="A5960" s="474">
        <v>36522</v>
      </c>
      <c r="B5960" s="475">
        <v>1.0127999999999999</v>
      </c>
    </row>
    <row r="5961" spans="1:2" x14ac:dyDescent="0.25">
      <c r="A5961" s="474">
        <v>36521</v>
      </c>
      <c r="B5961" s="475">
        <v>1.0127999999999999</v>
      </c>
    </row>
    <row r="5962" spans="1:2" x14ac:dyDescent="0.25">
      <c r="A5962" s="474">
        <v>36520</v>
      </c>
      <c r="B5962" s="475">
        <v>1.0125</v>
      </c>
    </row>
    <row r="5963" spans="1:2" x14ac:dyDescent="0.25">
      <c r="A5963" s="474">
        <v>36519</v>
      </c>
      <c r="B5963" s="475">
        <v>1.0135000000000001</v>
      </c>
    </row>
    <row r="5964" spans="1:2" x14ac:dyDescent="0.25">
      <c r="A5964" s="474">
        <v>36518</v>
      </c>
      <c r="B5964" s="475">
        <v>1.0133000000000001</v>
      </c>
    </row>
    <row r="5965" spans="1:2" x14ac:dyDescent="0.25">
      <c r="A5965" s="474">
        <v>36517</v>
      </c>
      <c r="B5965" s="475">
        <v>1.0092000000000001</v>
      </c>
    </row>
    <row r="5966" spans="1:2" x14ac:dyDescent="0.25">
      <c r="A5966" s="474">
        <v>36516</v>
      </c>
      <c r="B5966" s="475">
        <v>1.008</v>
      </c>
    </row>
    <row r="5967" spans="1:2" x14ac:dyDescent="0.25">
      <c r="A5967" s="474">
        <v>36515</v>
      </c>
      <c r="B5967" s="475">
        <v>1.0095000000000001</v>
      </c>
    </row>
    <row r="5968" spans="1:2" x14ac:dyDescent="0.25">
      <c r="A5968" s="474">
        <v>36514</v>
      </c>
      <c r="B5968" s="475">
        <v>1.0082</v>
      </c>
    </row>
    <row r="5969" spans="1:2" x14ac:dyDescent="0.25">
      <c r="A5969" s="474">
        <v>36513</v>
      </c>
      <c r="B5969" s="475">
        <v>1.0081</v>
      </c>
    </row>
    <row r="5970" spans="1:2" x14ac:dyDescent="0.25">
      <c r="A5970" s="474">
        <v>36512</v>
      </c>
      <c r="B5970" s="475">
        <v>1.0075000000000001</v>
      </c>
    </row>
    <row r="5971" spans="1:2" x14ac:dyDescent="0.25">
      <c r="A5971" s="474">
        <v>36511</v>
      </c>
      <c r="B5971" s="475">
        <v>1.0216000000000001</v>
      </c>
    </row>
    <row r="5972" spans="1:2" x14ac:dyDescent="0.25">
      <c r="A5972" s="474">
        <v>36510</v>
      </c>
      <c r="B5972" s="475">
        <v>1.0144</v>
      </c>
    </row>
    <row r="5973" spans="1:2" x14ac:dyDescent="0.25">
      <c r="A5973" s="474">
        <v>36509</v>
      </c>
      <c r="B5973" s="475">
        <v>1.0035000000000001</v>
      </c>
    </row>
    <row r="5974" spans="1:2" x14ac:dyDescent="0.25">
      <c r="A5974" s="474">
        <v>36508</v>
      </c>
      <c r="B5974" s="475">
        <v>1.006</v>
      </c>
    </row>
    <row r="5975" spans="1:2" x14ac:dyDescent="0.25">
      <c r="A5975" s="474">
        <v>36507</v>
      </c>
      <c r="B5975" s="475">
        <v>1.0125</v>
      </c>
    </row>
    <row r="5976" spans="1:2" x14ac:dyDescent="0.25">
      <c r="A5976" s="474">
        <v>36506</v>
      </c>
      <c r="B5976" s="475">
        <v>1.0130999999999999</v>
      </c>
    </row>
    <row r="5977" spans="1:2" x14ac:dyDescent="0.25">
      <c r="A5977" s="474">
        <v>36505</v>
      </c>
      <c r="B5977" s="475">
        <v>1.0133000000000001</v>
      </c>
    </row>
    <row r="5978" spans="1:2" x14ac:dyDescent="0.25">
      <c r="A5978" s="474">
        <v>36504</v>
      </c>
      <c r="B5978" s="475">
        <v>1.0148999999999999</v>
      </c>
    </row>
    <row r="5979" spans="1:2" x14ac:dyDescent="0.25">
      <c r="A5979" s="474">
        <v>36503</v>
      </c>
      <c r="B5979" s="475">
        <v>1.0213000000000001</v>
      </c>
    </row>
    <row r="5980" spans="1:2" x14ac:dyDescent="0.25">
      <c r="A5980" s="474">
        <v>36502</v>
      </c>
      <c r="B5980" s="475">
        <v>1.0247999999999999</v>
      </c>
    </row>
    <row r="5981" spans="1:2" x14ac:dyDescent="0.25">
      <c r="A5981" s="474">
        <v>36501</v>
      </c>
      <c r="B5981" s="475">
        <v>1.0225</v>
      </c>
    </row>
    <row r="5982" spans="1:2" x14ac:dyDescent="0.25">
      <c r="A5982" s="474">
        <v>36500</v>
      </c>
      <c r="B5982" s="475">
        <v>1.0148999999999999</v>
      </c>
    </row>
    <row r="5983" spans="1:2" x14ac:dyDescent="0.25">
      <c r="A5983" s="474">
        <v>36499</v>
      </c>
      <c r="B5983" s="475">
        <v>1.0024999999999999</v>
      </c>
    </row>
    <row r="5984" spans="1:2" x14ac:dyDescent="0.25">
      <c r="A5984" s="474">
        <v>36498</v>
      </c>
      <c r="B5984" s="475">
        <v>1.002</v>
      </c>
    </row>
    <row r="5985" spans="1:2" x14ac:dyDescent="0.25">
      <c r="A5985" s="474">
        <v>36497</v>
      </c>
      <c r="B5985" s="475">
        <v>1.0014000000000001</v>
      </c>
    </row>
    <row r="5986" spans="1:2" x14ac:dyDescent="0.25">
      <c r="A5986" s="474">
        <v>36496</v>
      </c>
      <c r="B5986" s="475">
        <v>1.0059</v>
      </c>
    </row>
    <row r="5987" spans="1:2" x14ac:dyDescent="0.25">
      <c r="A5987" s="474">
        <v>36495</v>
      </c>
      <c r="B5987" s="475">
        <v>1.0093000000000001</v>
      </c>
    </row>
    <row r="5988" spans="1:2" x14ac:dyDescent="0.25">
      <c r="A5988" s="474">
        <v>36494</v>
      </c>
      <c r="B5988" s="475">
        <v>1.0085</v>
      </c>
    </row>
    <row r="5989" spans="1:2" x14ac:dyDescent="0.25">
      <c r="A5989" s="474">
        <v>36493</v>
      </c>
      <c r="B5989" s="475">
        <v>1.0109999999999999</v>
      </c>
    </row>
    <row r="5990" spans="1:2" x14ac:dyDescent="0.25">
      <c r="A5990" s="474">
        <v>36492</v>
      </c>
      <c r="B5990" s="475">
        <v>1.0152000000000001</v>
      </c>
    </row>
    <row r="5991" spans="1:2" x14ac:dyDescent="0.25">
      <c r="A5991" s="474">
        <v>36491</v>
      </c>
      <c r="B5991" s="475">
        <v>1.0169999999999999</v>
      </c>
    </row>
    <row r="5992" spans="1:2" x14ac:dyDescent="0.25">
      <c r="A5992" s="474">
        <v>36490</v>
      </c>
      <c r="B5992" s="475">
        <v>1.0138</v>
      </c>
    </row>
    <row r="5993" spans="1:2" x14ac:dyDescent="0.25">
      <c r="A5993" s="474">
        <v>36489</v>
      </c>
      <c r="B5993" s="475">
        <v>1.0190999999999999</v>
      </c>
    </row>
    <row r="5994" spans="1:2" x14ac:dyDescent="0.25">
      <c r="A5994" s="474">
        <v>36488</v>
      </c>
      <c r="B5994" s="475">
        <v>1.0230999999999999</v>
      </c>
    </row>
    <row r="5995" spans="1:2" x14ac:dyDescent="0.25">
      <c r="A5995" s="474">
        <v>36487</v>
      </c>
      <c r="B5995" s="475">
        <v>1.0311999999999999</v>
      </c>
    </row>
    <row r="5996" spans="1:2" x14ac:dyDescent="0.25">
      <c r="A5996" s="474">
        <v>36486</v>
      </c>
      <c r="B5996" s="475">
        <v>1.0313000000000001</v>
      </c>
    </row>
    <row r="5997" spans="1:2" x14ac:dyDescent="0.25">
      <c r="A5997" s="474">
        <v>36485</v>
      </c>
      <c r="B5997" s="475">
        <v>1.0301</v>
      </c>
    </row>
    <row r="5998" spans="1:2" x14ac:dyDescent="0.25">
      <c r="A5998" s="474">
        <v>36484</v>
      </c>
      <c r="B5998" s="475">
        <v>1.0289999999999999</v>
      </c>
    </row>
    <row r="5999" spans="1:2" x14ac:dyDescent="0.25">
      <c r="A5999" s="474">
        <v>36483</v>
      </c>
      <c r="B5999" s="475">
        <v>1.0305</v>
      </c>
    </row>
    <row r="6000" spans="1:2" x14ac:dyDescent="0.25">
      <c r="A6000" s="474">
        <v>36482</v>
      </c>
      <c r="B6000" s="475">
        <v>1.0397000000000001</v>
      </c>
    </row>
    <row r="6001" spans="1:2" x14ac:dyDescent="0.25">
      <c r="A6001" s="474">
        <v>36481</v>
      </c>
      <c r="B6001" s="475">
        <v>1.0405</v>
      </c>
    </row>
    <row r="6002" spans="1:2" x14ac:dyDescent="0.25">
      <c r="A6002" s="474">
        <v>36480</v>
      </c>
      <c r="B6002" s="475">
        <v>1.0335000000000001</v>
      </c>
    </row>
    <row r="6003" spans="1:2" x14ac:dyDescent="0.25">
      <c r="A6003" s="474">
        <v>36479</v>
      </c>
      <c r="B6003" s="475">
        <v>1.0311999999999999</v>
      </c>
    </row>
    <row r="6004" spans="1:2" x14ac:dyDescent="0.25">
      <c r="A6004" s="474">
        <v>36478</v>
      </c>
      <c r="B6004" s="475">
        <v>1.0323</v>
      </c>
    </row>
    <row r="6005" spans="1:2" x14ac:dyDescent="0.25">
      <c r="A6005" s="474">
        <v>36477</v>
      </c>
      <c r="B6005" s="475">
        <v>1.0315000000000001</v>
      </c>
    </row>
    <row r="6006" spans="1:2" x14ac:dyDescent="0.25">
      <c r="A6006" s="474">
        <v>36476</v>
      </c>
      <c r="B6006" s="475">
        <v>1.036</v>
      </c>
    </row>
    <row r="6007" spans="1:2" x14ac:dyDescent="0.25">
      <c r="A6007" s="474">
        <v>36475</v>
      </c>
      <c r="B6007" s="475">
        <v>1.0411999999999999</v>
      </c>
    </row>
    <row r="6008" spans="1:2" x14ac:dyDescent="0.25">
      <c r="A6008" s="474">
        <v>36474</v>
      </c>
      <c r="B6008" s="475">
        <v>1.0406</v>
      </c>
    </row>
    <row r="6009" spans="1:2" x14ac:dyDescent="0.25">
      <c r="A6009" s="474">
        <v>36473</v>
      </c>
      <c r="B6009" s="475">
        <v>1.0402</v>
      </c>
    </row>
    <row r="6010" spans="1:2" x14ac:dyDescent="0.25">
      <c r="A6010" s="474">
        <v>36472</v>
      </c>
      <c r="B6010" s="475">
        <v>1.0405</v>
      </c>
    </row>
    <row r="6011" spans="1:2" x14ac:dyDescent="0.25">
      <c r="A6011" s="474">
        <v>36471</v>
      </c>
      <c r="B6011" s="475">
        <v>1.0443</v>
      </c>
    </row>
    <row r="6012" spans="1:2" x14ac:dyDescent="0.25">
      <c r="A6012" s="474">
        <v>36470</v>
      </c>
      <c r="B6012" s="475">
        <v>1.0389999999999999</v>
      </c>
    </row>
    <row r="6013" spans="1:2" x14ac:dyDescent="0.25">
      <c r="A6013" s="474">
        <v>36469</v>
      </c>
      <c r="B6013" s="475">
        <v>1.0389999999999999</v>
      </c>
    </row>
    <row r="6014" spans="1:2" x14ac:dyDescent="0.25">
      <c r="A6014" s="474">
        <v>36468</v>
      </c>
      <c r="B6014" s="475">
        <v>1.0482</v>
      </c>
    </row>
    <row r="6015" spans="1:2" x14ac:dyDescent="0.25">
      <c r="A6015" s="474">
        <v>36467</v>
      </c>
      <c r="B6015" s="475">
        <v>1.0498000000000001</v>
      </c>
    </row>
    <row r="6016" spans="1:2" x14ac:dyDescent="0.25">
      <c r="A6016" s="474">
        <v>36466</v>
      </c>
      <c r="B6016" s="475">
        <v>1.0515000000000001</v>
      </c>
    </row>
    <row r="6017" spans="1:2" x14ac:dyDescent="0.25">
      <c r="A6017" s="474">
        <v>36465</v>
      </c>
      <c r="B6017" s="475">
        <v>1.0545</v>
      </c>
    </row>
    <row r="6018" spans="1:2" x14ac:dyDescent="0.25">
      <c r="A6018" s="474">
        <v>36464</v>
      </c>
      <c r="B6018" s="475">
        <v>1.0552999999999999</v>
      </c>
    </row>
    <row r="6019" spans="1:2" x14ac:dyDescent="0.25">
      <c r="A6019" s="474">
        <v>36463</v>
      </c>
      <c r="B6019" s="475">
        <v>1.0606</v>
      </c>
    </row>
    <row r="6020" spans="1:2" x14ac:dyDescent="0.25">
      <c r="A6020" s="474">
        <v>36462</v>
      </c>
      <c r="B6020" s="475">
        <v>1.0509999999999999</v>
      </c>
    </row>
    <row r="6021" spans="1:2" x14ac:dyDescent="0.25">
      <c r="A6021" s="474">
        <v>36461</v>
      </c>
      <c r="B6021" s="475">
        <v>1.0512999999999999</v>
      </c>
    </row>
    <row r="6022" spans="1:2" x14ac:dyDescent="0.25">
      <c r="A6022" s="474">
        <v>36460</v>
      </c>
      <c r="B6022" s="475">
        <v>1.0571999999999999</v>
      </c>
    </row>
    <row r="6023" spans="1:2" x14ac:dyDescent="0.25">
      <c r="A6023" s="474">
        <v>36459</v>
      </c>
      <c r="B6023" s="475">
        <v>1.0632999999999999</v>
      </c>
    </row>
    <row r="6024" spans="1:2" x14ac:dyDescent="0.25">
      <c r="A6024" s="474">
        <v>36458</v>
      </c>
      <c r="B6024" s="475">
        <v>1.0676000000000001</v>
      </c>
    </row>
    <row r="6025" spans="1:2" x14ac:dyDescent="0.25">
      <c r="A6025" s="474">
        <v>36457</v>
      </c>
      <c r="B6025" s="475">
        <v>1.0694999999999999</v>
      </c>
    </row>
    <row r="6026" spans="1:2" x14ac:dyDescent="0.25">
      <c r="A6026" s="474">
        <v>36456</v>
      </c>
      <c r="B6026" s="475">
        <v>1.0764</v>
      </c>
    </row>
    <row r="6027" spans="1:2" x14ac:dyDescent="0.25">
      <c r="A6027" s="474">
        <v>36455</v>
      </c>
      <c r="B6027" s="475">
        <v>1.0777000000000001</v>
      </c>
    </row>
    <row r="6028" spans="1:2" x14ac:dyDescent="0.25">
      <c r="A6028" s="474">
        <v>36454</v>
      </c>
      <c r="B6028" s="475">
        <v>1.0778000000000001</v>
      </c>
    </row>
    <row r="6029" spans="1:2" x14ac:dyDescent="0.25">
      <c r="A6029" s="474">
        <v>36453</v>
      </c>
      <c r="B6029" s="475">
        <v>1.0780000000000001</v>
      </c>
    </row>
    <row r="6030" spans="1:2" x14ac:dyDescent="0.25">
      <c r="A6030" s="474">
        <v>36452</v>
      </c>
      <c r="B6030" s="475">
        <v>1.0818000000000001</v>
      </c>
    </row>
    <row r="6031" spans="1:2" x14ac:dyDescent="0.25">
      <c r="A6031" s="474">
        <v>36451</v>
      </c>
      <c r="B6031" s="475">
        <v>1.0865</v>
      </c>
    </row>
    <row r="6032" spans="1:2" x14ac:dyDescent="0.25">
      <c r="A6032" s="474">
        <v>36450</v>
      </c>
      <c r="B6032" s="475">
        <v>1.0894999999999999</v>
      </c>
    </row>
    <row r="6033" spans="1:2" x14ac:dyDescent="0.25">
      <c r="A6033" s="474">
        <v>36449</v>
      </c>
      <c r="B6033" s="475">
        <v>1.0885</v>
      </c>
    </row>
    <row r="6034" spans="1:2" x14ac:dyDescent="0.25">
      <c r="A6034" s="474">
        <v>36448</v>
      </c>
      <c r="B6034" s="475">
        <v>1.0863</v>
      </c>
    </row>
    <row r="6035" spans="1:2" x14ac:dyDescent="0.25">
      <c r="A6035" s="474">
        <v>36447</v>
      </c>
      <c r="B6035" s="475">
        <v>1.0779000000000001</v>
      </c>
    </row>
    <row r="6036" spans="1:2" x14ac:dyDescent="0.25">
      <c r="A6036" s="474">
        <v>36446</v>
      </c>
      <c r="B6036" s="475">
        <v>1.0769</v>
      </c>
    </row>
    <row r="6037" spans="1:2" x14ac:dyDescent="0.25">
      <c r="A6037" s="474">
        <v>36445</v>
      </c>
      <c r="B6037" s="475">
        <v>1.0664</v>
      </c>
    </row>
    <row r="6038" spans="1:2" x14ac:dyDescent="0.25">
      <c r="A6038" s="474">
        <v>36444</v>
      </c>
      <c r="B6038" s="475">
        <v>1.0629999999999999</v>
      </c>
    </row>
    <row r="6039" spans="1:2" x14ac:dyDescent="0.25">
      <c r="A6039" s="474">
        <v>36443</v>
      </c>
      <c r="B6039" s="475">
        <v>1.0622</v>
      </c>
    </row>
    <row r="6040" spans="1:2" x14ac:dyDescent="0.25">
      <c r="A6040" s="474">
        <v>36442</v>
      </c>
      <c r="B6040" s="475">
        <v>1.0629999999999999</v>
      </c>
    </row>
    <row r="6041" spans="1:2" x14ac:dyDescent="0.25">
      <c r="A6041" s="474">
        <v>36441</v>
      </c>
      <c r="B6041" s="475">
        <v>1.0665</v>
      </c>
    </row>
    <row r="6042" spans="1:2" x14ac:dyDescent="0.25">
      <c r="A6042" s="474">
        <v>36440</v>
      </c>
      <c r="B6042" s="475">
        <v>1.0710999999999999</v>
      </c>
    </row>
    <row r="6043" spans="1:2" x14ac:dyDescent="0.25">
      <c r="A6043" s="474">
        <v>36439</v>
      </c>
      <c r="B6043" s="475">
        <v>1.0726</v>
      </c>
    </row>
    <row r="6044" spans="1:2" x14ac:dyDescent="0.25">
      <c r="A6044" s="474">
        <v>36438</v>
      </c>
      <c r="B6044" s="475">
        <v>1.069</v>
      </c>
    </row>
    <row r="6045" spans="1:2" x14ac:dyDescent="0.25">
      <c r="A6045" s="474">
        <v>36437</v>
      </c>
      <c r="B6045" s="475">
        <v>1.0716000000000001</v>
      </c>
    </row>
    <row r="6046" spans="1:2" x14ac:dyDescent="0.25">
      <c r="A6046" s="474">
        <v>36436</v>
      </c>
      <c r="B6046" s="475">
        <v>1.0716000000000001</v>
      </c>
    </row>
    <row r="6047" spans="1:2" x14ac:dyDescent="0.25">
      <c r="A6047" s="474">
        <v>36435</v>
      </c>
      <c r="B6047" s="475">
        <v>1.0714999999999999</v>
      </c>
    </row>
    <row r="6048" spans="1:2" x14ac:dyDescent="0.25">
      <c r="A6048" s="474">
        <v>36434</v>
      </c>
      <c r="B6048" s="475">
        <v>1.0723</v>
      </c>
    </row>
    <row r="6049" spans="1:2" x14ac:dyDescent="0.25">
      <c r="A6049" s="474">
        <v>36433</v>
      </c>
      <c r="B6049" s="475">
        <v>1.0650999999999999</v>
      </c>
    </row>
    <row r="6050" spans="1:2" x14ac:dyDescent="0.25">
      <c r="A6050" s="474">
        <v>36432</v>
      </c>
      <c r="B6050" s="475">
        <v>1.0549999999999999</v>
      </c>
    </row>
    <row r="6051" spans="1:2" x14ac:dyDescent="0.25">
      <c r="A6051" s="474">
        <v>36431</v>
      </c>
      <c r="B6051" s="475">
        <v>1.0479000000000001</v>
      </c>
    </row>
    <row r="6052" spans="1:2" x14ac:dyDescent="0.25">
      <c r="A6052" s="474">
        <v>36430</v>
      </c>
      <c r="B6052" s="475">
        <v>1.0444</v>
      </c>
    </row>
    <row r="6053" spans="1:2" x14ac:dyDescent="0.25">
      <c r="A6053" s="474">
        <v>36429</v>
      </c>
      <c r="B6053" s="475">
        <v>1.0431999999999999</v>
      </c>
    </row>
    <row r="6054" spans="1:2" x14ac:dyDescent="0.25">
      <c r="A6054" s="474">
        <v>36428</v>
      </c>
      <c r="B6054" s="475">
        <v>1.0427999999999999</v>
      </c>
    </row>
    <row r="6055" spans="1:2" x14ac:dyDescent="0.25">
      <c r="A6055" s="474">
        <v>36427</v>
      </c>
      <c r="B6055" s="475">
        <v>1.0472999999999999</v>
      </c>
    </row>
    <row r="6056" spans="1:2" x14ac:dyDescent="0.25">
      <c r="A6056" s="474">
        <v>36426</v>
      </c>
      <c r="B6056" s="475">
        <v>1.0442</v>
      </c>
    </row>
    <row r="6057" spans="1:2" x14ac:dyDescent="0.25">
      <c r="A6057" s="474">
        <v>36425</v>
      </c>
      <c r="B6057" s="475">
        <v>1.0505</v>
      </c>
    </row>
    <row r="6058" spans="1:2" x14ac:dyDescent="0.25">
      <c r="A6058" s="474">
        <v>36424</v>
      </c>
      <c r="B6058" s="475">
        <v>1.0417000000000001</v>
      </c>
    </row>
    <row r="6059" spans="1:2" x14ac:dyDescent="0.25">
      <c r="A6059" s="474">
        <v>36423</v>
      </c>
      <c r="B6059" s="475">
        <v>1.0412999999999999</v>
      </c>
    </row>
    <row r="6060" spans="1:2" x14ac:dyDescent="0.25">
      <c r="A6060" s="474">
        <v>36422</v>
      </c>
      <c r="B6060" s="475">
        <v>1.0410999999999999</v>
      </c>
    </row>
    <row r="6061" spans="1:2" x14ac:dyDescent="0.25">
      <c r="A6061" s="474">
        <v>36421</v>
      </c>
      <c r="B6061" s="475">
        <v>1.0421</v>
      </c>
    </row>
    <row r="6062" spans="1:2" x14ac:dyDescent="0.25">
      <c r="A6062" s="474">
        <v>36420</v>
      </c>
      <c r="B6062" s="475">
        <v>1.0390999999999999</v>
      </c>
    </row>
    <row r="6063" spans="1:2" x14ac:dyDescent="0.25">
      <c r="A6063" s="474">
        <v>36419</v>
      </c>
      <c r="B6063" s="475">
        <v>1.0397000000000001</v>
      </c>
    </row>
    <row r="6064" spans="1:2" x14ac:dyDescent="0.25">
      <c r="A6064" s="474">
        <v>36418</v>
      </c>
      <c r="B6064" s="475">
        <v>1.0353000000000001</v>
      </c>
    </row>
    <row r="6065" spans="1:2" x14ac:dyDescent="0.25">
      <c r="A6065" s="474">
        <v>36417</v>
      </c>
      <c r="B6065" s="475">
        <v>1.0363</v>
      </c>
    </row>
    <row r="6066" spans="1:2" x14ac:dyDescent="0.25">
      <c r="A6066" s="474">
        <v>36416</v>
      </c>
      <c r="B6066" s="475">
        <v>1.0361</v>
      </c>
    </row>
    <row r="6067" spans="1:2" x14ac:dyDescent="0.25">
      <c r="A6067" s="474">
        <v>36415</v>
      </c>
      <c r="B6067" s="475">
        <v>1.0358000000000001</v>
      </c>
    </row>
    <row r="6068" spans="1:2" x14ac:dyDescent="0.25">
      <c r="A6068" s="474">
        <v>36414</v>
      </c>
      <c r="B6068" s="475">
        <v>1.0363</v>
      </c>
    </row>
    <row r="6069" spans="1:2" x14ac:dyDescent="0.25">
      <c r="A6069" s="474">
        <v>36413</v>
      </c>
      <c r="B6069" s="475">
        <v>1.0518000000000001</v>
      </c>
    </row>
    <row r="6070" spans="1:2" x14ac:dyDescent="0.25">
      <c r="A6070" s="474">
        <v>36412</v>
      </c>
      <c r="B6070" s="475">
        <v>1.0590999999999999</v>
      </c>
    </row>
    <row r="6071" spans="1:2" x14ac:dyDescent="0.25">
      <c r="A6071" s="474">
        <v>36411</v>
      </c>
      <c r="B6071" s="475">
        <v>1.06</v>
      </c>
    </row>
    <row r="6072" spans="1:2" x14ac:dyDescent="0.25">
      <c r="A6072" s="474">
        <v>36410</v>
      </c>
      <c r="B6072" s="475">
        <v>1.0563</v>
      </c>
    </row>
    <row r="6073" spans="1:2" x14ac:dyDescent="0.25">
      <c r="A6073" s="474">
        <v>36409</v>
      </c>
      <c r="B6073" s="475">
        <v>1.0592999999999999</v>
      </c>
    </row>
    <row r="6074" spans="1:2" x14ac:dyDescent="0.25">
      <c r="A6074" s="474">
        <v>36408</v>
      </c>
      <c r="B6074" s="475">
        <v>1.0575000000000001</v>
      </c>
    </row>
    <row r="6075" spans="1:2" x14ac:dyDescent="0.25">
      <c r="A6075" s="474">
        <v>36407</v>
      </c>
      <c r="B6075" s="475">
        <v>1.0609999999999999</v>
      </c>
    </row>
    <row r="6076" spans="1:2" x14ac:dyDescent="0.25">
      <c r="A6076" s="474">
        <v>36406</v>
      </c>
      <c r="B6076" s="475">
        <v>1.0683</v>
      </c>
    </row>
    <row r="6077" spans="1:2" x14ac:dyDescent="0.25">
      <c r="A6077" s="474">
        <v>36405</v>
      </c>
      <c r="B6077" s="475">
        <v>1.0662</v>
      </c>
    </row>
    <row r="6078" spans="1:2" x14ac:dyDescent="0.25">
      <c r="A6078" s="474">
        <v>36404</v>
      </c>
      <c r="B6078" s="475">
        <v>1.0608</v>
      </c>
    </row>
    <row r="6079" spans="1:2" x14ac:dyDescent="0.25">
      <c r="A6079" s="474">
        <v>36403</v>
      </c>
      <c r="B6079" s="475">
        <v>1.0541</v>
      </c>
    </row>
    <row r="6080" spans="1:2" x14ac:dyDescent="0.25">
      <c r="A6080" s="474">
        <v>36402</v>
      </c>
      <c r="B6080" s="475">
        <v>1.0454000000000001</v>
      </c>
    </row>
    <row r="6081" spans="1:2" x14ac:dyDescent="0.25">
      <c r="A6081" s="474">
        <v>36401</v>
      </c>
      <c r="B6081" s="475">
        <v>1.0477000000000001</v>
      </c>
    </row>
    <row r="6082" spans="1:2" x14ac:dyDescent="0.25">
      <c r="A6082" s="474">
        <v>36400</v>
      </c>
      <c r="B6082" s="475">
        <v>1.0536000000000001</v>
      </c>
    </row>
    <row r="6083" spans="1:2" x14ac:dyDescent="0.25">
      <c r="A6083" s="474">
        <v>36399</v>
      </c>
      <c r="B6083" s="475">
        <v>1.0455000000000001</v>
      </c>
    </row>
    <row r="6084" spans="1:2" x14ac:dyDescent="0.25">
      <c r="A6084" s="474">
        <v>36398</v>
      </c>
      <c r="B6084" s="475">
        <v>1.0442</v>
      </c>
    </row>
    <row r="6085" spans="1:2" x14ac:dyDescent="0.25">
      <c r="A6085" s="474">
        <v>36397</v>
      </c>
      <c r="B6085" s="475">
        <v>1.0446</v>
      </c>
    </row>
    <row r="6086" spans="1:2" x14ac:dyDescent="0.25">
      <c r="A6086" s="474">
        <v>36396</v>
      </c>
      <c r="B6086" s="475">
        <v>1.0505</v>
      </c>
    </row>
    <row r="6087" spans="1:2" x14ac:dyDescent="0.25">
      <c r="A6087" s="474">
        <v>36395</v>
      </c>
      <c r="B6087" s="475">
        <v>1.0630999999999999</v>
      </c>
    </row>
    <row r="6088" spans="1:2" x14ac:dyDescent="0.25">
      <c r="A6088" s="474">
        <v>36394</v>
      </c>
      <c r="B6088" s="475">
        <v>1.0668</v>
      </c>
    </row>
    <row r="6089" spans="1:2" x14ac:dyDescent="0.25">
      <c r="A6089" s="474">
        <v>36393</v>
      </c>
      <c r="B6089" s="475">
        <v>1.0673999999999999</v>
      </c>
    </row>
    <row r="6090" spans="1:2" x14ac:dyDescent="0.25">
      <c r="A6090" s="474">
        <v>36392</v>
      </c>
      <c r="B6090" s="475">
        <v>1.0664</v>
      </c>
    </row>
    <row r="6091" spans="1:2" x14ac:dyDescent="0.25">
      <c r="A6091" s="474">
        <v>36391</v>
      </c>
      <c r="B6091" s="475">
        <v>1.0528999999999999</v>
      </c>
    </row>
    <row r="6092" spans="1:2" x14ac:dyDescent="0.25">
      <c r="A6092" s="474">
        <v>36390</v>
      </c>
      <c r="B6092" s="475">
        <v>1.0531999999999999</v>
      </c>
    </row>
    <row r="6093" spans="1:2" x14ac:dyDescent="0.25">
      <c r="A6093" s="474">
        <v>36389</v>
      </c>
      <c r="B6093" s="475">
        <v>1.0519000000000001</v>
      </c>
    </row>
    <row r="6094" spans="1:2" x14ac:dyDescent="0.25">
      <c r="A6094" s="474">
        <v>36388</v>
      </c>
      <c r="B6094" s="475">
        <v>1.0571999999999999</v>
      </c>
    </row>
    <row r="6095" spans="1:2" x14ac:dyDescent="0.25">
      <c r="A6095" s="474">
        <v>36387</v>
      </c>
      <c r="B6095" s="475">
        <v>1.0568</v>
      </c>
    </row>
    <row r="6096" spans="1:2" x14ac:dyDescent="0.25">
      <c r="A6096" s="474">
        <v>36386</v>
      </c>
      <c r="B6096" s="475">
        <v>1.0569</v>
      </c>
    </row>
    <row r="6097" spans="1:2" x14ac:dyDescent="0.25">
      <c r="A6097" s="474">
        <v>36385</v>
      </c>
      <c r="B6097" s="475">
        <v>1.0665</v>
      </c>
    </row>
    <row r="6098" spans="1:2" x14ac:dyDescent="0.25">
      <c r="A6098" s="474">
        <v>36384</v>
      </c>
      <c r="B6098" s="475">
        <v>1.0636000000000001</v>
      </c>
    </row>
    <row r="6099" spans="1:2" x14ac:dyDescent="0.25">
      <c r="A6099" s="474">
        <v>36383</v>
      </c>
      <c r="B6099" s="475">
        <v>1.0682</v>
      </c>
    </row>
    <row r="6100" spans="1:2" x14ac:dyDescent="0.25">
      <c r="A6100" s="474">
        <v>36382</v>
      </c>
      <c r="B6100" s="475">
        <v>1.0734999999999999</v>
      </c>
    </row>
    <row r="6101" spans="1:2" x14ac:dyDescent="0.25">
      <c r="A6101" s="474">
        <v>36381</v>
      </c>
      <c r="B6101" s="475">
        <v>1.0692999999999999</v>
      </c>
    </row>
    <row r="6102" spans="1:2" x14ac:dyDescent="0.25">
      <c r="A6102" s="474">
        <v>36380</v>
      </c>
      <c r="B6102" s="475">
        <v>1.0716000000000001</v>
      </c>
    </row>
    <row r="6103" spans="1:2" x14ac:dyDescent="0.25">
      <c r="A6103" s="474">
        <v>36379</v>
      </c>
      <c r="B6103" s="475">
        <v>1.07</v>
      </c>
    </row>
    <row r="6104" spans="1:2" x14ac:dyDescent="0.25">
      <c r="A6104" s="474">
        <v>36378</v>
      </c>
      <c r="B6104" s="475">
        <v>1.0742</v>
      </c>
    </row>
    <row r="6105" spans="1:2" x14ac:dyDescent="0.25">
      <c r="A6105" s="474">
        <v>36377</v>
      </c>
      <c r="B6105" s="475">
        <v>1.0786</v>
      </c>
    </row>
    <row r="6106" spans="1:2" x14ac:dyDescent="0.25">
      <c r="A6106" s="474">
        <v>36376</v>
      </c>
      <c r="B6106" s="475">
        <v>1.0767</v>
      </c>
    </row>
    <row r="6107" spans="1:2" x14ac:dyDescent="0.25">
      <c r="A6107" s="474">
        <v>36375</v>
      </c>
      <c r="B6107" s="475">
        <v>1.0654999999999999</v>
      </c>
    </row>
    <row r="6108" spans="1:2" x14ac:dyDescent="0.25">
      <c r="A6108" s="474">
        <v>36374</v>
      </c>
      <c r="B6108" s="475">
        <v>1.0665</v>
      </c>
    </row>
    <row r="6109" spans="1:2" x14ac:dyDescent="0.25">
      <c r="A6109" s="474">
        <v>36373</v>
      </c>
      <c r="B6109" s="475">
        <v>1.0712999999999999</v>
      </c>
    </row>
    <row r="6110" spans="1:2" x14ac:dyDescent="0.25">
      <c r="A6110" s="474">
        <v>36372</v>
      </c>
      <c r="B6110" s="475">
        <v>1.0709</v>
      </c>
    </row>
    <row r="6111" spans="1:2" x14ac:dyDescent="0.25">
      <c r="A6111" s="474">
        <v>36371</v>
      </c>
      <c r="B6111" s="475">
        <v>1.0693999999999999</v>
      </c>
    </row>
    <row r="6112" spans="1:2" x14ac:dyDescent="0.25">
      <c r="A6112" s="474">
        <v>36370</v>
      </c>
      <c r="B6112" s="475">
        <v>1.0684</v>
      </c>
    </row>
    <row r="6113" spans="1:2" x14ac:dyDescent="0.25">
      <c r="A6113" s="474">
        <v>36369</v>
      </c>
      <c r="B6113" s="475">
        <v>1.0618000000000001</v>
      </c>
    </row>
    <row r="6114" spans="1:2" x14ac:dyDescent="0.25">
      <c r="A6114" s="474">
        <v>36368</v>
      </c>
      <c r="B6114" s="475">
        <v>1.0631999999999999</v>
      </c>
    </row>
    <row r="6115" spans="1:2" x14ac:dyDescent="0.25">
      <c r="A6115" s="474">
        <v>36367</v>
      </c>
      <c r="B6115" s="475">
        <v>1.0649</v>
      </c>
    </row>
    <row r="6116" spans="1:2" x14ac:dyDescent="0.25">
      <c r="A6116" s="474">
        <v>36366</v>
      </c>
      <c r="B6116" s="475">
        <v>1.0531999999999999</v>
      </c>
    </row>
    <row r="6117" spans="1:2" x14ac:dyDescent="0.25">
      <c r="A6117" s="474">
        <v>36365</v>
      </c>
      <c r="B6117" s="475">
        <v>1.0527</v>
      </c>
    </row>
    <row r="6118" spans="1:2" x14ac:dyDescent="0.25">
      <c r="A6118" s="474">
        <v>36364</v>
      </c>
      <c r="B6118" s="475">
        <v>1.0501</v>
      </c>
    </row>
    <row r="6119" spans="1:2" x14ac:dyDescent="0.25">
      <c r="A6119" s="474">
        <v>36363</v>
      </c>
      <c r="B6119" s="475">
        <v>1.05</v>
      </c>
    </row>
    <row r="6120" spans="1:2" x14ac:dyDescent="0.25">
      <c r="A6120" s="474">
        <v>36362</v>
      </c>
      <c r="B6120" s="475">
        <v>1.0461</v>
      </c>
    </row>
    <row r="6121" spans="1:2" x14ac:dyDescent="0.25">
      <c r="A6121" s="474">
        <v>36361</v>
      </c>
      <c r="B6121" s="475">
        <v>1.0375000000000001</v>
      </c>
    </row>
    <row r="6122" spans="1:2" x14ac:dyDescent="0.25">
      <c r="A6122" s="474">
        <v>36360</v>
      </c>
      <c r="B6122" s="475">
        <v>1.0145</v>
      </c>
    </row>
    <row r="6123" spans="1:2" x14ac:dyDescent="0.25">
      <c r="A6123" s="474">
        <v>36359</v>
      </c>
      <c r="B6123" s="475">
        <v>1.0206999999999999</v>
      </c>
    </row>
    <row r="6124" spans="1:2" x14ac:dyDescent="0.25">
      <c r="A6124" s="474">
        <v>36358</v>
      </c>
      <c r="B6124" s="475">
        <v>1.0198</v>
      </c>
    </row>
    <row r="6125" spans="1:2" x14ac:dyDescent="0.25">
      <c r="A6125" s="474">
        <v>36357</v>
      </c>
      <c r="B6125" s="475">
        <v>1.0202</v>
      </c>
    </row>
    <row r="6126" spans="1:2" x14ac:dyDescent="0.25">
      <c r="A6126" s="474">
        <v>36356</v>
      </c>
      <c r="B6126" s="475">
        <v>1.0218</v>
      </c>
    </row>
    <row r="6127" spans="1:2" x14ac:dyDescent="0.25">
      <c r="A6127" s="474">
        <v>36355</v>
      </c>
      <c r="B6127" s="475">
        <v>1.0170999999999999</v>
      </c>
    </row>
    <row r="6128" spans="1:2" x14ac:dyDescent="0.25">
      <c r="A6128" s="474">
        <v>36354</v>
      </c>
      <c r="B6128" s="475">
        <v>1.0164</v>
      </c>
    </row>
    <row r="6129" spans="1:2" x14ac:dyDescent="0.25">
      <c r="A6129" s="474">
        <v>36353</v>
      </c>
      <c r="B6129" s="475">
        <v>1.0138</v>
      </c>
    </row>
    <row r="6130" spans="1:2" x14ac:dyDescent="0.25">
      <c r="A6130" s="474">
        <v>36352</v>
      </c>
      <c r="B6130" s="475">
        <v>1.0185</v>
      </c>
    </row>
    <row r="6131" spans="1:2" x14ac:dyDescent="0.25">
      <c r="A6131" s="474">
        <v>36351</v>
      </c>
      <c r="B6131" s="475">
        <v>1.0198</v>
      </c>
    </row>
    <row r="6132" spans="1:2" x14ac:dyDescent="0.25">
      <c r="A6132" s="474">
        <v>36350</v>
      </c>
      <c r="B6132" s="475">
        <v>1.0198</v>
      </c>
    </row>
    <row r="6133" spans="1:2" x14ac:dyDescent="0.25">
      <c r="A6133" s="474">
        <v>36349</v>
      </c>
      <c r="B6133" s="475">
        <v>1.0186999999999999</v>
      </c>
    </row>
    <row r="6134" spans="1:2" x14ac:dyDescent="0.25">
      <c r="A6134" s="474">
        <v>36348</v>
      </c>
      <c r="B6134" s="475">
        <v>1.0229999999999999</v>
      </c>
    </row>
    <row r="6135" spans="1:2" x14ac:dyDescent="0.25">
      <c r="A6135" s="474">
        <v>36347</v>
      </c>
      <c r="B6135" s="475">
        <v>1.0216000000000001</v>
      </c>
    </row>
    <row r="6136" spans="1:2" x14ac:dyDescent="0.25">
      <c r="A6136" s="474">
        <v>36346</v>
      </c>
      <c r="B6136" s="475">
        <v>1.0228999999999999</v>
      </c>
    </row>
    <row r="6137" spans="1:2" x14ac:dyDescent="0.25">
      <c r="A6137" s="474">
        <v>36345</v>
      </c>
      <c r="B6137" s="475">
        <v>1.0245</v>
      </c>
    </row>
    <row r="6138" spans="1:2" x14ac:dyDescent="0.25">
      <c r="A6138" s="474">
        <v>36344</v>
      </c>
      <c r="B6138" s="475">
        <v>1.0245</v>
      </c>
    </row>
    <row r="6139" spans="1:2" x14ac:dyDescent="0.25">
      <c r="A6139" s="474">
        <v>36343</v>
      </c>
      <c r="B6139" s="475">
        <v>1.0233000000000001</v>
      </c>
    </row>
    <row r="6140" spans="1:2" x14ac:dyDescent="0.25">
      <c r="A6140" s="474">
        <v>36342</v>
      </c>
      <c r="B6140" s="475">
        <v>1.0337000000000001</v>
      </c>
    </row>
    <row r="6141" spans="1:2" x14ac:dyDescent="0.25">
      <c r="A6141" s="474">
        <v>36341</v>
      </c>
      <c r="B6141" s="475">
        <v>1.0325</v>
      </c>
    </row>
    <row r="6142" spans="1:2" x14ac:dyDescent="0.25">
      <c r="A6142" s="474">
        <v>36340</v>
      </c>
      <c r="B6142" s="475">
        <v>1.0347999999999999</v>
      </c>
    </row>
    <row r="6143" spans="1:2" x14ac:dyDescent="0.25">
      <c r="A6143" s="474">
        <v>36339</v>
      </c>
      <c r="B6143" s="475">
        <v>1.0394000000000001</v>
      </c>
    </row>
    <row r="6144" spans="1:2" x14ac:dyDescent="0.25">
      <c r="A6144" s="474">
        <v>36338</v>
      </c>
      <c r="B6144" s="475">
        <v>1.0421</v>
      </c>
    </row>
    <row r="6145" spans="1:2" x14ac:dyDescent="0.25">
      <c r="A6145" s="474">
        <v>36337</v>
      </c>
      <c r="B6145" s="475">
        <v>1.0430999999999999</v>
      </c>
    </row>
    <row r="6146" spans="1:2" x14ac:dyDescent="0.25">
      <c r="A6146" s="474">
        <v>36336</v>
      </c>
      <c r="B6146" s="475">
        <v>1.0448</v>
      </c>
    </row>
    <row r="6147" spans="1:2" x14ac:dyDescent="0.25">
      <c r="A6147" s="474">
        <v>36335</v>
      </c>
      <c r="B6147" s="475">
        <v>1.0341</v>
      </c>
    </row>
    <row r="6148" spans="1:2" x14ac:dyDescent="0.25">
      <c r="A6148" s="474">
        <v>36334</v>
      </c>
      <c r="B6148" s="475">
        <v>1.0310999999999999</v>
      </c>
    </row>
    <row r="6149" spans="1:2" x14ac:dyDescent="0.25">
      <c r="A6149" s="474">
        <v>36333</v>
      </c>
      <c r="B6149" s="475">
        <v>1.0328999999999999</v>
      </c>
    </row>
    <row r="6150" spans="1:2" x14ac:dyDescent="0.25">
      <c r="A6150" s="474">
        <v>36332</v>
      </c>
      <c r="B6150" s="475">
        <v>1.0355000000000001</v>
      </c>
    </row>
    <row r="6151" spans="1:2" x14ac:dyDescent="0.25">
      <c r="A6151" s="474">
        <v>36331</v>
      </c>
      <c r="B6151" s="475">
        <v>1.0397000000000001</v>
      </c>
    </row>
    <row r="6152" spans="1:2" x14ac:dyDescent="0.25">
      <c r="A6152" s="474">
        <v>36330</v>
      </c>
      <c r="B6152" s="475">
        <v>1.0405</v>
      </c>
    </row>
    <row r="6153" spans="1:2" x14ac:dyDescent="0.25">
      <c r="A6153" s="474">
        <v>36329</v>
      </c>
      <c r="B6153" s="475">
        <v>1.0322</v>
      </c>
    </row>
    <row r="6154" spans="1:2" x14ac:dyDescent="0.25">
      <c r="A6154" s="474">
        <v>36328</v>
      </c>
      <c r="B6154" s="475">
        <v>1.0331999999999999</v>
      </c>
    </row>
    <row r="6155" spans="1:2" x14ac:dyDescent="0.25">
      <c r="A6155" s="474">
        <v>36327</v>
      </c>
      <c r="B6155" s="475">
        <v>1.0348999999999999</v>
      </c>
    </row>
    <row r="6156" spans="1:2" x14ac:dyDescent="0.25">
      <c r="A6156" s="474">
        <v>36326</v>
      </c>
      <c r="B6156" s="475">
        <v>1.0398000000000001</v>
      </c>
    </row>
    <row r="6157" spans="1:2" x14ac:dyDescent="0.25">
      <c r="A6157" s="474">
        <v>36325</v>
      </c>
      <c r="B6157" s="475">
        <v>1.0449999999999999</v>
      </c>
    </row>
    <row r="6158" spans="1:2" x14ac:dyDescent="0.25">
      <c r="A6158" s="474">
        <v>36324</v>
      </c>
      <c r="B6158" s="475">
        <v>1.0502</v>
      </c>
    </row>
    <row r="6159" spans="1:2" x14ac:dyDescent="0.25">
      <c r="A6159" s="474">
        <v>36323</v>
      </c>
      <c r="B6159" s="475">
        <v>1.0511999999999999</v>
      </c>
    </row>
    <row r="6160" spans="1:2" x14ac:dyDescent="0.25">
      <c r="A6160" s="474">
        <v>36322</v>
      </c>
      <c r="B6160" s="475">
        <v>1.0497000000000001</v>
      </c>
    </row>
    <row r="6161" spans="1:2" x14ac:dyDescent="0.25">
      <c r="A6161" s="474">
        <v>36321</v>
      </c>
      <c r="B6161" s="475">
        <v>1.0475000000000001</v>
      </c>
    </row>
    <row r="6162" spans="1:2" x14ac:dyDescent="0.25">
      <c r="A6162" s="474">
        <v>36320</v>
      </c>
      <c r="B6162" s="475">
        <v>1.0458000000000001</v>
      </c>
    </row>
    <row r="6163" spans="1:2" x14ac:dyDescent="0.25">
      <c r="A6163" s="474">
        <v>36319</v>
      </c>
      <c r="B6163" s="475">
        <v>1.0386</v>
      </c>
    </row>
    <row r="6164" spans="1:2" x14ac:dyDescent="0.25">
      <c r="A6164" s="474">
        <v>36318</v>
      </c>
      <c r="B6164" s="475">
        <v>1.0290999999999999</v>
      </c>
    </row>
    <row r="6165" spans="1:2" x14ac:dyDescent="0.25">
      <c r="A6165" s="474">
        <v>36317</v>
      </c>
      <c r="B6165" s="475">
        <v>1.0377000000000001</v>
      </c>
    </row>
    <row r="6166" spans="1:2" x14ac:dyDescent="0.25">
      <c r="A6166" s="474">
        <v>36316</v>
      </c>
      <c r="B6166" s="475">
        <v>1.0373000000000001</v>
      </c>
    </row>
    <row r="6167" spans="1:2" x14ac:dyDescent="0.25">
      <c r="A6167" s="474">
        <v>36315</v>
      </c>
      <c r="B6167" s="475">
        <v>1.0306999999999999</v>
      </c>
    </row>
    <row r="6168" spans="1:2" x14ac:dyDescent="0.25">
      <c r="A6168" s="474">
        <v>36314</v>
      </c>
      <c r="B6168" s="475">
        <v>1.0364</v>
      </c>
    </row>
    <row r="6169" spans="1:2" x14ac:dyDescent="0.25">
      <c r="A6169" s="474">
        <v>36313</v>
      </c>
      <c r="B6169" s="475">
        <v>1.0364</v>
      </c>
    </row>
    <row r="6170" spans="1:2" x14ac:dyDescent="0.25">
      <c r="A6170" s="474">
        <v>36312</v>
      </c>
      <c r="B6170" s="475">
        <v>1.0429999999999999</v>
      </c>
    </row>
    <row r="6171" spans="1:2" x14ac:dyDescent="0.25">
      <c r="A6171" s="474">
        <v>36311</v>
      </c>
      <c r="B6171" s="475">
        <v>1.0457000000000001</v>
      </c>
    </row>
    <row r="6172" spans="1:2" x14ac:dyDescent="0.25">
      <c r="A6172" s="474">
        <v>36310</v>
      </c>
      <c r="B6172" s="475">
        <v>1.0445</v>
      </c>
    </row>
    <row r="6173" spans="1:2" x14ac:dyDescent="0.25">
      <c r="A6173" s="474">
        <v>36309</v>
      </c>
      <c r="B6173" s="475">
        <v>1.0429999999999999</v>
      </c>
    </row>
    <row r="6174" spans="1:2" x14ac:dyDescent="0.25">
      <c r="A6174" s="474">
        <v>36308</v>
      </c>
      <c r="B6174" s="475">
        <v>1.0457000000000001</v>
      </c>
    </row>
    <row r="6175" spans="1:2" x14ac:dyDescent="0.25">
      <c r="A6175" s="474">
        <v>36307</v>
      </c>
      <c r="B6175" s="475">
        <v>1.0451999999999999</v>
      </c>
    </row>
    <row r="6176" spans="1:2" x14ac:dyDescent="0.25">
      <c r="A6176" s="474">
        <v>36306</v>
      </c>
      <c r="B6176" s="475">
        <v>1.0553999999999999</v>
      </c>
    </row>
    <row r="6177" spans="1:2" x14ac:dyDescent="0.25">
      <c r="A6177" s="474">
        <v>36305</v>
      </c>
      <c r="B6177" s="475">
        <v>1.0621</v>
      </c>
    </row>
    <row r="6178" spans="1:2" x14ac:dyDescent="0.25">
      <c r="A6178" s="474">
        <v>36304</v>
      </c>
      <c r="B6178" s="475">
        <v>1.0575000000000001</v>
      </c>
    </row>
    <row r="6179" spans="1:2" x14ac:dyDescent="0.25">
      <c r="A6179" s="474">
        <v>36303</v>
      </c>
      <c r="B6179" s="475">
        <v>1.0571999999999999</v>
      </c>
    </row>
    <row r="6180" spans="1:2" x14ac:dyDescent="0.25">
      <c r="A6180" s="474">
        <v>36302</v>
      </c>
      <c r="B6180" s="475">
        <v>1.0577000000000001</v>
      </c>
    </row>
    <row r="6181" spans="1:2" x14ac:dyDescent="0.25">
      <c r="A6181" s="474">
        <v>36301</v>
      </c>
      <c r="B6181" s="475">
        <v>1.0589999999999999</v>
      </c>
    </row>
    <row r="6182" spans="1:2" x14ac:dyDescent="0.25">
      <c r="A6182" s="474">
        <v>36300</v>
      </c>
      <c r="B6182" s="475">
        <v>1.0642</v>
      </c>
    </row>
    <row r="6183" spans="1:2" x14ac:dyDescent="0.25">
      <c r="A6183" s="474">
        <v>36299</v>
      </c>
      <c r="B6183" s="475">
        <v>1.0640000000000001</v>
      </c>
    </row>
    <row r="6184" spans="1:2" x14ac:dyDescent="0.25">
      <c r="A6184" s="474">
        <v>36298</v>
      </c>
      <c r="B6184" s="475">
        <v>1.0687</v>
      </c>
    </row>
    <row r="6185" spans="1:2" x14ac:dyDescent="0.25">
      <c r="A6185" s="474">
        <v>36297</v>
      </c>
      <c r="B6185" s="475">
        <v>1.0665</v>
      </c>
    </row>
    <row r="6186" spans="1:2" x14ac:dyDescent="0.25">
      <c r="A6186" s="474">
        <v>36296</v>
      </c>
      <c r="B6186" s="475">
        <v>1.0656000000000001</v>
      </c>
    </row>
    <row r="6187" spans="1:2" x14ac:dyDescent="0.25">
      <c r="A6187" s="474">
        <v>36295</v>
      </c>
      <c r="B6187" s="475">
        <v>1.0667</v>
      </c>
    </row>
    <row r="6188" spans="1:2" x14ac:dyDescent="0.25">
      <c r="A6188" s="474">
        <v>36294</v>
      </c>
      <c r="B6188" s="475">
        <v>1.0666</v>
      </c>
    </row>
    <row r="6189" spans="1:2" x14ac:dyDescent="0.25">
      <c r="A6189" s="474">
        <v>36293</v>
      </c>
      <c r="B6189" s="475">
        <v>1.0642</v>
      </c>
    </row>
    <row r="6190" spans="1:2" x14ac:dyDescent="0.25">
      <c r="A6190" s="474">
        <v>36292</v>
      </c>
      <c r="B6190" s="475">
        <v>1.0662</v>
      </c>
    </row>
    <row r="6191" spans="1:2" x14ac:dyDescent="0.25">
      <c r="A6191" s="474">
        <v>36291</v>
      </c>
      <c r="B6191" s="475">
        <v>1.0750999999999999</v>
      </c>
    </row>
    <row r="6192" spans="1:2" x14ac:dyDescent="0.25">
      <c r="A6192" s="474">
        <v>36290</v>
      </c>
      <c r="B6192" s="475">
        <v>1.0737000000000001</v>
      </c>
    </row>
    <row r="6193" spans="1:2" x14ac:dyDescent="0.25">
      <c r="A6193" s="474">
        <v>36289</v>
      </c>
      <c r="B6193" s="475">
        <v>1.0750999999999999</v>
      </c>
    </row>
    <row r="6194" spans="1:2" x14ac:dyDescent="0.25">
      <c r="A6194" s="474">
        <v>36288</v>
      </c>
      <c r="B6194" s="475">
        <v>1.0755999999999999</v>
      </c>
    </row>
    <row r="6195" spans="1:2" x14ac:dyDescent="0.25">
      <c r="A6195" s="474">
        <v>36287</v>
      </c>
      <c r="B6195" s="475">
        <v>1.0788</v>
      </c>
    </row>
    <row r="6196" spans="1:2" x14ac:dyDescent="0.25">
      <c r="A6196" s="474">
        <v>36286</v>
      </c>
      <c r="B6196" s="475">
        <v>1.08</v>
      </c>
    </row>
    <row r="6197" spans="1:2" x14ac:dyDescent="0.25">
      <c r="A6197" s="474">
        <v>36285</v>
      </c>
      <c r="B6197" s="475">
        <v>1.0661</v>
      </c>
    </row>
    <row r="6198" spans="1:2" x14ac:dyDescent="0.25">
      <c r="A6198" s="474">
        <v>36284</v>
      </c>
      <c r="B6198" s="475">
        <v>1.0579000000000001</v>
      </c>
    </row>
    <row r="6199" spans="1:2" x14ac:dyDescent="0.25">
      <c r="A6199" s="474">
        <v>36283</v>
      </c>
      <c r="B6199" s="475">
        <v>1.0584</v>
      </c>
    </row>
    <row r="6200" spans="1:2" x14ac:dyDescent="0.25">
      <c r="A6200" s="474">
        <v>36282</v>
      </c>
      <c r="B6200" s="475">
        <v>1.0568</v>
      </c>
    </row>
    <row r="6201" spans="1:2" x14ac:dyDescent="0.25">
      <c r="A6201" s="474">
        <v>36281</v>
      </c>
      <c r="B6201" s="475">
        <v>1.0579000000000001</v>
      </c>
    </row>
    <row r="6202" spans="1:2" x14ac:dyDescent="0.25">
      <c r="A6202" s="474">
        <v>36280</v>
      </c>
      <c r="B6202" s="475">
        <v>1.0592999999999999</v>
      </c>
    </row>
    <row r="6203" spans="1:2" x14ac:dyDescent="0.25">
      <c r="A6203" s="474">
        <v>36279</v>
      </c>
      <c r="B6203" s="475">
        <v>1.0607</v>
      </c>
    </row>
    <row r="6204" spans="1:2" x14ac:dyDescent="0.25">
      <c r="A6204" s="474">
        <v>36278</v>
      </c>
      <c r="B6204" s="475">
        <v>1.0668</v>
      </c>
    </row>
    <row r="6205" spans="1:2" x14ac:dyDescent="0.25">
      <c r="A6205" s="474">
        <v>36277</v>
      </c>
      <c r="B6205" s="475">
        <v>1.0632999999999999</v>
      </c>
    </row>
    <row r="6206" spans="1:2" x14ac:dyDescent="0.25">
      <c r="A6206" s="474">
        <v>36276</v>
      </c>
      <c r="B6206" s="475">
        <v>1.0610999999999999</v>
      </c>
    </row>
    <row r="6207" spans="1:2" x14ac:dyDescent="0.25">
      <c r="A6207" s="474">
        <v>36275</v>
      </c>
      <c r="B6207" s="475">
        <v>1.0608</v>
      </c>
    </row>
    <row r="6208" spans="1:2" x14ac:dyDescent="0.25">
      <c r="A6208" s="474">
        <v>36274</v>
      </c>
      <c r="B6208" s="475">
        <v>1.0609</v>
      </c>
    </row>
    <row r="6209" spans="1:2" x14ac:dyDescent="0.25">
      <c r="A6209" s="474">
        <v>36273</v>
      </c>
      <c r="B6209" s="475">
        <v>1.0640000000000001</v>
      </c>
    </row>
    <row r="6210" spans="1:2" x14ac:dyDescent="0.25">
      <c r="A6210" s="474">
        <v>36272</v>
      </c>
      <c r="B6210" s="475">
        <v>1.0605</v>
      </c>
    </row>
    <row r="6211" spans="1:2" x14ac:dyDescent="0.25">
      <c r="A6211" s="474">
        <v>36271</v>
      </c>
      <c r="B6211" s="475">
        <v>1.0608</v>
      </c>
    </row>
    <row r="6212" spans="1:2" x14ac:dyDescent="0.25">
      <c r="A6212" s="474">
        <v>36270</v>
      </c>
      <c r="B6212" s="475">
        <v>1.0650999999999999</v>
      </c>
    </row>
    <row r="6213" spans="1:2" x14ac:dyDescent="0.25">
      <c r="A6213" s="474">
        <v>36269</v>
      </c>
      <c r="B6213" s="475">
        <v>1.0640000000000001</v>
      </c>
    </row>
    <row r="6214" spans="1:2" x14ac:dyDescent="0.25">
      <c r="A6214" s="474">
        <v>36268</v>
      </c>
      <c r="B6214" s="475">
        <v>1.0692999999999999</v>
      </c>
    </row>
    <row r="6215" spans="1:2" x14ac:dyDescent="0.25">
      <c r="A6215" s="474">
        <v>36267</v>
      </c>
      <c r="B6215" s="475">
        <v>1.0699000000000001</v>
      </c>
    </row>
    <row r="6216" spans="1:2" x14ac:dyDescent="0.25">
      <c r="A6216" s="474">
        <v>36266</v>
      </c>
      <c r="B6216" s="475">
        <v>1.0676000000000001</v>
      </c>
    </row>
    <row r="6217" spans="1:2" x14ac:dyDescent="0.25">
      <c r="A6217" s="474">
        <v>36265</v>
      </c>
      <c r="B6217" s="475">
        <v>1.0786</v>
      </c>
    </row>
    <row r="6218" spans="1:2" x14ac:dyDescent="0.25">
      <c r="A6218" s="474">
        <v>36264</v>
      </c>
      <c r="B6218" s="475">
        <v>1.0801000000000001</v>
      </c>
    </row>
    <row r="6219" spans="1:2" x14ac:dyDescent="0.25">
      <c r="A6219" s="474">
        <v>36263</v>
      </c>
      <c r="B6219" s="475">
        <v>1.0791999999999999</v>
      </c>
    </row>
    <row r="6220" spans="1:2" x14ac:dyDescent="0.25">
      <c r="A6220" s="474">
        <v>36262</v>
      </c>
      <c r="B6220" s="475">
        <v>1.0846</v>
      </c>
    </row>
    <row r="6221" spans="1:2" x14ac:dyDescent="0.25">
      <c r="A6221" s="474">
        <v>36261</v>
      </c>
      <c r="B6221" s="475">
        <v>1.0811999999999999</v>
      </c>
    </row>
    <row r="6222" spans="1:2" x14ac:dyDescent="0.25">
      <c r="A6222" s="474">
        <v>36260</v>
      </c>
      <c r="B6222" s="475">
        <v>1.0825</v>
      </c>
    </row>
    <row r="6223" spans="1:2" x14ac:dyDescent="0.25">
      <c r="A6223" s="474">
        <v>36259</v>
      </c>
      <c r="B6223" s="475">
        <v>1.0779000000000001</v>
      </c>
    </row>
    <row r="6224" spans="1:2" x14ac:dyDescent="0.25">
      <c r="A6224" s="474">
        <v>36258</v>
      </c>
      <c r="B6224" s="475">
        <v>1.0806</v>
      </c>
    </row>
    <row r="6225" spans="1:2" x14ac:dyDescent="0.25">
      <c r="A6225" s="474">
        <v>36257</v>
      </c>
      <c r="B6225" s="475">
        <v>1.0790999999999999</v>
      </c>
    </row>
    <row r="6226" spans="1:2" x14ac:dyDescent="0.25">
      <c r="A6226" s="474">
        <v>36256</v>
      </c>
      <c r="B6226" s="475">
        <v>1.0729</v>
      </c>
    </row>
    <row r="6227" spans="1:2" x14ac:dyDescent="0.25">
      <c r="A6227" s="474">
        <v>36255</v>
      </c>
      <c r="B6227" s="475">
        <v>1.0752999999999999</v>
      </c>
    </row>
    <row r="6228" spans="1:2" x14ac:dyDescent="0.25">
      <c r="A6228" s="474">
        <v>36254</v>
      </c>
      <c r="B6228" s="475">
        <v>1.079</v>
      </c>
    </row>
    <row r="6229" spans="1:2" x14ac:dyDescent="0.25">
      <c r="A6229" s="474">
        <v>36253</v>
      </c>
      <c r="B6229" s="475">
        <v>1.0828</v>
      </c>
    </row>
    <row r="6230" spans="1:2" x14ac:dyDescent="0.25">
      <c r="A6230" s="474">
        <v>36252</v>
      </c>
      <c r="B6230" s="475">
        <v>1.0772999999999999</v>
      </c>
    </row>
    <row r="6231" spans="1:2" x14ac:dyDescent="0.25">
      <c r="A6231" s="474">
        <v>36251</v>
      </c>
      <c r="B6231" s="475">
        <v>1.0768</v>
      </c>
    </row>
    <row r="6232" spans="1:2" x14ac:dyDescent="0.25">
      <c r="A6232" s="474">
        <v>36250</v>
      </c>
      <c r="B6232" s="475">
        <v>1.0733999999999999</v>
      </c>
    </row>
    <row r="6233" spans="1:2" x14ac:dyDescent="0.25">
      <c r="A6233" s="474">
        <v>36249</v>
      </c>
      <c r="B6233" s="475">
        <v>1.0727</v>
      </c>
    </row>
    <row r="6234" spans="1:2" x14ac:dyDescent="0.25">
      <c r="A6234" s="474">
        <v>36248</v>
      </c>
      <c r="B6234" s="475">
        <v>1.0744</v>
      </c>
    </row>
    <row r="6235" spans="1:2" x14ac:dyDescent="0.25">
      <c r="A6235" s="474">
        <v>36247</v>
      </c>
      <c r="B6235" s="475">
        <v>1.0747</v>
      </c>
    </row>
    <row r="6236" spans="1:2" x14ac:dyDescent="0.25">
      <c r="A6236" s="474">
        <v>36246</v>
      </c>
      <c r="B6236" s="475">
        <v>1.0766</v>
      </c>
    </row>
    <row r="6237" spans="1:2" x14ac:dyDescent="0.25">
      <c r="A6237" s="474">
        <v>36245</v>
      </c>
      <c r="B6237" s="475">
        <v>1.0818000000000001</v>
      </c>
    </row>
    <row r="6238" spans="1:2" x14ac:dyDescent="0.25">
      <c r="A6238" s="474">
        <v>36244</v>
      </c>
      <c r="B6238" s="475">
        <v>1.0886</v>
      </c>
    </row>
    <row r="6239" spans="1:2" x14ac:dyDescent="0.25">
      <c r="A6239" s="474">
        <v>36243</v>
      </c>
      <c r="B6239" s="475">
        <v>1.0922000000000001</v>
      </c>
    </row>
    <row r="6240" spans="1:2" x14ac:dyDescent="0.25">
      <c r="A6240" s="474">
        <v>36242</v>
      </c>
      <c r="B6240" s="475">
        <v>1.0892999999999999</v>
      </c>
    </row>
    <row r="6241" spans="1:2" x14ac:dyDescent="0.25">
      <c r="A6241" s="474">
        <v>36241</v>
      </c>
      <c r="B6241" s="475">
        <v>1.0876999999999999</v>
      </c>
    </row>
    <row r="6242" spans="1:2" x14ac:dyDescent="0.25">
      <c r="A6242" s="474">
        <v>36240</v>
      </c>
      <c r="B6242" s="475">
        <v>1.0888</v>
      </c>
    </row>
    <row r="6243" spans="1:2" x14ac:dyDescent="0.25">
      <c r="A6243" s="474">
        <v>36239</v>
      </c>
      <c r="B6243" s="475">
        <v>1.0892999999999999</v>
      </c>
    </row>
    <row r="6244" spans="1:2" x14ac:dyDescent="0.25">
      <c r="A6244" s="474">
        <v>36238</v>
      </c>
      <c r="B6244" s="475">
        <v>1.0925</v>
      </c>
    </row>
    <row r="6245" spans="1:2" x14ac:dyDescent="0.25">
      <c r="A6245" s="474">
        <v>36237</v>
      </c>
      <c r="B6245" s="475">
        <v>1.101</v>
      </c>
    </row>
    <row r="6246" spans="1:2" x14ac:dyDescent="0.25">
      <c r="A6246" s="474">
        <v>36236</v>
      </c>
      <c r="B6246" s="475">
        <v>1.0980000000000001</v>
      </c>
    </row>
    <row r="6247" spans="1:2" x14ac:dyDescent="0.25">
      <c r="A6247" s="474">
        <v>36235</v>
      </c>
      <c r="B6247" s="475">
        <v>1.0871999999999999</v>
      </c>
    </row>
    <row r="6248" spans="1:2" x14ac:dyDescent="0.25">
      <c r="A6248" s="474">
        <v>36234</v>
      </c>
      <c r="B6248" s="475">
        <v>1.0940000000000001</v>
      </c>
    </row>
    <row r="6249" spans="1:2" x14ac:dyDescent="0.25">
      <c r="A6249" s="474">
        <v>36233</v>
      </c>
      <c r="B6249" s="475">
        <v>1.0895999999999999</v>
      </c>
    </row>
    <row r="6250" spans="1:2" x14ac:dyDescent="0.25">
      <c r="A6250" s="474">
        <v>36232</v>
      </c>
      <c r="B6250" s="475">
        <v>1.0900000000000001</v>
      </c>
    </row>
    <row r="6251" spans="1:2" x14ac:dyDescent="0.25">
      <c r="A6251" s="474">
        <v>36231</v>
      </c>
      <c r="B6251" s="475">
        <v>1.093</v>
      </c>
    </row>
    <row r="6252" spans="1:2" x14ac:dyDescent="0.25">
      <c r="A6252" s="474">
        <v>36230</v>
      </c>
      <c r="B6252" s="475">
        <v>1.0896999999999999</v>
      </c>
    </row>
    <row r="6253" spans="1:2" x14ac:dyDescent="0.25">
      <c r="A6253" s="474">
        <v>36229</v>
      </c>
      <c r="B6253" s="475">
        <v>1.0948</v>
      </c>
    </row>
    <row r="6254" spans="1:2" x14ac:dyDescent="0.25">
      <c r="A6254" s="474">
        <v>36228</v>
      </c>
      <c r="B6254" s="475">
        <v>1.0874999999999999</v>
      </c>
    </row>
    <row r="6255" spans="1:2" x14ac:dyDescent="0.25">
      <c r="A6255" s="474">
        <v>36227</v>
      </c>
      <c r="B6255" s="475">
        <v>1.0889</v>
      </c>
    </row>
    <row r="6256" spans="1:2" x14ac:dyDescent="0.25">
      <c r="A6256" s="474">
        <v>36226</v>
      </c>
      <c r="B6256" s="475">
        <v>1.0825</v>
      </c>
    </row>
    <row r="6257" spans="1:2" x14ac:dyDescent="0.25">
      <c r="A6257" s="474">
        <v>36225</v>
      </c>
      <c r="B6257" s="475">
        <v>1.0831999999999999</v>
      </c>
    </row>
    <row r="6258" spans="1:2" x14ac:dyDescent="0.25">
      <c r="A6258" s="474">
        <v>36224</v>
      </c>
      <c r="B6258" s="475">
        <v>1.0831999999999999</v>
      </c>
    </row>
    <row r="6259" spans="1:2" x14ac:dyDescent="0.25">
      <c r="A6259" s="474">
        <v>36223</v>
      </c>
      <c r="B6259" s="475">
        <v>1.0853999999999999</v>
      </c>
    </row>
    <row r="6260" spans="1:2" x14ac:dyDescent="0.25">
      <c r="A6260" s="474">
        <v>36222</v>
      </c>
      <c r="B6260" s="475">
        <v>1.091</v>
      </c>
    </row>
    <row r="6261" spans="1:2" x14ac:dyDescent="0.25">
      <c r="A6261" s="474">
        <v>36221</v>
      </c>
      <c r="B6261" s="475">
        <v>1.0885</v>
      </c>
    </row>
    <row r="6262" spans="1:2" x14ac:dyDescent="0.25">
      <c r="A6262" s="474">
        <v>36220</v>
      </c>
      <c r="B6262" s="475">
        <v>1.0983000000000001</v>
      </c>
    </row>
    <row r="6263" spans="1:2" x14ac:dyDescent="0.25">
      <c r="A6263" s="474">
        <v>36219</v>
      </c>
      <c r="B6263" s="475">
        <v>1.1037999999999999</v>
      </c>
    </row>
    <row r="6264" spans="1:2" x14ac:dyDescent="0.25">
      <c r="A6264" s="474">
        <v>36218</v>
      </c>
      <c r="B6264" s="475">
        <v>1.1022000000000001</v>
      </c>
    </row>
    <row r="6265" spans="1:2" x14ac:dyDescent="0.25">
      <c r="A6265" s="474">
        <v>36217</v>
      </c>
      <c r="B6265" s="475">
        <v>1.1008</v>
      </c>
    </row>
    <row r="6266" spans="1:2" x14ac:dyDescent="0.25">
      <c r="A6266" s="474">
        <v>36216</v>
      </c>
      <c r="B6266" s="475">
        <v>1.1033999999999999</v>
      </c>
    </row>
    <row r="6267" spans="1:2" x14ac:dyDescent="0.25">
      <c r="A6267" s="474">
        <v>36215</v>
      </c>
      <c r="B6267" s="475">
        <v>1.0987</v>
      </c>
    </row>
    <row r="6268" spans="1:2" x14ac:dyDescent="0.25">
      <c r="A6268" s="474">
        <v>36214</v>
      </c>
      <c r="B6268" s="475">
        <v>1.099</v>
      </c>
    </row>
    <row r="6269" spans="1:2" x14ac:dyDescent="0.25">
      <c r="A6269" s="474">
        <v>36213</v>
      </c>
      <c r="B6269" s="475">
        <v>1.1012</v>
      </c>
    </row>
    <row r="6270" spans="1:2" x14ac:dyDescent="0.25">
      <c r="A6270" s="474">
        <v>36212</v>
      </c>
      <c r="B6270" s="475">
        <v>1.1032</v>
      </c>
    </row>
    <row r="6271" spans="1:2" x14ac:dyDescent="0.25">
      <c r="A6271" s="474">
        <v>36211</v>
      </c>
      <c r="B6271" s="475">
        <v>1.1043000000000001</v>
      </c>
    </row>
    <row r="6272" spans="1:2" x14ac:dyDescent="0.25">
      <c r="A6272" s="474">
        <v>36210</v>
      </c>
      <c r="B6272" s="475">
        <v>1.117</v>
      </c>
    </row>
    <row r="6273" spans="1:2" x14ac:dyDescent="0.25">
      <c r="A6273" s="474">
        <v>36209</v>
      </c>
      <c r="B6273" s="475">
        <v>1.1240000000000001</v>
      </c>
    </row>
    <row r="6274" spans="1:2" x14ac:dyDescent="0.25">
      <c r="A6274" s="474">
        <v>36208</v>
      </c>
      <c r="B6274" s="475">
        <v>1.1233</v>
      </c>
    </row>
    <row r="6275" spans="1:2" x14ac:dyDescent="0.25">
      <c r="A6275" s="474">
        <v>36207</v>
      </c>
      <c r="B6275" s="475">
        <v>1.1184000000000001</v>
      </c>
    </row>
    <row r="6276" spans="1:2" x14ac:dyDescent="0.25">
      <c r="A6276" s="474">
        <v>36206</v>
      </c>
      <c r="B6276" s="475">
        <v>1.1241000000000001</v>
      </c>
    </row>
    <row r="6277" spans="1:2" x14ac:dyDescent="0.25">
      <c r="A6277" s="474">
        <v>36205</v>
      </c>
      <c r="B6277" s="475">
        <v>1.1295999999999999</v>
      </c>
    </row>
    <row r="6278" spans="1:2" x14ac:dyDescent="0.25">
      <c r="A6278" s="474">
        <v>36204</v>
      </c>
      <c r="B6278" s="475">
        <v>1.1302000000000001</v>
      </c>
    </row>
    <row r="6279" spans="1:2" x14ac:dyDescent="0.25">
      <c r="A6279" s="474">
        <v>36203</v>
      </c>
      <c r="B6279" s="475">
        <v>1.1242000000000001</v>
      </c>
    </row>
    <row r="6280" spans="1:2" x14ac:dyDescent="0.25">
      <c r="A6280" s="474">
        <v>36202</v>
      </c>
      <c r="B6280" s="475">
        <v>1.1314</v>
      </c>
    </row>
    <row r="6281" spans="1:2" x14ac:dyDescent="0.25">
      <c r="A6281" s="474">
        <v>36201</v>
      </c>
      <c r="B6281" s="475">
        <v>1.1319999999999999</v>
      </c>
    </row>
    <row r="6282" spans="1:2" x14ac:dyDescent="0.25">
      <c r="A6282" s="474">
        <v>36200</v>
      </c>
      <c r="B6282" s="475">
        <v>1.1315999999999999</v>
      </c>
    </row>
    <row r="6283" spans="1:2" x14ac:dyDescent="0.25">
      <c r="A6283" s="474">
        <v>36199</v>
      </c>
      <c r="B6283" s="475">
        <v>1.1243000000000001</v>
      </c>
    </row>
    <row r="6284" spans="1:2" x14ac:dyDescent="0.25">
      <c r="A6284" s="474">
        <v>36198</v>
      </c>
      <c r="B6284" s="475">
        <v>1.1276999999999999</v>
      </c>
    </row>
    <row r="6285" spans="1:2" x14ac:dyDescent="0.25">
      <c r="A6285" s="474">
        <v>36197</v>
      </c>
      <c r="B6285" s="475">
        <v>1.1271</v>
      </c>
    </row>
    <row r="6286" spans="1:2" x14ac:dyDescent="0.25">
      <c r="A6286" s="474">
        <v>36196</v>
      </c>
      <c r="B6286" s="475">
        <v>1.1307</v>
      </c>
    </row>
    <row r="6287" spans="1:2" x14ac:dyDescent="0.25">
      <c r="A6287" s="474">
        <v>36195</v>
      </c>
      <c r="B6287" s="475">
        <v>1.1279999999999999</v>
      </c>
    </row>
    <row r="6288" spans="1:2" x14ac:dyDescent="0.25">
      <c r="A6288" s="474">
        <v>36194</v>
      </c>
      <c r="B6288" s="475">
        <v>1.1335</v>
      </c>
    </row>
    <row r="6289" spans="1:2" x14ac:dyDescent="0.25">
      <c r="A6289" s="474">
        <v>36193</v>
      </c>
      <c r="B6289" s="475">
        <v>1.1319999999999999</v>
      </c>
    </row>
    <row r="6290" spans="1:2" x14ac:dyDescent="0.25">
      <c r="A6290" s="474">
        <v>36192</v>
      </c>
      <c r="B6290" s="475">
        <v>1.1346000000000001</v>
      </c>
    </row>
    <row r="6291" spans="1:2" x14ac:dyDescent="0.25">
      <c r="A6291" s="474">
        <v>36191</v>
      </c>
      <c r="B6291" s="475">
        <v>1.143</v>
      </c>
    </row>
    <row r="6292" spans="1:2" x14ac:dyDescent="0.25">
      <c r="A6292" s="474">
        <v>36190</v>
      </c>
      <c r="B6292" s="475">
        <v>1.1359999999999999</v>
      </c>
    </row>
    <row r="6293" spans="1:2" x14ac:dyDescent="0.25">
      <c r="A6293" s="474">
        <v>36189</v>
      </c>
      <c r="B6293" s="475">
        <v>1.1385000000000001</v>
      </c>
    </row>
    <row r="6294" spans="1:2" x14ac:dyDescent="0.25">
      <c r="A6294" s="474">
        <v>36188</v>
      </c>
      <c r="B6294" s="475">
        <v>1.1412</v>
      </c>
    </row>
    <row r="6295" spans="1:2" x14ac:dyDescent="0.25">
      <c r="A6295" s="474">
        <v>36187</v>
      </c>
      <c r="B6295" s="475">
        <v>1.1515</v>
      </c>
    </row>
    <row r="6296" spans="1:2" x14ac:dyDescent="0.25">
      <c r="A6296" s="474">
        <v>36186</v>
      </c>
      <c r="B6296" s="475">
        <v>1.157</v>
      </c>
    </row>
    <row r="6297" spans="1:2" x14ac:dyDescent="0.25">
      <c r="A6297" s="474">
        <v>36185</v>
      </c>
      <c r="B6297" s="475">
        <v>1.1588000000000001</v>
      </c>
    </row>
    <row r="6298" spans="1:2" x14ac:dyDescent="0.25">
      <c r="A6298" s="474">
        <v>36184</v>
      </c>
      <c r="B6298" s="475">
        <v>1.1579999999999999</v>
      </c>
    </row>
    <row r="6299" spans="1:2" x14ac:dyDescent="0.25">
      <c r="A6299" s="474">
        <v>36183</v>
      </c>
      <c r="B6299" s="475">
        <v>1.1579999999999999</v>
      </c>
    </row>
    <row r="6300" spans="1:2" x14ac:dyDescent="0.25">
      <c r="A6300" s="474">
        <v>36182</v>
      </c>
      <c r="B6300" s="475">
        <v>1.1604000000000001</v>
      </c>
    </row>
    <row r="6301" spans="1:2" x14ac:dyDescent="0.25">
      <c r="A6301" s="474">
        <v>36181</v>
      </c>
      <c r="B6301" s="475">
        <v>1.1575</v>
      </c>
    </row>
    <row r="6302" spans="1:2" x14ac:dyDescent="0.25">
      <c r="A6302" s="474">
        <v>36180</v>
      </c>
      <c r="B6302" s="475">
        <v>1.1572</v>
      </c>
    </row>
    <row r="6303" spans="1:2" x14ac:dyDescent="0.25">
      <c r="A6303" s="474">
        <v>36179</v>
      </c>
      <c r="B6303" s="475">
        <v>1.1601999999999999</v>
      </c>
    </row>
    <row r="6304" spans="1:2" x14ac:dyDescent="0.25">
      <c r="A6304" s="474">
        <v>36178</v>
      </c>
      <c r="B6304" s="475">
        <v>1.1593</v>
      </c>
    </row>
    <row r="6305" spans="1:2" x14ac:dyDescent="0.25">
      <c r="A6305" s="474">
        <v>36177</v>
      </c>
      <c r="B6305" s="475">
        <v>1.1567000000000001</v>
      </c>
    </row>
    <row r="6306" spans="1:2" x14ac:dyDescent="0.25">
      <c r="A6306" s="474">
        <v>36176</v>
      </c>
      <c r="B6306" s="475">
        <v>1.1555</v>
      </c>
    </row>
    <row r="6307" spans="1:2" x14ac:dyDescent="0.25">
      <c r="A6307" s="474">
        <v>36175</v>
      </c>
      <c r="B6307" s="475">
        <v>1.1659999999999999</v>
      </c>
    </row>
    <row r="6308" spans="1:2" x14ac:dyDescent="0.25">
      <c r="A6308" s="474">
        <v>36174</v>
      </c>
      <c r="B6308" s="475">
        <v>1.1655</v>
      </c>
    </row>
    <row r="6309" spans="1:2" x14ac:dyDescent="0.25">
      <c r="A6309" s="474">
        <v>36173</v>
      </c>
      <c r="B6309" s="475">
        <v>1.1688000000000001</v>
      </c>
    </row>
    <row r="6310" spans="1:2" x14ac:dyDescent="0.25">
      <c r="A6310" s="474">
        <v>36172</v>
      </c>
      <c r="B6310" s="475">
        <v>1.1498999999999999</v>
      </c>
    </row>
    <row r="6311" spans="1:2" x14ac:dyDescent="0.25">
      <c r="A6311" s="474">
        <v>36171</v>
      </c>
      <c r="B6311" s="475">
        <v>1.1569</v>
      </c>
    </row>
    <row r="6312" spans="1:2" x14ac:dyDescent="0.25">
      <c r="A6312" s="474">
        <v>36170</v>
      </c>
      <c r="B6312" s="475">
        <v>1.1567000000000001</v>
      </c>
    </row>
    <row r="6313" spans="1:2" x14ac:dyDescent="0.25">
      <c r="A6313" s="474">
        <v>36169</v>
      </c>
      <c r="B6313" s="475">
        <v>1.1573</v>
      </c>
    </row>
    <row r="6314" spans="1:2" x14ac:dyDescent="0.25">
      <c r="A6314" s="474">
        <v>36168</v>
      </c>
      <c r="B6314" s="475">
        <v>1.1647000000000001</v>
      </c>
    </row>
    <row r="6315" spans="1:2" x14ac:dyDescent="0.25">
      <c r="A6315" s="474">
        <v>36167</v>
      </c>
      <c r="B6315" s="475">
        <v>1.1665000000000001</v>
      </c>
    </row>
    <row r="6316" spans="1:2" x14ac:dyDescent="0.25">
      <c r="A6316" s="474">
        <v>36166</v>
      </c>
      <c r="B6316" s="475">
        <v>1.1738999999999999</v>
      </c>
    </row>
    <row r="6317" spans="1:2" x14ac:dyDescent="0.25">
      <c r="A6317" s="474">
        <v>36165</v>
      </c>
      <c r="B6317" s="475">
        <v>1.1797</v>
      </c>
    </row>
    <row r="6318" spans="1:2" x14ac:dyDescent="0.25">
      <c r="A6318" s="474">
        <v>36164</v>
      </c>
      <c r="B6318" s="475">
        <v>1.1802999999999999</v>
      </c>
    </row>
    <row r="6319" spans="1:2" x14ac:dyDescent="0.25">
      <c r="A6319" s="474">
        <v>36163</v>
      </c>
      <c r="B6319" s="475">
        <v>1.1716</v>
      </c>
    </row>
    <row r="6320" spans="1:2" x14ac:dyDescent="0.25">
      <c r="A6320" s="474">
        <v>36162</v>
      </c>
      <c r="B6320" s="475">
        <v>1.1669</v>
      </c>
    </row>
    <row r="6321" spans="1:2" x14ac:dyDescent="0.25">
      <c r="A6321" s="474">
        <v>36161</v>
      </c>
      <c r="B6321" s="475">
        <v>1.1669</v>
      </c>
    </row>
    <row r="6322" spans="1:2" x14ac:dyDescent="0.25">
      <c r="A6322" s="474">
        <v>36160</v>
      </c>
      <c r="B6322" s="475">
        <v>1.1669</v>
      </c>
    </row>
    <row r="6323" spans="1:2" x14ac:dyDescent="0.25">
      <c r="A6323" s="474">
        <v>36159</v>
      </c>
      <c r="B6323" s="475">
        <v>1.1709000000000001</v>
      </c>
    </row>
    <row r="6324" spans="1:2" x14ac:dyDescent="0.25">
      <c r="A6324" s="474">
        <v>36158</v>
      </c>
      <c r="B6324" s="475">
        <v>1.1686000000000001</v>
      </c>
    </row>
    <row r="6325" spans="1:2" x14ac:dyDescent="0.25">
      <c r="A6325" s="474">
        <v>36157</v>
      </c>
      <c r="B6325" s="475">
        <v>1.1638999999999999</v>
      </c>
    </row>
    <row r="6326" spans="1:2" x14ac:dyDescent="0.25">
      <c r="A6326" s="474">
        <v>36156</v>
      </c>
      <c r="B6326" s="475">
        <v>1.1644000000000001</v>
      </c>
    </row>
    <row r="6327" spans="1:2" x14ac:dyDescent="0.25">
      <c r="A6327" s="474">
        <v>36155</v>
      </c>
      <c r="B6327" s="475">
        <v>1.1637</v>
      </c>
    </row>
    <row r="6328" spans="1:2" x14ac:dyDescent="0.25">
      <c r="A6328" s="474">
        <v>36154</v>
      </c>
      <c r="B6328" s="475">
        <v>1.1637</v>
      </c>
    </row>
    <row r="6329" spans="1:2" x14ac:dyDescent="0.25">
      <c r="A6329" s="474">
        <v>36153</v>
      </c>
      <c r="B6329" s="475">
        <v>1.1657</v>
      </c>
    </row>
    <row r="6330" spans="1:2" x14ac:dyDescent="0.25">
      <c r="A6330" s="474">
        <v>36152</v>
      </c>
      <c r="B6330" s="475">
        <v>1.1702999999999999</v>
      </c>
    </row>
    <row r="6331" spans="1:2" x14ac:dyDescent="0.25">
      <c r="A6331" s="474">
        <v>36151</v>
      </c>
      <c r="B6331" s="475">
        <v>1.1697</v>
      </c>
    </row>
    <row r="6332" spans="1:2" x14ac:dyDescent="0.25">
      <c r="A6332" s="474">
        <v>36150</v>
      </c>
      <c r="B6332" s="475">
        <v>1.1753</v>
      </c>
    </row>
    <row r="6333" spans="1:2" x14ac:dyDescent="0.25">
      <c r="A6333" s="474">
        <v>36149</v>
      </c>
      <c r="B6333" s="475">
        <v>1.1781999999999999</v>
      </c>
    </row>
    <row r="6334" spans="1:2" x14ac:dyDescent="0.25">
      <c r="A6334" s="474">
        <v>36148</v>
      </c>
      <c r="B6334" s="475">
        <v>1.1760999999999999</v>
      </c>
    </row>
    <row r="6335" spans="1:2" x14ac:dyDescent="0.25">
      <c r="A6335" s="474">
        <v>36147</v>
      </c>
      <c r="B6335" s="475">
        <v>1.1787000000000001</v>
      </c>
    </row>
    <row r="6336" spans="1:2" x14ac:dyDescent="0.25">
      <c r="A6336" s="474">
        <v>36146</v>
      </c>
      <c r="B6336" s="475">
        <v>1.1755</v>
      </c>
    </row>
    <row r="6337" spans="1:2" x14ac:dyDescent="0.25">
      <c r="A6337" s="474">
        <v>36145</v>
      </c>
      <c r="B6337" s="475">
        <v>1.1775</v>
      </c>
    </row>
    <row r="6338" spans="1:2" x14ac:dyDescent="0.25">
      <c r="A6338" s="474">
        <v>36144</v>
      </c>
      <c r="B6338" s="475">
        <v>1.1807000000000001</v>
      </c>
    </row>
    <row r="6340" spans="1:2" x14ac:dyDescent="0.25">
      <c r="A6340" s="690" t="s">
        <v>308</v>
      </c>
      <c r="B6340" s="690">
        <v>1.2165999999999999</v>
      </c>
    </row>
    <row r="6341" spans="1:2" x14ac:dyDescent="0.25">
      <c r="A6341" s="690" t="s">
        <v>309</v>
      </c>
      <c r="B6341" s="690">
        <v>0.82789999999999997</v>
      </c>
    </row>
    <row r="6342" spans="1:2" x14ac:dyDescent="0.25">
      <c r="A6342" s="690" t="s">
        <v>310</v>
      </c>
      <c r="B6342" s="69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ColWidth="11" defaultRowHeight="15" x14ac:dyDescent="0.25"/>
  <cols>
    <col min="1" max="2" width="17.5" style="476" customWidth="1"/>
    <col min="3" max="16384" width="11" style="333"/>
  </cols>
  <sheetData>
    <row r="1" spans="1:2" x14ac:dyDescent="0.25">
      <c r="A1" s="1450" t="s">
        <v>311</v>
      </c>
      <c r="B1" s="1450"/>
    </row>
    <row r="2" spans="1:2" x14ac:dyDescent="0.25">
      <c r="A2" s="1450" t="s">
        <v>305</v>
      </c>
      <c r="B2" s="1450"/>
    </row>
    <row r="5" spans="1:2" x14ac:dyDescent="0.25">
      <c r="A5" s="334" t="s">
        <v>306</v>
      </c>
      <c r="B5" s="334" t="s">
        <v>307</v>
      </c>
    </row>
    <row r="6" spans="1:2" x14ac:dyDescent="0.25">
      <c r="A6" s="477">
        <v>42460</v>
      </c>
      <c r="B6" s="475">
        <v>1.1125</v>
      </c>
    </row>
    <row r="7" spans="1:2" x14ac:dyDescent="0.25">
      <c r="A7" s="477">
        <v>42429</v>
      </c>
      <c r="B7" s="475">
        <v>1.1103000000000001</v>
      </c>
    </row>
    <row r="8" spans="1:2" x14ac:dyDescent="0.25">
      <c r="A8" s="477">
        <v>42400</v>
      </c>
      <c r="B8" s="475">
        <v>1.0864</v>
      </c>
    </row>
    <row r="9" spans="1:2" x14ac:dyDescent="0.25">
      <c r="A9" s="477">
        <v>42369</v>
      </c>
      <c r="B9" s="475">
        <v>1.0894999999999999</v>
      </c>
    </row>
    <row r="10" spans="1:2" x14ac:dyDescent="0.25">
      <c r="A10" s="477">
        <v>42338</v>
      </c>
      <c r="B10" s="475">
        <v>1.0731999999999999</v>
      </c>
    </row>
    <row r="11" spans="1:2" x14ac:dyDescent="0.25">
      <c r="A11" s="477">
        <v>42308</v>
      </c>
      <c r="B11" s="475">
        <v>1.1223000000000001</v>
      </c>
    </row>
    <row r="12" spans="1:2" x14ac:dyDescent="0.25">
      <c r="A12" s="477">
        <v>42277</v>
      </c>
      <c r="B12" s="475">
        <v>1.1234999999999999</v>
      </c>
    </row>
    <row r="13" spans="1:2" x14ac:dyDescent="0.25">
      <c r="A13" s="477">
        <v>42247</v>
      </c>
      <c r="B13" s="475">
        <v>1.1132</v>
      </c>
    </row>
    <row r="14" spans="1:2" x14ac:dyDescent="0.25">
      <c r="A14" s="477">
        <v>42216</v>
      </c>
      <c r="B14" s="475">
        <v>1.1004</v>
      </c>
    </row>
    <row r="15" spans="1:2" x14ac:dyDescent="0.25">
      <c r="A15" s="477">
        <v>42185</v>
      </c>
      <c r="B15" s="475">
        <v>1.1217999999999999</v>
      </c>
    </row>
    <row r="16" spans="1:2" x14ac:dyDescent="0.25">
      <c r="A16" s="477">
        <v>42155</v>
      </c>
      <c r="B16" s="475">
        <v>1.1163000000000001</v>
      </c>
    </row>
    <row r="17" spans="1:2" x14ac:dyDescent="0.25">
      <c r="A17" s="477">
        <v>42124</v>
      </c>
      <c r="B17" s="475">
        <v>1.0804</v>
      </c>
    </row>
    <row r="18" spans="1:2" x14ac:dyDescent="0.25">
      <c r="A18" s="477">
        <v>42094</v>
      </c>
      <c r="B18" s="475">
        <v>1.0826</v>
      </c>
    </row>
    <row r="19" spans="1:2" x14ac:dyDescent="0.25">
      <c r="A19" s="477">
        <v>42063</v>
      </c>
      <c r="B19" s="475">
        <v>1.1348</v>
      </c>
    </row>
    <row r="20" spans="1:2" x14ac:dyDescent="0.25">
      <c r="A20" s="477">
        <v>42035</v>
      </c>
      <c r="B20" s="475">
        <v>1.1637999999999999</v>
      </c>
    </row>
    <row r="21" spans="1:2" x14ac:dyDescent="0.25">
      <c r="A21" s="477">
        <v>42004</v>
      </c>
      <c r="B21" s="475">
        <v>1.2309000000000001</v>
      </c>
    </row>
    <row r="22" spans="1:2" x14ac:dyDescent="0.25">
      <c r="A22" s="477">
        <v>41973</v>
      </c>
      <c r="B22" s="475">
        <v>1.2472000000000001</v>
      </c>
    </row>
    <row r="23" spans="1:2" x14ac:dyDescent="0.25">
      <c r="A23" s="477">
        <v>41943</v>
      </c>
      <c r="B23" s="475">
        <v>1.2668999999999999</v>
      </c>
    </row>
    <row r="24" spans="1:2" x14ac:dyDescent="0.25">
      <c r="A24" s="477">
        <v>41912</v>
      </c>
      <c r="B24" s="475">
        <v>1.2894000000000001</v>
      </c>
    </row>
    <row r="25" spans="1:2" x14ac:dyDescent="0.25">
      <c r="A25" s="477">
        <v>41882</v>
      </c>
      <c r="B25" s="475">
        <v>1.3319000000000001</v>
      </c>
    </row>
    <row r="26" spans="1:2" x14ac:dyDescent="0.25">
      <c r="A26" s="477">
        <v>41851</v>
      </c>
      <c r="B26" s="475">
        <v>1.3541000000000001</v>
      </c>
    </row>
    <row r="27" spans="1:2" x14ac:dyDescent="0.25">
      <c r="A27" s="477">
        <v>41820</v>
      </c>
      <c r="B27" s="475">
        <v>1.3599000000000001</v>
      </c>
    </row>
    <row r="28" spans="1:2" x14ac:dyDescent="0.25">
      <c r="A28" s="477">
        <v>41790</v>
      </c>
      <c r="B28" s="475">
        <v>1.3734999999999999</v>
      </c>
    </row>
    <row r="29" spans="1:2" x14ac:dyDescent="0.25">
      <c r="A29" s="477">
        <v>41759</v>
      </c>
      <c r="B29" s="475">
        <v>1.3808</v>
      </c>
    </row>
    <row r="30" spans="1:2" x14ac:dyDescent="0.25">
      <c r="A30" s="477">
        <v>41729</v>
      </c>
      <c r="B30" s="475">
        <v>1.3825000000000001</v>
      </c>
    </row>
    <row r="31" spans="1:2" x14ac:dyDescent="0.25">
      <c r="A31" s="477">
        <v>41698</v>
      </c>
      <c r="B31" s="475">
        <v>1.3652</v>
      </c>
    </row>
    <row r="32" spans="1:2" x14ac:dyDescent="0.25">
      <c r="A32" s="477">
        <v>41670</v>
      </c>
      <c r="B32" s="475">
        <v>1.3625</v>
      </c>
    </row>
    <row r="33" spans="1:2" x14ac:dyDescent="0.25">
      <c r="A33" s="477">
        <v>41639</v>
      </c>
      <c r="B33" s="475">
        <v>1.37</v>
      </c>
    </row>
    <row r="34" spans="1:2" x14ac:dyDescent="0.25">
      <c r="A34" s="477">
        <v>41608</v>
      </c>
      <c r="B34" s="475">
        <v>1.3492</v>
      </c>
    </row>
    <row r="35" spans="1:2" x14ac:dyDescent="0.25">
      <c r="A35" s="477">
        <v>41578</v>
      </c>
      <c r="B35" s="475">
        <v>1.3638999999999999</v>
      </c>
    </row>
    <row r="36" spans="1:2" x14ac:dyDescent="0.25">
      <c r="A36" s="477">
        <v>41547</v>
      </c>
      <c r="B36" s="475">
        <v>1.3352999999999999</v>
      </c>
    </row>
    <row r="37" spans="1:2" x14ac:dyDescent="0.25">
      <c r="A37" s="477">
        <v>41517</v>
      </c>
      <c r="B37" s="475">
        <v>1.3317000000000001</v>
      </c>
    </row>
    <row r="38" spans="1:2" x14ac:dyDescent="0.25">
      <c r="A38" s="477">
        <v>41486</v>
      </c>
      <c r="B38" s="475">
        <v>1.3081</v>
      </c>
    </row>
    <row r="39" spans="1:2" x14ac:dyDescent="0.25">
      <c r="A39" s="477">
        <v>41455</v>
      </c>
      <c r="B39" s="475">
        <v>1.3173999999999999</v>
      </c>
    </row>
    <row r="40" spans="1:2" x14ac:dyDescent="0.25">
      <c r="A40" s="477">
        <v>41425</v>
      </c>
      <c r="B40" s="475">
        <v>1.298</v>
      </c>
    </row>
    <row r="41" spans="1:2" x14ac:dyDescent="0.25">
      <c r="A41" s="477">
        <v>41394</v>
      </c>
      <c r="B41" s="475">
        <v>1.3022</v>
      </c>
    </row>
    <row r="42" spans="1:2" x14ac:dyDescent="0.25">
      <c r="A42" s="477">
        <v>41364</v>
      </c>
      <c r="B42" s="475">
        <v>1.2965</v>
      </c>
    </row>
    <row r="43" spans="1:2" x14ac:dyDescent="0.25">
      <c r="A43" s="477">
        <v>41333</v>
      </c>
      <c r="B43" s="475">
        <v>1.3367</v>
      </c>
    </row>
    <row r="44" spans="1:2" x14ac:dyDescent="0.25">
      <c r="A44" s="477">
        <v>41305</v>
      </c>
      <c r="B44" s="475">
        <v>1.329</v>
      </c>
    </row>
    <row r="45" spans="1:2" x14ac:dyDescent="0.25">
      <c r="A45" s="477">
        <v>41274</v>
      </c>
      <c r="B45" s="475">
        <v>1.3111999999999999</v>
      </c>
    </row>
    <row r="46" spans="1:2" x14ac:dyDescent="0.25">
      <c r="A46" s="477">
        <v>41243</v>
      </c>
      <c r="B46" s="475">
        <v>1.2827999999999999</v>
      </c>
    </row>
    <row r="47" spans="1:2" x14ac:dyDescent="0.25">
      <c r="A47" s="477">
        <v>41213</v>
      </c>
      <c r="B47" s="475">
        <v>1.2971999999999999</v>
      </c>
    </row>
    <row r="48" spans="1:2" x14ac:dyDescent="0.25">
      <c r="A48" s="477">
        <v>41182</v>
      </c>
      <c r="B48" s="475">
        <v>1.2864</v>
      </c>
    </row>
    <row r="49" spans="1:2" x14ac:dyDescent="0.25">
      <c r="A49" s="477">
        <v>41152</v>
      </c>
      <c r="B49" s="475">
        <v>1.2392000000000001</v>
      </c>
    </row>
    <row r="50" spans="1:2" x14ac:dyDescent="0.25">
      <c r="A50" s="477">
        <v>41121</v>
      </c>
      <c r="B50" s="475">
        <v>1.2296</v>
      </c>
    </row>
    <row r="51" spans="1:2" x14ac:dyDescent="0.25">
      <c r="A51" s="477">
        <v>41090</v>
      </c>
      <c r="B51" s="475">
        <v>1.2543</v>
      </c>
    </row>
    <row r="52" spans="1:2" x14ac:dyDescent="0.25">
      <c r="A52" s="477">
        <v>41060</v>
      </c>
      <c r="B52" s="475">
        <v>1.2811999999999999</v>
      </c>
    </row>
    <row r="53" spans="1:2" x14ac:dyDescent="0.25">
      <c r="A53" s="477">
        <v>41029</v>
      </c>
      <c r="B53" s="475">
        <v>1.3165</v>
      </c>
    </row>
    <row r="54" spans="1:2" x14ac:dyDescent="0.25">
      <c r="A54" s="477">
        <v>40999</v>
      </c>
      <c r="B54" s="475">
        <v>1.3208</v>
      </c>
    </row>
    <row r="55" spans="1:2" x14ac:dyDescent="0.25">
      <c r="A55" s="477">
        <v>40968</v>
      </c>
      <c r="B55" s="475">
        <v>1.323</v>
      </c>
    </row>
    <row r="56" spans="1:2" x14ac:dyDescent="0.25">
      <c r="A56" s="477">
        <v>40939</v>
      </c>
      <c r="B56" s="475">
        <v>1.2899</v>
      </c>
    </row>
    <row r="57" spans="1:2" x14ac:dyDescent="0.25">
      <c r="A57" s="477">
        <v>40908</v>
      </c>
      <c r="B57" s="475">
        <v>1.3170999999999999</v>
      </c>
    </row>
    <row r="58" spans="1:2" x14ac:dyDescent="0.25">
      <c r="A58" s="477">
        <v>40877</v>
      </c>
      <c r="B58" s="475">
        <v>1.3565</v>
      </c>
    </row>
    <row r="59" spans="1:2" x14ac:dyDescent="0.25">
      <c r="A59" s="477">
        <v>40847</v>
      </c>
      <c r="B59" s="475">
        <v>1.3716999999999999</v>
      </c>
    </row>
    <row r="60" spans="1:2" x14ac:dyDescent="0.25">
      <c r="A60" s="477">
        <v>40816</v>
      </c>
      <c r="B60" s="475">
        <v>1.3774</v>
      </c>
    </row>
    <row r="61" spans="1:2" x14ac:dyDescent="0.25">
      <c r="A61" s="477">
        <v>40786</v>
      </c>
      <c r="B61" s="475">
        <v>1.4342999999999999</v>
      </c>
    </row>
    <row r="62" spans="1:2" x14ac:dyDescent="0.25">
      <c r="A62" s="477">
        <v>40755</v>
      </c>
      <c r="B62" s="475">
        <v>1.4302999999999999</v>
      </c>
    </row>
    <row r="63" spans="1:2" x14ac:dyDescent="0.25">
      <c r="A63" s="477">
        <v>40724</v>
      </c>
      <c r="B63" s="475">
        <v>1.4386000000000001</v>
      </c>
    </row>
    <row r="64" spans="1:2" x14ac:dyDescent="0.25">
      <c r="A64" s="477">
        <v>40694</v>
      </c>
      <c r="B64" s="475">
        <v>1.4327000000000001</v>
      </c>
    </row>
    <row r="65" spans="1:2" x14ac:dyDescent="0.25">
      <c r="A65" s="477">
        <v>40663</v>
      </c>
      <c r="B65" s="475">
        <v>1.4456</v>
      </c>
    </row>
    <row r="66" spans="1:2" x14ac:dyDescent="0.25">
      <c r="A66" s="477">
        <v>40633</v>
      </c>
      <c r="B66" s="475">
        <v>1.4013</v>
      </c>
    </row>
    <row r="67" spans="1:2" x14ac:dyDescent="0.25">
      <c r="A67" s="477">
        <v>40602</v>
      </c>
      <c r="B67" s="475">
        <v>1.3651</v>
      </c>
    </row>
    <row r="68" spans="1:2" x14ac:dyDescent="0.25">
      <c r="A68" s="477">
        <v>40574</v>
      </c>
      <c r="B68" s="475">
        <v>1.3363</v>
      </c>
    </row>
    <row r="69" spans="1:2" x14ac:dyDescent="0.25">
      <c r="A69" s="477">
        <v>40543</v>
      </c>
      <c r="B69" s="475">
        <v>1.3222</v>
      </c>
    </row>
    <row r="70" spans="1:2" x14ac:dyDescent="0.25">
      <c r="A70" s="477">
        <v>40512</v>
      </c>
      <c r="B70" s="475">
        <v>1.3666</v>
      </c>
    </row>
    <row r="71" spans="1:2" x14ac:dyDescent="0.25">
      <c r="A71" s="477">
        <v>40482</v>
      </c>
      <c r="B71" s="475">
        <v>1.3903000000000001</v>
      </c>
    </row>
    <row r="72" spans="1:2" x14ac:dyDescent="0.25">
      <c r="A72" s="477">
        <v>40451</v>
      </c>
      <c r="B72" s="475">
        <v>1.3061</v>
      </c>
    </row>
    <row r="73" spans="1:2" x14ac:dyDescent="0.25">
      <c r="A73" s="477">
        <v>40421</v>
      </c>
      <c r="B73" s="475">
        <v>1.29</v>
      </c>
    </row>
    <row r="74" spans="1:2" x14ac:dyDescent="0.25">
      <c r="A74" s="477">
        <v>40390</v>
      </c>
      <c r="B74" s="475">
        <v>1.2781</v>
      </c>
    </row>
    <row r="75" spans="1:2" x14ac:dyDescent="0.25">
      <c r="A75" s="477">
        <v>40359</v>
      </c>
      <c r="B75" s="475">
        <v>1.2211000000000001</v>
      </c>
    </row>
    <row r="76" spans="1:2" x14ac:dyDescent="0.25">
      <c r="A76" s="477">
        <v>40329</v>
      </c>
      <c r="B76" s="475">
        <v>1.2587999999999999</v>
      </c>
    </row>
    <row r="77" spans="1:2" x14ac:dyDescent="0.25">
      <c r="A77" s="477">
        <v>40298</v>
      </c>
      <c r="B77" s="475">
        <v>1.3434999999999999</v>
      </c>
    </row>
    <row r="78" spans="1:2" x14ac:dyDescent="0.25">
      <c r="A78" s="477">
        <v>40268</v>
      </c>
      <c r="B78" s="475">
        <v>1.3573999999999999</v>
      </c>
    </row>
    <row r="79" spans="1:2" x14ac:dyDescent="0.25">
      <c r="A79" s="477">
        <v>40237</v>
      </c>
      <c r="B79" s="475">
        <v>1.3672</v>
      </c>
    </row>
    <row r="80" spans="1:2" x14ac:dyDescent="0.25">
      <c r="A80" s="477">
        <v>40209</v>
      </c>
      <c r="B80" s="475">
        <v>1.4263999999999999</v>
      </c>
    </row>
    <row r="81" spans="1:2" x14ac:dyDescent="0.25">
      <c r="A81" s="477">
        <v>40178</v>
      </c>
      <c r="B81" s="475">
        <v>1.4581999999999999</v>
      </c>
    </row>
    <row r="82" spans="1:2" x14ac:dyDescent="0.25">
      <c r="A82" s="477">
        <v>40147</v>
      </c>
      <c r="B82" s="475">
        <v>1.4904999999999999</v>
      </c>
    </row>
    <row r="83" spans="1:2" x14ac:dyDescent="0.25">
      <c r="A83" s="477">
        <v>40117</v>
      </c>
      <c r="B83" s="475">
        <v>1.4810000000000001</v>
      </c>
    </row>
    <row r="84" spans="1:2" x14ac:dyDescent="0.25">
      <c r="A84" s="477">
        <v>40086</v>
      </c>
      <c r="B84" s="475">
        <v>1.4559</v>
      </c>
    </row>
    <row r="85" spans="1:2" x14ac:dyDescent="0.25">
      <c r="A85" s="477">
        <v>40056</v>
      </c>
      <c r="B85" s="475">
        <v>1.4258999999999999</v>
      </c>
    </row>
    <row r="86" spans="1:2" x14ac:dyDescent="0.25">
      <c r="A86" s="477">
        <v>40025</v>
      </c>
      <c r="B86" s="475">
        <v>1.4072</v>
      </c>
    </row>
    <row r="87" spans="1:2" x14ac:dyDescent="0.25">
      <c r="A87" s="477">
        <v>39994</v>
      </c>
      <c r="B87" s="475">
        <v>1.401</v>
      </c>
    </row>
    <row r="88" spans="1:2" x14ac:dyDescent="0.25">
      <c r="A88" s="477">
        <v>39964</v>
      </c>
      <c r="B88" s="475">
        <v>1.3660000000000001</v>
      </c>
    </row>
    <row r="89" spans="1:2" x14ac:dyDescent="0.25">
      <c r="A89" s="477">
        <v>39933</v>
      </c>
      <c r="B89" s="475">
        <v>1.3205</v>
      </c>
    </row>
    <row r="90" spans="1:2" x14ac:dyDescent="0.25">
      <c r="A90" s="477">
        <v>39903</v>
      </c>
      <c r="B90" s="475">
        <v>1.3052999999999999</v>
      </c>
    </row>
    <row r="91" spans="1:2" x14ac:dyDescent="0.25">
      <c r="A91" s="477">
        <v>39872</v>
      </c>
      <c r="B91" s="475">
        <v>1.2807999999999999</v>
      </c>
    </row>
    <row r="92" spans="1:2" x14ac:dyDescent="0.25">
      <c r="A92" s="477">
        <v>39844</v>
      </c>
      <c r="B92" s="475">
        <v>1.3314999999999999</v>
      </c>
    </row>
    <row r="93" spans="1:2" x14ac:dyDescent="0.25">
      <c r="A93" s="477">
        <v>39813</v>
      </c>
      <c r="B93" s="475">
        <v>1.3511</v>
      </c>
    </row>
    <row r="94" spans="1:2" x14ac:dyDescent="0.25">
      <c r="A94" s="477">
        <v>39782</v>
      </c>
      <c r="B94" s="475">
        <v>1.2706</v>
      </c>
    </row>
    <row r="95" spans="1:2" x14ac:dyDescent="0.25">
      <c r="A95" s="477">
        <v>39752</v>
      </c>
      <c r="B95" s="475">
        <v>1.331</v>
      </c>
    </row>
    <row r="96" spans="1:2" x14ac:dyDescent="0.25">
      <c r="A96" s="477">
        <v>39721</v>
      </c>
      <c r="B96" s="475">
        <v>1.4380999999999999</v>
      </c>
    </row>
    <row r="97" spans="1:2" x14ac:dyDescent="0.25">
      <c r="A97" s="477">
        <v>39691</v>
      </c>
      <c r="B97" s="475">
        <v>1.4964</v>
      </c>
    </row>
    <row r="98" spans="1:2" x14ac:dyDescent="0.25">
      <c r="A98" s="477">
        <v>39660</v>
      </c>
      <c r="B98" s="475">
        <v>1.5773999999999999</v>
      </c>
    </row>
    <row r="99" spans="1:2" x14ac:dyDescent="0.25">
      <c r="A99" s="477">
        <v>39629</v>
      </c>
      <c r="B99" s="475">
        <v>1.5578000000000001</v>
      </c>
    </row>
    <row r="100" spans="1:2" x14ac:dyDescent="0.25">
      <c r="A100" s="477">
        <v>39599</v>
      </c>
      <c r="B100" s="475">
        <v>1.5559000000000001</v>
      </c>
    </row>
    <row r="101" spans="1:2" x14ac:dyDescent="0.25">
      <c r="A101" s="477">
        <v>39568</v>
      </c>
      <c r="B101" s="475">
        <v>1.5752999999999999</v>
      </c>
    </row>
    <row r="102" spans="1:2" x14ac:dyDescent="0.25">
      <c r="A102" s="477">
        <v>39538</v>
      </c>
      <c r="B102" s="475">
        <v>1.5504</v>
      </c>
    </row>
    <row r="103" spans="1:2" x14ac:dyDescent="0.25">
      <c r="A103" s="477">
        <v>39507</v>
      </c>
      <c r="B103" s="475">
        <v>1.4733000000000001</v>
      </c>
    </row>
    <row r="104" spans="1:2" x14ac:dyDescent="0.25">
      <c r="A104" s="477">
        <v>39478</v>
      </c>
      <c r="B104" s="475">
        <v>1.4703999999999999</v>
      </c>
    </row>
    <row r="105" spans="1:2" x14ac:dyDescent="0.25">
      <c r="A105" s="477">
        <v>39447</v>
      </c>
      <c r="B105" s="475">
        <v>1.4557</v>
      </c>
    </row>
    <row r="106" spans="1:2" x14ac:dyDescent="0.25">
      <c r="A106" s="477">
        <v>39416</v>
      </c>
      <c r="B106" s="475">
        <v>1.4676</v>
      </c>
    </row>
    <row r="107" spans="1:2" x14ac:dyDescent="0.25">
      <c r="A107" s="477">
        <v>39386</v>
      </c>
      <c r="B107" s="475">
        <v>1.4231</v>
      </c>
    </row>
    <row r="108" spans="1:2" x14ac:dyDescent="0.25">
      <c r="A108" s="477">
        <v>39355</v>
      </c>
      <c r="B108" s="475">
        <v>1.3904000000000001</v>
      </c>
    </row>
    <row r="109" spans="1:2" x14ac:dyDescent="0.25">
      <c r="A109" s="477">
        <v>39325</v>
      </c>
      <c r="B109" s="475">
        <v>1.3628</v>
      </c>
    </row>
    <row r="110" spans="1:2" x14ac:dyDescent="0.25">
      <c r="A110" s="477">
        <v>39294</v>
      </c>
      <c r="B110" s="475">
        <v>1.371</v>
      </c>
    </row>
    <row r="111" spans="1:2" x14ac:dyDescent="0.25">
      <c r="A111" s="477">
        <v>39263</v>
      </c>
      <c r="B111" s="475">
        <v>1.3421000000000001</v>
      </c>
    </row>
    <row r="112" spans="1:2" x14ac:dyDescent="0.25">
      <c r="A112" s="477">
        <v>39233</v>
      </c>
      <c r="B112" s="475">
        <v>1.3514999999999999</v>
      </c>
    </row>
    <row r="113" spans="1:2" x14ac:dyDescent="0.25">
      <c r="A113" s="477">
        <v>39202</v>
      </c>
      <c r="B113" s="475">
        <v>1.3507</v>
      </c>
    </row>
    <row r="114" spans="1:2" x14ac:dyDescent="0.25">
      <c r="A114" s="477">
        <v>39172</v>
      </c>
      <c r="B114" s="475">
        <v>1.3241000000000001</v>
      </c>
    </row>
    <row r="115" spans="1:2" x14ac:dyDescent="0.25">
      <c r="A115" s="477">
        <v>39141</v>
      </c>
      <c r="B115" s="475">
        <v>1.3072999999999999</v>
      </c>
    </row>
    <row r="116" spans="1:2" x14ac:dyDescent="0.25">
      <c r="A116" s="477">
        <v>39113</v>
      </c>
      <c r="B116" s="475">
        <v>1.2989999999999999</v>
      </c>
    </row>
    <row r="117" spans="1:2" x14ac:dyDescent="0.25">
      <c r="A117" s="477">
        <v>39082</v>
      </c>
      <c r="B117" s="475">
        <v>1.3198000000000001</v>
      </c>
    </row>
    <row r="118" spans="1:2" x14ac:dyDescent="0.25">
      <c r="A118" s="477">
        <v>39051</v>
      </c>
      <c r="B118" s="475">
        <v>1.2876000000000001</v>
      </c>
    </row>
    <row r="119" spans="1:2" x14ac:dyDescent="0.25">
      <c r="A119" s="477">
        <v>39021</v>
      </c>
      <c r="B119" s="475">
        <v>1.2617</v>
      </c>
    </row>
    <row r="120" spans="1:2" x14ac:dyDescent="0.25">
      <c r="A120" s="477">
        <v>38990</v>
      </c>
      <c r="B120" s="475">
        <v>1.2732000000000001</v>
      </c>
    </row>
    <row r="121" spans="1:2" x14ac:dyDescent="0.25">
      <c r="A121" s="477">
        <v>38960</v>
      </c>
      <c r="B121" s="475">
        <v>1.2804</v>
      </c>
    </row>
    <row r="122" spans="1:2" x14ac:dyDescent="0.25">
      <c r="A122" s="477">
        <v>38929</v>
      </c>
      <c r="B122" s="475">
        <v>1.2705</v>
      </c>
    </row>
    <row r="123" spans="1:2" x14ac:dyDescent="0.25">
      <c r="A123" s="477">
        <v>38898</v>
      </c>
      <c r="B123" s="475">
        <v>1.2665999999999999</v>
      </c>
    </row>
    <row r="124" spans="1:2" x14ac:dyDescent="0.25">
      <c r="A124" s="477">
        <v>38868</v>
      </c>
      <c r="B124" s="475">
        <v>1.2768999999999999</v>
      </c>
    </row>
    <row r="125" spans="1:2" x14ac:dyDescent="0.25">
      <c r="A125" s="477">
        <v>38837</v>
      </c>
      <c r="B125" s="475">
        <v>1.2259</v>
      </c>
    </row>
    <row r="126" spans="1:2" x14ac:dyDescent="0.25">
      <c r="A126" s="477">
        <v>38807</v>
      </c>
      <c r="B126" s="475">
        <v>1.2028000000000001</v>
      </c>
    </row>
    <row r="127" spans="1:2" x14ac:dyDescent="0.25">
      <c r="A127" s="477">
        <v>38776</v>
      </c>
      <c r="B127" s="475">
        <v>1.1941999999999999</v>
      </c>
    </row>
    <row r="128" spans="1:2" x14ac:dyDescent="0.25">
      <c r="A128" s="477">
        <v>38748</v>
      </c>
      <c r="B128" s="475">
        <v>1.2097</v>
      </c>
    </row>
    <row r="129" spans="1:2" x14ac:dyDescent="0.25">
      <c r="A129" s="477">
        <v>38717</v>
      </c>
      <c r="B129" s="475">
        <v>1.1853</v>
      </c>
    </row>
    <row r="130" spans="1:2" x14ac:dyDescent="0.25">
      <c r="A130" s="477">
        <v>38686</v>
      </c>
      <c r="B130" s="475">
        <v>1.1780999999999999</v>
      </c>
    </row>
    <row r="131" spans="1:2" x14ac:dyDescent="0.25">
      <c r="A131" s="477">
        <v>38656</v>
      </c>
      <c r="B131" s="475">
        <v>1.2035</v>
      </c>
    </row>
    <row r="132" spans="1:2" x14ac:dyDescent="0.25">
      <c r="A132" s="477">
        <v>38625</v>
      </c>
      <c r="B132" s="475">
        <v>1.2261</v>
      </c>
    </row>
    <row r="133" spans="1:2" x14ac:dyDescent="0.25">
      <c r="A133" s="477">
        <v>38595</v>
      </c>
      <c r="B133" s="475">
        <v>1.2301</v>
      </c>
    </row>
    <row r="134" spans="1:2" x14ac:dyDescent="0.25">
      <c r="A134" s="477">
        <v>38564</v>
      </c>
      <c r="B134" s="475">
        <v>1.2040999999999999</v>
      </c>
    </row>
    <row r="135" spans="1:2" x14ac:dyDescent="0.25">
      <c r="A135" s="477">
        <v>38533</v>
      </c>
      <c r="B135" s="475">
        <v>1.2161</v>
      </c>
    </row>
    <row r="136" spans="1:2" x14ac:dyDescent="0.25">
      <c r="A136" s="477">
        <v>38503</v>
      </c>
      <c r="B136" s="475">
        <v>1.2677</v>
      </c>
    </row>
    <row r="137" spans="1:2" x14ac:dyDescent="0.25">
      <c r="A137" s="477">
        <v>38472</v>
      </c>
      <c r="B137" s="475">
        <v>1.2939000000000001</v>
      </c>
    </row>
    <row r="138" spans="1:2" x14ac:dyDescent="0.25">
      <c r="A138" s="477">
        <v>38442</v>
      </c>
      <c r="B138" s="475">
        <v>1.3194999999999999</v>
      </c>
    </row>
    <row r="139" spans="1:2" x14ac:dyDescent="0.25">
      <c r="A139" s="477">
        <v>38411</v>
      </c>
      <c r="B139" s="475">
        <v>1.3012999999999999</v>
      </c>
    </row>
    <row r="140" spans="1:2" x14ac:dyDescent="0.25">
      <c r="A140" s="477">
        <v>38383</v>
      </c>
      <c r="B140" s="475">
        <v>1.3123</v>
      </c>
    </row>
    <row r="141" spans="1:2" x14ac:dyDescent="0.25">
      <c r="A141" s="477">
        <v>38352</v>
      </c>
      <c r="B141" s="475">
        <v>1.3404</v>
      </c>
    </row>
    <row r="142" spans="1:2" x14ac:dyDescent="0.25">
      <c r="A142" s="477">
        <v>38321</v>
      </c>
      <c r="B142" s="475">
        <v>1.3019000000000001</v>
      </c>
    </row>
    <row r="143" spans="1:2" x14ac:dyDescent="0.25">
      <c r="A143" s="477">
        <v>38291</v>
      </c>
      <c r="B143" s="475">
        <v>1.2519</v>
      </c>
    </row>
    <row r="144" spans="1:2" x14ac:dyDescent="0.25">
      <c r="A144" s="477">
        <v>38260</v>
      </c>
      <c r="B144" s="475">
        <v>1.2213000000000001</v>
      </c>
    </row>
    <row r="145" spans="1:2" x14ac:dyDescent="0.25">
      <c r="A145" s="477">
        <v>38230</v>
      </c>
      <c r="B145" s="475">
        <v>1.2202</v>
      </c>
    </row>
    <row r="146" spans="1:2" x14ac:dyDescent="0.25">
      <c r="A146" s="477">
        <v>38199</v>
      </c>
      <c r="B146" s="475">
        <v>1.2267999999999999</v>
      </c>
    </row>
    <row r="147" spans="1:2" x14ac:dyDescent="0.25">
      <c r="A147" s="477">
        <v>38168</v>
      </c>
      <c r="B147" s="475">
        <v>1.2148000000000001</v>
      </c>
    </row>
    <row r="148" spans="1:2" x14ac:dyDescent="0.25">
      <c r="A148" s="477">
        <v>38138</v>
      </c>
      <c r="B148" s="475">
        <v>1.2005999999999999</v>
      </c>
    </row>
    <row r="149" spans="1:2" x14ac:dyDescent="0.25">
      <c r="A149" s="477">
        <v>38107</v>
      </c>
      <c r="B149" s="475">
        <v>1.2</v>
      </c>
    </row>
    <row r="150" spans="1:2" x14ac:dyDescent="0.25">
      <c r="A150" s="477">
        <v>38077</v>
      </c>
      <c r="B150" s="475">
        <v>1.2259</v>
      </c>
    </row>
    <row r="151" spans="1:2" x14ac:dyDescent="0.25">
      <c r="A151" s="477">
        <v>38046</v>
      </c>
      <c r="B151" s="475">
        <v>1.2617</v>
      </c>
    </row>
    <row r="152" spans="1:2" x14ac:dyDescent="0.25">
      <c r="A152" s="477">
        <v>38017</v>
      </c>
      <c r="B152" s="475">
        <v>1.2592000000000001</v>
      </c>
    </row>
    <row r="153" spans="1:2" x14ac:dyDescent="0.25">
      <c r="A153" s="477">
        <v>37986</v>
      </c>
      <c r="B153" s="475">
        <v>1.2310000000000001</v>
      </c>
    </row>
    <row r="154" spans="1:2" x14ac:dyDescent="0.25">
      <c r="A154" s="477">
        <v>37955</v>
      </c>
      <c r="B154" s="475">
        <v>1.1725000000000001</v>
      </c>
    </row>
    <row r="155" spans="1:2" x14ac:dyDescent="0.25">
      <c r="A155" s="477">
        <v>37925</v>
      </c>
      <c r="B155" s="475">
        <v>1.1698999999999999</v>
      </c>
    </row>
    <row r="156" spans="1:2" x14ac:dyDescent="0.25">
      <c r="A156" s="477">
        <v>37894</v>
      </c>
      <c r="B156" s="475">
        <v>1.1272</v>
      </c>
    </row>
    <row r="157" spans="1:2" x14ac:dyDescent="0.25">
      <c r="A157" s="477">
        <v>37864</v>
      </c>
      <c r="B157" s="475">
        <v>1.1146</v>
      </c>
    </row>
    <row r="158" spans="1:2" x14ac:dyDescent="0.25">
      <c r="A158" s="477">
        <v>37833</v>
      </c>
      <c r="B158" s="475">
        <v>1.1373</v>
      </c>
    </row>
    <row r="159" spans="1:2" x14ac:dyDescent="0.25">
      <c r="A159" s="477">
        <v>37802</v>
      </c>
      <c r="B159" s="475">
        <v>1.1662999999999999</v>
      </c>
    </row>
    <row r="160" spans="1:2" x14ac:dyDescent="0.25">
      <c r="A160" s="477">
        <v>37772</v>
      </c>
      <c r="B160" s="475">
        <v>1.1574</v>
      </c>
    </row>
    <row r="161" spans="1:2" x14ac:dyDescent="0.25">
      <c r="A161" s="477">
        <v>37741</v>
      </c>
      <c r="B161" s="475">
        <v>1.0865</v>
      </c>
    </row>
    <row r="162" spans="1:2" x14ac:dyDescent="0.25">
      <c r="A162" s="477">
        <v>37711</v>
      </c>
      <c r="B162" s="475">
        <v>1.0789</v>
      </c>
    </row>
    <row r="163" spans="1:2" x14ac:dyDescent="0.25">
      <c r="A163" s="477">
        <v>37680</v>
      </c>
      <c r="B163" s="475">
        <v>1.0778000000000001</v>
      </c>
    </row>
    <row r="164" spans="1:2" x14ac:dyDescent="0.25">
      <c r="A164" s="477">
        <v>37652</v>
      </c>
      <c r="B164" s="475">
        <v>1.0626</v>
      </c>
    </row>
    <row r="165" spans="1:2" x14ac:dyDescent="0.25">
      <c r="A165" s="477">
        <v>37621</v>
      </c>
      <c r="B165" s="475">
        <v>1.0216000000000001</v>
      </c>
    </row>
    <row r="166" spans="1:2" x14ac:dyDescent="0.25">
      <c r="A166" s="477">
        <v>37590</v>
      </c>
      <c r="B166" s="475">
        <v>1.0021</v>
      </c>
    </row>
    <row r="167" spans="1:2" x14ac:dyDescent="0.25">
      <c r="A167" s="477">
        <v>37560</v>
      </c>
      <c r="B167" s="475">
        <v>0.98080000000000001</v>
      </c>
    </row>
    <row r="168" spans="1:2" x14ac:dyDescent="0.25">
      <c r="A168" s="477">
        <v>37529</v>
      </c>
      <c r="B168" s="475">
        <v>0.98</v>
      </c>
    </row>
    <row r="169" spans="1:2" x14ac:dyDescent="0.25">
      <c r="A169" s="477">
        <v>37499</v>
      </c>
      <c r="B169" s="475">
        <v>0.97809999999999997</v>
      </c>
    </row>
    <row r="170" spans="1:2" x14ac:dyDescent="0.25">
      <c r="A170" s="477">
        <v>37468</v>
      </c>
      <c r="B170" s="475">
        <v>0.99219999999999997</v>
      </c>
    </row>
    <row r="171" spans="1:2" x14ac:dyDescent="0.25">
      <c r="A171" s="477">
        <v>37437</v>
      </c>
      <c r="B171" s="475">
        <v>0.95660000000000001</v>
      </c>
    </row>
    <row r="172" spans="1:2" x14ac:dyDescent="0.25">
      <c r="A172" s="477">
        <v>37407</v>
      </c>
      <c r="B172" s="475">
        <v>0.91779999999999995</v>
      </c>
    </row>
    <row r="173" spans="1:2" x14ac:dyDescent="0.25">
      <c r="A173" s="477">
        <v>37376</v>
      </c>
      <c r="B173" s="475">
        <v>0.88680000000000003</v>
      </c>
    </row>
    <row r="174" spans="1:2" x14ac:dyDescent="0.25">
      <c r="A174" s="477">
        <v>37346</v>
      </c>
      <c r="B174" s="475">
        <v>0.87570000000000003</v>
      </c>
    </row>
    <row r="175" spans="1:2" x14ac:dyDescent="0.25">
      <c r="A175" s="477">
        <v>37315</v>
      </c>
      <c r="B175" s="475">
        <v>0.87050000000000005</v>
      </c>
    </row>
    <row r="176" spans="1:2" x14ac:dyDescent="0.25">
      <c r="A176" s="477">
        <v>37287</v>
      </c>
      <c r="B176" s="475">
        <v>0.88319999999999999</v>
      </c>
    </row>
    <row r="177" spans="1:2" x14ac:dyDescent="0.25">
      <c r="A177" s="477">
        <v>37256</v>
      </c>
      <c r="B177" s="475">
        <v>0.89170000000000005</v>
      </c>
    </row>
    <row r="178" spans="1:2" x14ac:dyDescent="0.25">
      <c r="A178" s="477">
        <v>37225</v>
      </c>
      <c r="B178" s="475">
        <v>0.88849999999999996</v>
      </c>
    </row>
    <row r="179" spans="1:2" x14ac:dyDescent="0.25">
      <c r="A179" s="477">
        <v>37195</v>
      </c>
      <c r="B179" s="475">
        <v>0.90549999999999997</v>
      </c>
    </row>
    <row r="180" spans="1:2" x14ac:dyDescent="0.25">
      <c r="A180" s="477">
        <v>37164</v>
      </c>
      <c r="B180" s="475">
        <v>0.91210000000000002</v>
      </c>
    </row>
    <row r="181" spans="1:2" x14ac:dyDescent="0.25">
      <c r="A181" s="477">
        <v>37134</v>
      </c>
      <c r="B181" s="475">
        <v>0.90200000000000002</v>
      </c>
    </row>
    <row r="182" spans="1:2" x14ac:dyDescent="0.25">
      <c r="A182" s="477">
        <v>37103</v>
      </c>
      <c r="B182" s="475">
        <v>0.86140000000000005</v>
      </c>
    </row>
    <row r="183" spans="1:2" x14ac:dyDescent="0.25">
      <c r="A183" s="477">
        <v>37072</v>
      </c>
      <c r="B183" s="475">
        <v>0.85370000000000001</v>
      </c>
    </row>
    <row r="184" spans="1:2" x14ac:dyDescent="0.25">
      <c r="A184" s="477">
        <v>37042</v>
      </c>
      <c r="B184" s="475">
        <v>0.87519999999999998</v>
      </c>
    </row>
    <row r="185" spans="1:2" x14ac:dyDescent="0.25">
      <c r="A185" s="477">
        <v>37011</v>
      </c>
      <c r="B185" s="475">
        <v>0.89280000000000004</v>
      </c>
    </row>
    <row r="186" spans="1:2" x14ac:dyDescent="0.25">
      <c r="A186" s="477">
        <v>36981</v>
      </c>
      <c r="B186" s="475">
        <v>0.90880000000000005</v>
      </c>
    </row>
    <row r="187" spans="1:2" x14ac:dyDescent="0.25">
      <c r="A187" s="477">
        <v>36950</v>
      </c>
      <c r="B187" s="475">
        <v>0.92190000000000005</v>
      </c>
    </row>
    <row r="188" spans="1:2" x14ac:dyDescent="0.25">
      <c r="A188" s="477">
        <v>36922</v>
      </c>
      <c r="B188" s="475">
        <v>0.93920000000000003</v>
      </c>
    </row>
    <row r="189" spans="1:2" x14ac:dyDescent="0.25">
      <c r="A189" s="477">
        <v>36891</v>
      </c>
      <c r="B189" s="475">
        <v>0.90239999999999998</v>
      </c>
    </row>
    <row r="190" spans="1:2" x14ac:dyDescent="0.25">
      <c r="A190" s="477">
        <v>36860</v>
      </c>
      <c r="B190" s="475">
        <v>0.85470000000000002</v>
      </c>
    </row>
    <row r="191" spans="1:2" x14ac:dyDescent="0.25">
      <c r="A191" s="477">
        <v>36830</v>
      </c>
      <c r="B191" s="475">
        <v>0.85409999999999997</v>
      </c>
    </row>
    <row r="192" spans="1:2" x14ac:dyDescent="0.25">
      <c r="A192" s="477">
        <v>36799</v>
      </c>
      <c r="B192" s="475">
        <v>0.87190000000000001</v>
      </c>
    </row>
    <row r="193" spans="1:2" x14ac:dyDescent="0.25">
      <c r="A193" s="477">
        <v>36769</v>
      </c>
      <c r="B193" s="475">
        <v>0.9042</v>
      </c>
    </row>
    <row r="194" spans="1:2" x14ac:dyDescent="0.25">
      <c r="A194" s="477">
        <v>36738</v>
      </c>
      <c r="B194" s="475">
        <v>0.9395</v>
      </c>
    </row>
    <row r="195" spans="1:2" x14ac:dyDescent="0.25">
      <c r="A195" s="477">
        <v>36707</v>
      </c>
      <c r="B195" s="475">
        <v>0.95</v>
      </c>
    </row>
    <row r="196" spans="1:2" x14ac:dyDescent="0.25">
      <c r="A196" s="477">
        <v>36677</v>
      </c>
      <c r="B196" s="475">
        <v>0.90920000000000001</v>
      </c>
    </row>
    <row r="197" spans="1:2" x14ac:dyDescent="0.25">
      <c r="A197" s="477">
        <v>36646</v>
      </c>
      <c r="B197" s="475">
        <v>0.94510000000000005</v>
      </c>
    </row>
    <row r="198" spans="1:2" x14ac:dyDescent="0.25">
      <c r="A198" s="477">
        <v>36616</v>
      </c>
      <c r="B198" s="475">
        <v>0.96540000000000004</v>
      </c>
    </row>
    <row r="199" spans="1:2" x14ac:dyDescent="0.25">
      <c r="A199" s="477">
        <v>36585</v>
      </c>
      <c r="B199" s="475">
        <v>0.98380000000000001</v>
      </c>
    </row>
    <row r="200" spans="1:2" x14ac:dyDescent="0.25">
      <c r="A200" s="477">
        <v>36556</v>
      </c>
      <c r="B200" s="475">
        <v>1.0113000000000001</v>
      </c>
    </row>
    <row r="201" spans="1:2" x14ac:dyDescent="0.25">
      <c r="A201" s="477">
        <v>36525</v>
      </c>
      <c r="B201" s="475">
        <v>1.0106999999999999</v>
      </c>
    </row>
    <row r="202" spans="1:2" x14ac:dyDescent="0.25">
      <c r="A202" s="477">
        <v>36494</v>
      </c>
      <c r="B202" s="475">
        <v>1.0316000000000001</v>
      </c>
    </row>
    <row r="203" spans="1:2" x14ac:dyDescent="0.25">
      <c r="A203" s="477">
        <v>36464</v>
      </c>
      <c r="B203" s="475">
        <v>1.0702</v>
      </c>
    </row>
    <row r="204" spans="1:2" x14ac:dyDescent="0.25">
      <c r="A204" s="477">
        <v>36433</v>
      </c>
      <c r="B204" s="475">
        <v>1.0491999999999999</v>
      </c>
    </row>
    <row r="205" spans="1:2" x14ac:dyDescent="0.25">
      <c r="A205" s="477">
        <v>36403</v>
      </c>
      <c r="B205" s="475">
        <v>1.0607</v>
      </c>
    </row>
    <row r="206" spans="1:2" x14ac:dyDescent="0.25">
      <c r="A206" s="477">
        <v>36372</v>
      </c>
      <c r="B206" s="475">
        <v>1.0361</v>
      </c>
    </row>
    <row r="207" spans="1:2" x14ac:dyDescent="0.25">
      <c r="A207" s="477">
        <v>36341</v>
      </c>
      <c r="B207" s="475">
        <v>1.0387</v>
      </c>
    </row>
    <row r="208" spans="1:2" x14ac:dyDescent="0.25">
      <c r="A208" s="477">
        <v>36311</v>
      </c>
      <c r="B208" s="475">
        <v>1.0615000000000001</v>
      </c>
    </row>
    <row r="209" spans="1:2" x14ac:dyDescent="0.25">
      <c r="A209" s="477">
        <v>36280</v>
      </c>
      <c r="B209" s="475">
        <v>1.0708</v>
      </c>
    </row>
    <row r="210" spans="1:2" x14ac:dyDescent="0.25">
      <c r="A210" s="477">
        <v>36250</v>
      </c>
      <c r="B210" s="475">
        <v>1.0867</v>
      </c>
    </row>
    <row r="211" spans="1:2" x14ac:dyDescent="0.25">
      <c r="A211" s="477">
        <v>36219</v>
      </c>
      <c r="B211" s="475">
        <v>1.1180000000000001</v>
      </c>
    </row>
    <row r="212" spans="1:2" x14ac:dyDescent="0.25">
      <c r="A212" s="477">
        <v>36191</v>
      </c>
      <c r="B212" s="475">
        <v>1.1583000000000001</v>
      </c>
    </row>
    <row r="213" spans="1:2" x14ac:dyDescent="0.25">
      <c r="A213" s="477">
        <v>36160</v>
      </c>
      <c r="B213" s="475">
        <v>1.1709000000000001</v>
      </c>
    </row>
    <row r="215" spans="1:2" x14ac:dyDescent="0.25">
      <c r="A215" s="690" t="s">
        <v>308</v>
      </c>
      <c r="B215" s="690">
        <v>1.2166999999999999</v>
      </c>
    </row>
    <row r="216" spans="1:2" x14ac:dyDescent="0.25">
      <c r="A216" s="690" t="s">
        <v>309</v>
      </c>
      <c r="B216" s="690">
        <v>0.85370000000000001</v>
      </c>
    </row>
    <row r="217" spans="1:2" x14ac:dyDescent="0.25">
      <c r="A217" s="690" t="s">
        <v>310</v>
      </c>
      <c r="B217" s="69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CONSOLIDADO</vt:lpstr>
      <vt:lpstr>PARAMETROS</vt:lpstr>
      <vt:lpstr>EXP GEN.</vt:lpstr>
      <vt:lpstr>EXP ESPEC.</vt:lpstr>
      <vt:lpstr>DESEMPATE</vt:lpstr>
      <vt:lpstr>DESEMPATE 1</vt:lpstr>
      <vt:lpstr>SH TRM</vt:lpstr>
      <vt:lpstr>PROM TRM MES</vt:lpstr>
      <vt:lpstr>SH EURO</vt:lpstr>
      <vt:lpstr>PROM EUR MES</vt:lpstr>
      <vt:lpstr>CM004EEM1</vt:lpstr>
      <vt:lpstr>CM004EEM3</vt:lpstr>
      <vt:lpstr>CM004EMM1</vt:lpstr>
      <vt:lpstr>CM004EMM3</vt:lpstr>
      <vt:lpstr>CM004LM1</vt:lpstr>
      <vt:lpstr>CM004LM3</vt:lpstr>
      <vt:lpstr>CM004M1</vt:lpstr>
      <vt:lpstr>CM004M3</vt:lpstr>
      <vt:lpstr>CM007EE</vt:lpstr>
      <vt:lpstr>'PROM EUR MES'!data</vt:lpstr>
      <vt:lpstr>'SH EURO'!Datos</vt:lpstr>
    </vt:vector>
  </TitlesOfParts>
  <Company>Snn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cp:revision/>
  <dcterms:created xsi:type="dcterms:W3CDTF">2015-12-03T23:01:34Z</dcterms:created>
  <dcterms:modified xsi:type="dcterms:W3CDTF">2016-06-30T20:38:00Z</dcterms:modified>
</cp:coreProperties>
</file>